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8" yWindow="1290" windowWidth="25298" windowHeight="11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3" i="1"/>
  <c r="G22" s="1"/>
  <c r="G23" s="1"/>
  <c r="M22"/>
  <c r="J22"/>
  <c r="N6" s="1"/>
  <c r="E22"/>
  <c r="L22" s="1"/>
  <c r="O6" s="1"/>
  <c r="L20"/>
  <c r="J20"/>
  <c r="A20"/>
  <c r="M13"/>
  <c r="J13"/>
  <c r="E13"/>
  <c r="G9" s="1"/>
  <c r="M12"/>
  <c r="J12"/>
  <c r="E12"/>
  <c r="L9"/>
  <c r="J9"/>
  <c r="A9"/>
  <c r="N5"/>
  <c r="L62"/>
  <c r="M61"/>
  <c r="L61"/>
  <c r="O53" s="1"/>
  <c r="E71"/>
  <c r="E62"/>
  <c r="E61"/>
  <c r="L13" l="1"/>
  <c r="O5" s="1"/>
  <c r="E14"/>
  <c r="G13" s="1"/>
  <c r="L12"/>
  <c r="O4" s="1"/>
  <c r="L23"/>
  <c r="L72"/>
  <c r="M71"/>
  <c r="L71"/>
  <c r="O55" s="1"/>
  <c r="J71"/>
  <c r="N55" s="1"/>
  <c r="E72"/>
  <c r="L69"/>
  <c r="J69"/>
  <c r="A69"/>
  <c r="M62"/>
  <c r="J62"/>
  <c r="O54"/>
  <c r="J61"/>
  <c r="L58"/>
  <c r="G58" s="1"/>
  <c r="J58"/>
  <c r="A58"/>
  <c r="N54"/>
  <c r="M167"/>
  <c r="J167"/>
  <c r="N151" s="1"/>
  <c r="E167"/>
  <c r="L167" s="1"/>
  <c r="L165"/>
  <c r="J165"/>
  <c r="A165"/>
  <c r="M158"/>
  <c r="J158"/>
  <c r="N150" s="1"/>
  <c r="E158"/>
  <c r="G154" s="1"/>
  <c r="M157"/>
  <c r="J157"/>
  <c r="E157"/>
  <c r="L157" s="1"/>
  <c r="L154"/>
  <c r="J154"/>
  <c r="A154"/>
  <c r="M119"/>
  <c r="J119"/>
  <c r="N103" s="1"/>
  <c r="E119"/>
  <c r="E120" s="1"/>
  <c r="L117"/>
  <c r="J117"/>
  <c r="A117"/>
  <c r="M110"/>
  <c r="J110"/>
  <c r="N102" s="1"/>
  <c r="E110"/>
  <c r="L110" s="1"/>
  <c r="O102" s="1"/>
  <c r="M109"/>
  <c r="L109"/>
  <c r="O101" s="1"/>
  <c r="J109"/>
  <c r="E109"/>
  <c r="L106"/>
  <c r="J106"/>
  <c r="A106"/>
  <c r="M215"/>
  <c r="J215"/>
  <c r="E215"/>
  <c r="L215" s="1"/>
  <c r="L213"/>
  <c r="J213"/>
  <c r="A213"/>
  <c r="M206"/>
  <c r="J206"/>
  <c r="N198" s="1"/>
  <c r="E206"/>
  <c r="L206" s="1"/>
  <c r="O198" s="1"/>
  <c r="M205"/>
  <c r="J205"/>
  <c r="E205"/>
  <c r="L205" s="1"/>
  <c r="L202"/>
  <c r="J202"/>
  <c r="A202"/>
  <c r="N199"/>
  <c r="M254"/>
  <c r="M263"/>
  <c r="J263"/>
  <c r="N247" s="1"/>
  <c r="E263"/>
  <c r="L263" s="1"/>
  <c r="L261"/>
  <c r="J261"/>
  <c r="A261"/>
  <c r="J254"/>
  <c r="N246" s="1"/>
  <c r="E254"/>
  <c r="L254" s="1"/>
  <c r="O246" s="1"/>
  <c r="M253"/>
  <c r="J253"/>
  <c r="E253"/>
  <c r="L253" s="1"/>
  <c r="L250"/>
  <c r="J250"/>
  <c r="A250"/>
  <c r="M312"/>
  <c r="M303"/>
  <c r="M302"/>
  <c r="J312"/>
  <c r="N296" s="1"/>
  <c r="E312"/>
  <c r="L312" s="1"/>
  <c r="L310"/>
  <c r="J310"/>
  <c r="A310"/>
  <c r="J303"/>
  <c r="N295" s="1"/>
  <c r="E303"/>
  <c r="J302"/>
  <c r="E302"/>
  <c r="L302" s="1"/>
  <c r="L299"/>
  <c r="J299"/>
  <c r="A299"/>
  <c r="A390"/>
  <c r="J390"/>
  <c r="L390"/>
  <c r="E393"/>
  <c r="L393" s="1"/>
  <c r="J393"/>
  <c r="E394"/>
  <c r="L394" s="1"/>
  <c r="O386" s="1"/>
  <c r="J394"/>
  <c r="N386" s="1"/>
  <c r="A401"/>
  <c r="J401"/>
  <c r="L401"/>
  <c r="E403"/>
  <c r="L403" s="1"/>
  <c r="J403"/>
  <c r="N387" s="1"/>
  <c r="A435"/>
  <c r="J435"/>
  <c r="L435"/>
  <c r="E438"/>
  <c r="L438" s="1"/>
  <c r="O430" s="1"/>
  <c r="J438"/>
  <c r="E439"/>
  <c r="L439" s="1"/>
  <c r="O431" s="1"/>
  <c r="J439"/>
  <c r="N431" s="1"/>
  <c r="A446"/>
  <c r="J446"/>
  <c r="L446"/>
  <c r="E448"/>
  <c r="J448"/>
  <c r="N432" s="1"/>
  <c r="A480"/>
  <c r="J480"/>
  <c r="E483"/>
  <c r="H483" s="1"/>
  <c r="H485" s="1"/>
  <c r="J483"/>
  <c r="E484"/>
  <c r="L484" s="1"/>
  <c r="O476" s="1"/>
  <c r="J484"/>
  <c r="N476" s="1"/>
  <c r="A491"/>
  <c r="J491"/>
  <c r="L491"/>
  <c r="E493"/>
  <c r="H493" s="1"/>
  <c r="H494" s="1"/>
  <c r="J493"/>
  <c r="N477" s="1"/>
  <c r="A526"/>
  <c r="J526"/>
  <c r="L526"/>
  <c r="E529"/>
  <c r="L529" s="1"/>
  <c r="J529"/>
  <c r="N521" s="1"/>
  <c r="E530"/>
  <c r="H530" s="1"/>
  <c r="J530"/>
  <c r="N522" s="1"/>
  <c r="A537"/>
  <c r="J537"/>
  <c r="L537"/>
  <c r="E539"/>
  <c r="E540" s="1"/>
  <c r="J539"/>
  <c r="N523" s="1"/>
  <c r="A572"/>
  <c r="E575"/>
  <c r="H575" s="1"/>
  <c r="H577" s="1"/>
  <c r="J575"/>
  <c r="N567" s="1"/>
  <c r="E576"/>
  <c r="G576" s="1"/>
  <c r="J576"/>
  <c r="N568" s="1"/>
  <c r="A583"/>
  <c r="E585"/>
  <c r="E586" s="1"/>
  <c r="J585"/>
  <c r="N569" s="1"/>
  <c r="A613"/>
  <c r="K615"/>
  <c r="L615" s="1"/>
  <c r="L618" s="1"/>
  <c r="E616"/>
  <c r="H616" s="1"/>
  <c r="H618" s="1"/>
  <c r="J616"/>
  <c r="E617"/>
  <c r="K617" s="1"/>
  <c r="L617" s="1"/>
  <c r="J617"/>
  <c r="A624"/>
  <c r="K625"/>
  <c r="L625" s="1"/>
  <c r="L627" s="1"/>
  <c r="E626"/>
  <c r="E627" s="1"/>
  <c r="J626"/>
  <c r="A637"/>
  <c r="C637"/>
  <c r="K638" s="1"/>
  <c r="B639"/>
  <c r="C639"/>
  <c r="J639"/>
  <c r="A654"/>
  <c r="K656"/>
  <c r="E657"/>
  <c r="G657" s="1"/>
  <c r="G659" s="1"/>
  <c r="J657"/>
  <c r="N656" s="1"/>
  <c r="P656" s="1"/>
  <c r="E658"/>
  <c r="K658" s="1"/>
  <c r="J658"/>
  <c r="N657" s="1"/>
  <c r="P657" s="1"/>
  <c r="A665"/>
  <c r="K666"/>
  <c r="E667"/>
  <c r="H667" s="1"/>
  <c r="H668" s="1"/>
  <c r="J667"/>
  <c r="A678"/>
  <c r="C678"/>
  <c r="K679" s="1"/>
  <c r="B680"/>
  <c r="C680"/>
  <c r="J680"/>
  <c r="N658" s="1"/>
  <c r="P658" s="1"/>
  <c r="A694"/>
  <c r="E697"/>
  <c r="H697" s="1"/>
  <c r="H699" s="1"/>
  <c r="J697"/>
  <c r="E698"/>
  <c r="G698" s="1"/>
  <c r="J698"/>
  <c r="K698"/>
  <c r="L698" s="1"/>
  <c r="A705"/>
  <c r="K706"/>
  <c r="L706" s="1"/>
  <c r="L710" s="1"/>
  <c r="E707"/>
  <c r="H707" s="1"/>
  <c r="H710" s="1"/>
  <c r="J707"/>
  <c r="E708"/>
  <c r="K708" s="1"/>
  <c r="L708" s="1"/>
  <c r="J708"/>
  <c r="E709"/>
  <c r="H709" s="1"/>
  <c r="J709"/>
  <c r="A718"/>
  <c r="K719"/>
  <c r="L719" s="1"/>
  <c r="L723" s="1"/>
  <c r="C720"/>
  <c r="E720" s="1"/>
  <c r="H720" s="1"/>
  <c r="H723" s="1"/>
  <c r="J720"/>
  <c r="E721"/>
  <c r="K721" s="1"/>
  <c r="L721" s="1"/>
  <c r="J721"/>
  <c r="E722"/>
  <c r="K722" s="1"/>
  <c r="L722" s="1"/>
  <c r="J722"/>
  <c r="E743"/>
  <c r="F743" s="1"/>
  <c r="G743" s="1"/>
  <c r="J743"/>
  <c r="E744"/>
  <c r="F744" s="1"/>
  <c r="J744"/>
  <c r="E745"/>
  <c r="F745" s="1"/>
  <c r="J745"/>
  <c r="B746"/>
  <c r="C746"/>
  <c r="C758"/>
  <c r="F758" s="1"/>
  <c r="C762"/>
  <c r="F762" s="1"/>
  <c r="K757" s="1"/>
  <c r="C766"/>
  <c r="F766" s="1"/>
  <c r="K758" s="1"/>
  <c r="C777"/>
  <c r="C778" s="1"/>
  <c r="H777"/>
  <c r="C781"/>
  <c r="H781"/>
  <c r="C785"/>
  <c r="C786" s="1"/>
  <c r="C788"/>
  <c r="E784" s="1"/>
  <c r="G788"/>
  <c r="J358"/>
  <c r="N342" s="1"/>
  <c r="E358"/>
  <c r="L358" s="1"/>
  <c r="O342" s="1"/>
  <c r="L356"/>
  <c r="J356"/>
  <c r="A356"/>
  <c r="J349"/>
  <c r="N341" s="1"/>
  <c r="E349"/>
  <c r="L349" s="1"/>
  <c r="O341" s="1"/>
  <c r="J348"/>
  <c r="E348"/>
  <c r="L345"/>
  <c r="J345"/>
  <c r="A345"/>
  <c r="E26" l="1"/>
  <c r="F26" s="1"/>
  <c r="G12"/>
  <c r="G14" s="1"/>
  <c r="L14"/>
  <c r="L26" s="1"/>
  <c r="O7"/>
  <c r="E63"/>
  <c r="G62" s="1"/>
  <c r="G71"/>
  <c r="G72" s="1"/>
  <c r="P53"/>
  <c r="P56" s="1"/>
  <c r="P55"/>
  <c r="P54"/>
  <c r="L63"/>
  <c r="L75" s="1"/>
  <c r="O56"/>
  <c r="E111"/>
  <c r="G109" s="1"/>
  <c r="G106"/>
  <c r="L119"/>
  <c r="G119"/>
  <c r="G120" s="1"/>
  <c r="L168"/>
  <c r="L171" s="1"/>
  <c r="O151"/>
  <c r="L159"/>
  <c r="O149"/>
  <c r="L111"/>
  <c r="E159"/>
  <c r="G157" s="1"/>
  <c r="L158"/>
  <c r="O150" s="1"/>
  <c r="B151"/>
  <c r="E168"/>
  <c r="H698"/>
  <c r="H617"/>
  <c r="G707"/>
  <c r="G710" s="1"/>
  <c r="K657"/>
  <c r="O656" s="1"/>
  <c r="Q656" s="1"/>
  <c r="Q659" s="1"/>
  <c r="E404"/>
  <c r="G403" s="1"/>
  <c r="G404" s="1"/>
  <c r="E395"/>
  <c r="G438" s="1"/>
  <c r="G626"/>
  <c r="G627" s="1"/>
  <c r="L575"/>
  <c r="O567" s="1"/>
  <c r="P567" s="1"/>
  <c r="P570" s="1"/>
  <c r="G575"/>
  <c r="G577" s="1"/>
  <c r="E780"/>
  <c r="C789"/>
  <c r="E777" s="1"/>
  <c r="K709"/>
  <c r="L709" s="1"/>
  <c r="H657"/>
  <c r="H659" s="1"/>
  <c r="G202"/>
  <c r="L216"/>
  <c r="O199"/>
  <c r="L207"/>
  <c r="O197"/>
  <c r="E207"/>
  <c r="G205" s="1"/>
  <c r="B199"/>
  <c r="E216"/>
  <c r="B247"/>
  <c r="K707"/>
  <c r="L707" s="1"/>
  <c r="G539"/>
  <c r="G540" s="1"/>
  <c r="K626"/>
  <c r="L626" s="1"/>
  <c r="H439"/>
  <c r="E359"/>
  <c r="G358" s="1"/>
  <c r="G359" s="1"/>
  <c r="G250"/>
  <c r="E255"/>
  <c r="G254" s="1"/>
  <c r="L264"/>
  <c r="O247"/>
  <c r="L255"/>
  <c r="O245"/>
  <c r="E264"/>
  <c r="H721"/>
  <c r="G708"/>
  <c r="K697"/>
  <c r="L697" s="1"/>
  <c r="L493"/>
  <c r="O477" s="1"/>
  <c r="H484"/>
  <c r="G345"/>
  <c r="C782"/>
  <c r="C768"/>
  <c r="E776"/>
  <c r="H708"/>
  <c r="H576"/>
  <c r="L539"/>
  <c r="O523" s="1"/>
  <c r="P523" s="1"/>
  <c r="E494"/>
  <c r="E680"/>
  <c r="K680" s="1"/>
  <c r="K681" s="1"/>
  <c r="L348"/>
  <c r="O340" s="1"/>
  <c r="B748"/>
  <c r="L576"/>
  <c r="O568" s="1"/>
  <c r="P568" s="1"/>
  <c r="E639"/>
  <c r="E640" s="1"/>
  <c r="K720"/>
  <c r="L720" s="1"/>
  <c r="K667"/>
  <c r="L667" s="1"/>
  <c r="G617"/>
  <c r="L313"/>
  <c r="O296"/>
  <c r="E304"/>
  <c r="G302" s="1"/>
  <c r="L303"/>
  <c r="O295" s="1"/>
  <c r="G299"/>
  <c r="E313"/>
  <c r="G312" s="1"/>
  <c r="K756"/>
  <c r="F768"/>
  <c r="I743"/>
  <c r="I746" s="1"/>
  <c r="H743"/>
  <c r="H746" s="1"/>
  <c r="G746"/>
  <c r="E785"/>
  <c r="K744"/>
  <c r="G744"/>
  <c r="O521"/>
  <c r="O657"/>
  <c r="Q657" s="1"/>
  <c r="L658"/>
  <c r="K745"/>
  <c r="G745"/>
  <c r="O387"/>
  <c r="L404"/>
  <c r="O385"/>
  <c r="L395"/>
  <c r="L638"/>
  <c r="L640" s="1"/>
  <c r="E699"/>
  <c r="G658"/>
  <c r="L656"/>
  <c r="L659" s="1"/>
  <c r="E618"/>
  <c r="E630" s="1"/>
  <c r="K616"/>
  <c r="G585"/>
  <c r="G586" s="1"/>
  <c r="L530"/>
  <c r="O522" s="1"/>
  <c r="P522" s="1"/>
  <c r="G529"/>
  <c r="G531" s="1"/>
  <c r="L483"/>
  <c r="L448"/>
  <c r="L440"/>
  <c r="G435"/>
  <c r="E531"/>
  <c r="E543" s="1"/>
  <c r="H529"/>
  <c r="H531" s="1"/>
  <c r="E449"/>
  <c r="K743"/>
  <c r="G722"/>
  <c r="E746"/>
  <c r="H722"/>
  <c r="E668"/>
  <c r="E659"/>
  <c r="H658"/>
  <c r="H585"/>
  <c r="H586" s="1"/>
  <c r="G721"/>
  <c r="E710"/>
  <c r="K696"/>
  <c r="L679"/>
  <c r="L681" s="1"/>
  <c r="L666"/>
  <c r="L668" s="1"/>
  <c r="H626"/>
  <c r="H627" s="1"/>
  <c r="E577"/>
  <c r="E589" s="1"/>
  <c r="H539"/>
  <c r="H540" s="1"/>
  <c r="G390"/>
  <c r="L585"/>
  <c r="G720"/>
  <c r="G723" s="1"/>
  <c r="G667"/>
  <c r="G668" s="1"/>
  <c r="E723"/>
  <c r="G709"/>
  <c r="G697"/>
  <c r="G699" s="1"/>
  <c r="G616"/>
  <c r="G618" s="1"/>
  <c r="L577"/>
  <c r="G530"/>
  <c r="L494"/>
  <c r="E440"/>
  <c r="G484" s="1"/>
  <c r="E485"/>
  <c r="E350"/>
  <c r="G348" s="1"/>
  <c r="L359"/>
  <c r="F27" l="1"/>
  <c r="F28" s="1"/>
  <c r="G27" s="1"/>
  <c r="L27"/>
  <c r="P4"/>
  <c r="P6"/>
  <c r="P5"/>
  <c r="E75"/>
  <c r="G61"/>
  <c r="G63" s="1"/>
  <c r="G448"/>
  <c r="G449" s="1"/>
  <c r="L350"/>
  <c r="L362" s="1"/>
  <c r="H438"/>
  <c r="H440" s="1"/>
  <c r="E123"/>
  <c r="G110"/>
  <c r="G111" s="1"/>
  <c r="G394"/>
  <c r="G680"/>
  <c r="G681" s="1"/>
  <c r="E681"/>
  <c r="H680"/>
  <c r="H681" s="1"/>
  <c r="L123"/>
  <c r="O103"/>
  <c r="L120"/>
  <c r="G159"/>
  <c r="E171"/>
  <c r="G167"/>
  <c r="G168" s="1"/>
  <c r="O152"/>
  <c r="P151" s="1"/>
  <c r="G158"/>
  <c r="G439"/>
  <c r="G440" s="1"/>
  <c r="C790"/>
  <c r="E788" s="1"/>
  <c r="E219"/>
  <c r="G393"/>
  <c r="G395" s="1"/>
  <c r="L540"/>
  <c r="K710"/>
  <c r="H448"/>
  <c r="H449" s="1"/>
  <c r="E407"/>
  <c r="E781"/>
  <c r="L407"/>
  <c r="L657"/>
  <c r="K659"/>
  <c r="L267"/>
  <c r="G206"/>
  <c r="G207" s="1"/>
  <c r="O200"/>
  <c r="P198" s="1"/>
  <c r="G215"/>
  <c r="G216" s="1"/>
  <c r="L219"/>
  <c r="K723"/>
  <c r="K627"/>
  <c r="G253"/>
  <c r="G255" s="1"/>
  <c r="E267"/>
  <c r="G263"/>
  <c r="G264" s="1"/>
  <c r="O248"/>
  <c r="P246" s="1"/>
  <c r="E684"/>
  <c r="K639"/>
  <c r="H639"/>
  <c r="H640" s="1"/>
  <c r="E497"/>
  <c r="G639"/>
  <c r="G640" s="1"/>
  <c r="K668"/>
  <c r="G303"/>
  <c r="G304" s="1"/>
  <c r="E316"/>
  <c r="G313"/>
  <c r="O294"/>
  <c r="L304"/>
  <c r="L316" s="1"/>
  <c r="E362"/>
  <c r="G349"/>
  <c r="O388"/>
  <c r="P385" s="1"/>
  <c r="L485"/>
  <c r="L497" s="1"/>
  <c r="O475"/>
  <c r="P521"/>
  <c r="P524" s="1"/>
  <c r="O524"/>
  <c r="G483"/>
  <c r="G485" s="1"/>
  <c r="L696"/>
  <c r="L699" s="1"/>
  <c r="K699"/>
  <c r="O569"/>
  <c r="L586"/>
  <c r="L449"/>
  <c r="L452" s="1"/>
  <c r="O432"/>
  <c r="K618"/>
  <c r="L616"/>
  <c r="E643"/>
  <c r="I745"/>
  <c r="H745"/>
  <c r="H744"/>
  <c r="I744"/>
  <c r="E671"/>
  <c r="O658"/>
  <c r="Q658" s="1"/>
  <c r="L680"/>
  <c r="G493"/>
  <c r="G494" s="1"/>
  <c r="E452"/>
  <c r="L531"/>
  <c r="O343"/>
  <c r="P340" s="1"/>
  <c r="P7" l="1"/>
  <c r="G26"/>
  <c r="G28" s="1"/>
  <c r="E790"/>
  <c r="E778"/>
  <c r="E789"/>
  <c r="L76"/>
  <c r="F76"/>
  <c r="F75"/>
  <c r="L543"/>
  <c r="L544" s="1"/>
  <c r="L124"/>
  <c r="L268"/>
  <c r="O104"/>
  <c r="P149"/>
  <c r="P152" s="1"/>
  <c r="L172"/>
  <c r="P150"/>
  <c r="E786"/>
  <c r="E782"/>
  <c r="L408"/>
  <c r="L220"/>
  <c r="P197"/>
  <c r="P200" s="1"/>
  <c r="P199"/>
  <c r="L498"/>
  <c r="O659"/>
  <c r="P247"/>
  <c r="P245"/>
  <c r="L639"/>
  <c r="K640"/>
  <c r="P387"/>
  <c r="L317"/>
  <c r="O297"/>
  <c r="P294" s="1"/>
  <c r="G350"/>
  <c r="L363"/>
  <c r="L453"/>
  <c r="P432"/>
  <c r="O433"/>
  <c r="P475" s="1"/>
  <c r="P430"/>
  <c r="P386"/>
  <c r="P431"/>
  <c r="O478"/>
  <c r="P569"/>
  <c r="O570"/>
  <c r="P341"/>
  <c r="P342"/>
  <c r="F77" l="1"/>
  <c r="G76" s="1"/>
  <c r="P102"/>
  <c r="P101"/>
  <c r="P103"/>
  <c r="P248"/>
  <c r="P388"/>
  <c r="P296"/>
  <c r="P295"/>
  <c r="P477"/>
  <c r="P476"/>
  <c r="P433"/>
  <c r="P343"/>
  <c r="G75" l="1"/>
  <c r="G77" s="1"/>
  <c r="P104"/>
  <c r="P478"/>
  <c r="P297"/>
</calcChain>
</file>

<file path=xl/sharedStrings.xml><?xml version="1.0" encoding="utf-8"?>
<sst xmlns="http://schemas.openxmlformats.org/spreadsheetml/2006/main" count="677" uniqueCount="84">
  <si>
    <t>MMTrend</t>
  </si>
  <si>
    <t>CMMomentum</t>
  </si>
  <si>
    <t>Invested</t>
  </si>
  <si>
    <t>Tradeable Cash</t>
  </si>
  <si>
    <t>MGMomentum</t>
  </si>
  <si>
    <t>Total Tradeable Cash</t>
  </si>
  <si>
    <t>Total Invested Cash</t>
  </si>
  <si>
    <t>Total Allocated</t>
  </si>
  <si>
    <t>Total Fund</t>
  </si>
  <si>
    <t>Adustment to file</t>
  </si>
  <si>
    <t>Total Models</t>
  </si>
  <si>
    <t>Total Account</t>
  </si>
  <si>
    <t>Exposure</t>
  </si>
  <si>
    <t>MG20180131</t>
  </si>
  <si>
    <t>CM20191031</t>
  </si>
  <si>
    <t>MM20200817</t>
  </si>
  <si>
    <t>Allocation</t>
  </si>
  <si>
    <t>ASOF:12/9/2020</t>
  </si>
  <si>
    <t>INVESTMENT</t>
  </si>
  <si>
    <t>EXPOSURE</t>
  </si>
  <si>
    <t>CASH</t>
  </si>
  <si>
    <t>TOTAL</t>
  </si>
  <si>
    <t>WEIGHT</t>
  </si>
  <si>
    <t>ALLOCATION</t>
  </si>
  <si>
    <t>NEW CASH</t>
  </si>
  <si>
    <t>ASOF:2/1/2021</t>
  </si>
  <si>
    <t>2) Begin trading CMMomentum out of BRK-54X61101</t>
  </si>
  <si>
    <t>1) Add allocations to trade files</t>
  </si>
  <si>
    <t>3) Modify all trade files concurrently at the end of 01/2021</t>
  </si>
  <si>
    <t>NEW TOTAL</t>
  </si>
  <si>
    <t>TOTAL ACCOUNTS</t>
  </si>
  <si>
    <t>ASOF:02/06/2021</t>
  </si>
  <si>
    <t>ACCOUNT</t>
  </si>
  <si>
    <t>BRK-54X61101</t>
  </si>
  <si>
    <t>BRK-5QX13608</t>
  </si>
  <si>
    <t>WEIGHT VS. CASH</t>
  </si>
  <si>
    <t>AGTC</t>
  </si>
  <si>
    <t>HA</t>
  </si>
  <si>
    <t>(%) ACCOUNT</t>
  </si>
  <si>
    <t>** ADD $5,000.00 TO AVAILABLE CASH IN CM20191031 FOR 2/28/2021 PROCESS</t>
  </si>
  <si>
    <t>This has been completed</t>
  </si>
  <si>
    <t>Added $5,000 to available cash in CM20191031 on 02/10/2021</t>
  </si>
  <si>
    <t>ASOF:03/16/2021</t>
  </si>
  <si>
    <t>TOTAL MODELS</t>
  </si>
  <si>
    <t>Added $2,500 to available cash in CM20191031 on 03/16/2021</t>
  </si>
  <si>
    <t>ASOF:04/30/2021</t>
  </si>
  <si>
    <t>Added $1,500 to available cash in CM20191031 on 04/30/2021</t>
  </si>
  <si>
    <t>Total Acct.,</t>
  </si>
  <si>
    <t>Weight</t>
  </si>
  <si>
    <t>Addtl., Cash</t>
  </si>
  <si>
    <t>Summary:</t>
  </si>
  <si>
    <t>Effective Date</t>
  </si>
  <si>
    <t>Add $3,000 Cash to MM20200817</t>
  </si>
  <si>
    <t>ADDED CASH</t>
  </si>
  <si>
    <t>Added $5,000.00 to Available Cash in CM20191031</t>
  </si>
  <si>
    <t>CMT20200817</t>
  </si>
  <si>
    <t>Added $2,500.00 to CMT20200817</t>
  </si>
  <si>
    <t>Marc Minervini / Van Tharpe Momentum Strategy</t>
  </si>
  <si>
    <t>Clenow Momentum Strategy</t>
  </si>
  <si>
    <t>Quantitative Momentum Strategy</t>
  </si>
  <si>
    <t>CASH VIOLATION:</t>
  </si>
  <si>
    <t>AVAILABLE</t>
  </si>
  <si>
    <t>Add additional $2,500 to CM20191031</t>
  </si>
  <si>
    <t>Add additional $2,500 to CMT20200817</t>
  </si>
  <si>
    <t>Add additional $5,000 to CM20191031</t>
  </si>
  <si>
    <t>Add additional $2,500 to CM20191031, Add additional $2,500 to CMT20200817</t>
  </si>
  <si>
    <t>Total Cash to Set</t>
  </si>
  <si>
    <t>CM20191031 : Move 2,000 from Non-Tradeable Cash to Tradeable Cash</t>
  </si>
  <si>
    <t>CMT20200817 : Maintain 0 allocation in Tradeable Cash for now.</t>
  </si>
  <si>
    <t>Add 1,500 cash</t>
  </si>
  <si>
    <t>CMT20200817 : Maintain 1509.78 allocation in Tradeable Cash for now.</t>
  </si>
  <si>
    <t>s</t>
  </si>
  <si>
    <t>move $2,000 from non tradeable cash to cash in CMMomentum</t>
  </si>
  <si>
    <t>move $1,000 from non-tradeable cash to cash in CMTMomentum</t>
  </si>
  <si>
    <t>add $1,000 to cash in MG20180131</t>
  </si>
  <si>
    <t>NON-TRADEABLE</t>
  </si>
  <si>
    <t>TOTAL EXPOSURE</t>
  </si>
  <si>
    <t>TOTAL EXPOSURE BREAKDOWN</t>
  </si>
  <si>
    <t>Add $1,250 to CMT</t>
  </si>
  <si>
    <t>Add $1,500 to CMM</t>
  </si>
  <si>
    <t>Add $1,624 to MG</t>
  </si>
  <si>
    <t>Add $1,000 to CMT20200817</t>
  </si>
  <si>
    <t>Add $1,000 to CM20180131</t>
  </si>
  <si>
    <t>Add $1,000.00 to MG20180131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</si>
</sst>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0" xfId="0" applyBorder="1"/>
    <xf numFmtId="0" fontId="0" fillId="0" borderId="5" xfId="0" applyBorder="1"/>
    <xf numFmtId="44" fontId="0" fillId="0" borderId="4" xfId="1" applyFont="1" applyBorder="1" applyAlignment="1">
      <alignment horizontal="left"/>
    </xf>
    <xf numFmtId="0" fontId="2" fillId="0" borderId="4" xfId="0" applyFont="1" applyBorder="1"/>
    <xf numFmtId="44" fontId="2" fillId="0" borderId="0" xfId="1" applyFont="1" applyBorder="1"/>
    <xf numFmtId="44" fontId="1" fillId="0" borderId="0" xfId="1" applyFont="1" applyBorder="1"/>
    <xf numFmtId="44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44" fontId="0" fillId="0" borderId="0" xfId="1" applyFont="1" applyFill="1" applyBorder="1"/>
    <xf numFmtId="10" fontId="0" fillId="0" borderId="0" xfId="2" applyNumberFormat="1" applyFont="1" applyBorder="1"/>
    <xf numFmtId="10" fontId="0" fillId="0" borderId="0" xfId="1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3" fillId="0" borderId="0" xfId="1" applyFont="1" applyFill="1" applyBorder="1"/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0" fontId="0" fillId="0" borderId="8" xfId="0" applyBorder="1"/>
    <xf numFmtId="44" fontId="0" fillId="3" borderId="0" xfId="1" applyFont="1" applyFill="1" applyBorder="1"/>
    <xf numFmtId="44" fontId="0" fillId="2" borderId="0" xfId="0" applyNumberFormat="1" applyFill="1" applyBorder="1"/>
    <xf numFmtId="44" fontId="0" fillId="4" borderId="0" xfId="0" applyNumberFormat="1" applyFill="1" applyBorder="1"/>
    <xf numFmtId="0" fontId="0" fillId="0" borderId="6" xfId="0" applyBorder="1"/>
    <xf numFmtId="10" fontId="0" fillId="0" borderId="7" xfId="1" applyNumberFormat="1" applyFont="1" applyBorder="1"/>
    <xf numFmtId="0" fontId="0" fillId="0" borderId="1" xfId="0" applyBorder="1"/>
    <xf numFmtId="10" fontId="0" fillId="0" borderId="2" xfId="1" applyNumberFormat="1" applyFont="1" applyBorder="1"/>
    <xf numFmtId="14" fontId="2" fillId="0" borderId="4" xfId="0" applyNumberFormat="1" applyFont="1" applyBorder="1"/>
    <xf numFmtId="44" fontId="0" fillId="3" borderId="1" xfId="1" applyFont="1" applyFill="1" applyBorder="1"/>
    <xf numFmtId="44" fontId="0" fillId="3" borderId="2" xfId="1" applyFont="1" applyFill="1" applyBorder="1"/>
    <xf numFmtId="44" fontId="2" fillId="3" borderId="0" xfId="1" applyFont="1" applyFill="1" applyBorder="1"/>
    <xf numFmtId="0" fontId="0" fillId="3" borderId="0" xfId="0" applyFill="1" applyBorder="1"/>
    <xf numFmtId="44" fontId="2" fillId="0" borderId="0" xfId="1" applyFont="1" applyFill="1" applyBorder="1"/>
    <xf numFmtId="0" fontId="0" fillId="0" borderId="0" xfId="0" applyFill="1" applyBorder="1"/>
    <xf numFmtId="44" fontId="2" fillId="0" borderId="4" xfId="1" applyFont="1" applyBorder="1"/>
    <xf numFmtId="9" fontId="0" fillId="0" borderId="0" xfId="2" applyFont="1" applyBorder="1"/>
    <xf numFmtId="44" fontId="0" fillId="0" borderId="1" xfId="1" applyFont="1" applyBorder="1"/>
    <xf numFmtId="44" fontId="0" fillId="3" borderId="4" xfId="1" applyFont="1" applyFill="1" applyBorder="1"/>
    <xf numFmtId="164" fontId="0" fillId="0" borderId="0" xfId="0" applyNumberFormat="1"/>
    <xf numFmtId="44" fontId="0" fillId="0" borderId="4" xfId="1" applyFont="1" applyFill="1" applyBorder="1"/>
    <xf numFmtId="14" fontId="0" fillId="3" borderId="0" xfId="1" applyNumberFormat="1" applyFont="1" applyFill="1" applyBorder="1"/>
    <xf numFmtId="44" fontId="2" fillId="0" borderId="4" xfId="1" applyFont="1" applyBorder="1" applyAlignment="1">
      <alignment horizontal="left"/>
    </xf>
    <xf numFmtId="164" fontId="0" fillId="0" borderId="0" xfId="0" applyNumberFormat="1" applyBorder="1"/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10" fontId="2" fillId="0" borderId="0" xfId="0" applyNumberFormat="1" applyFont="1" applyBorder="1"/>
    <xf numFmtId="10" fontId="0" fillId="3" borderId="0" xfId="0" applyNumberFormat="1" applyFill="1" applyBorder="1"/>
    <xf numFmtId="10" fontId="0" fillId="3" borderId="0" xfId="2" applyNumberFormat="1" applyFont="1" applyFill="1" applyBorder="1"/>
    <xf numFmtId="10" fontId="0" fillId="3" borderId="0" xfId="1" applyNumberFormat="1" applyFont="1" applyFill="1" applyBorder="1"/>
    <xf numFmtId="44" fontId="0" fillId="4" borderId="0" xfId="1" applyFont="1" applyFill="1" applyBorder="1"/>
    <xf numFmtId="44" fontId="0" fillId="3" borderId="0" xfId="0" applyNumberFormat="1" applyFill="1" applyBorder="1"/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/>
    <xf numFmtId="14" fontId="0" fillId="0" borderId="2" xfId="1" applyNumberFormat="1" applyFont="1" applyFill="1" applyBorder="1"/>
    <xf numFmtId="8" fontId="0" fillId="0" borderId="0" xfId="1" applyNumberFormat="1" applyFont="1" applyFill="1" applyBorder="1"/>
    <xf numFmtId="44" fontId="0" fillId="0" borderId="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Sheet1!$J$711:$J$713</c:f>
              <c:numCache>
                <c:formatCode>General</c:formatCode>
                <c:ptCount val="3"/>
              </c:numCache>
            </c:numRef>
          </c:cat>
          <c:val>
            <c:numRef>
              <c:f>Sheet1!$K$711:$K$713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Sheet1!$P$611:$P$613</c:f>
              <c:numCache>
                <c:formatCode>General</c:formatCode>
                <c:ptCount val="3"/>
              </c:numCache>
            </c:numRef>
          </c:cat>
          <c:val>
            <c:numRef>
              <c:f>Sheet1!$Q$611:$Q$613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Sheet1!$N$522:$N$524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Sheet1!$O$522:$O$524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Sheet1!$N$522:$N$524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Sheet1!$P$522:$P$524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Sheet1!$N$476:$N$478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Sheet1!$O$476:$O$478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Sheet1!$N$476:$N$478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Sheet1!$P$476:$P$478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Sheet1!$N$430:$N$432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Sheet1!$O$430:$O$432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Sheet1!$N$430:$N$432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Sheet1!$P$430:$P$432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Sheet1!$N$385:$N$387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Sheet1!$P$385:$P$387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Sheet1!$N$385:$N$387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Sheet1!$O$385:$O$387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Sheet1!$N$340:$N$342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Sheet1!$P$340:$P$342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Sheet1!$J$698:$J$700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Sheet1!$K$698:$K$700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Sheet1!$N$340:$N$342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Sheet1!$O$340:$O$342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Sheet1!$J$711:$J$713</c:f>
              <c:numCache>
                <c:formatCode>General</c:formatCode>
                <c:ptCount val="3"/>
              </c:numCache>
            </c:numRef>
          </c:cat>
          <c:val>
            <c:numRef>
              <c:f>Sheet1!$K$711:$K$713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Sheet1!$J$698:$J$700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Sheet1!$K$698:$K$700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Sheet1!$J$651:$J$653</c:f>
              <c:numCache>
                <c:formatCode>General</c:formatCode>
                <c:ptCount val="3"/>
              </c:numCache>
            </c:numRef>
          </c:cat>
          <c:val>
            <c:numRef>
              <c:f>Sheet1!$K$651:$K$653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Sheet1!$J$651:$J$653</c:f>
              <c:numCache>
                <c:formatCode>General</c:formatCode>
                <c:ptCount val="3"/>
              </c:numCache>
            </c:numRef>
          </c:cat>
          <c:val>
            <c:numRef>
              <c:f>Sheet1!$L$651:$L$653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Sheet1!$J$661:$J$664</c:f>
              <c:numCache>
                <c:formatCode>General</c:formatCode>
                <c:ptCount val="4"/>
              </c:numCache>
            </c:numRef>
          </c:cat>
          <c:val>
            <c:numRef>
              <c:f>Sheet1!$K$661:$K$664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Sheet1!$J$661:$J$664</c:f>
              <c:numCache>
                <c:formatCode>General</c:formatCode>
                <c:ptCount val="4"/>
              </c:numCache>
            </c:numRef>
          </c:cat>
          <c:val>
            <c:numRef>
              <c:f>Sheet1!$L$661:$L$664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Sheet1!$J$674:$J$677</c:f>
              <c:numCache>
                <c:formatCode>General</c:formatCode>
                <c:ptCount val="4"/>
              </c:numCache>
            </c:numRef>
          </c:cat>
          <c:val>
            <c:numRef>
              <c:f>Sheet1!$K$674:$K$677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Sheet1!$J$674:$J$677</c:f>
              <c:numCache>
                <c:formatCode>General</c:formatCode>
                <c:ptCount val="4"/>
              </c:numCache>
            </c:numRef>
          </c:cat>
          <c:val>
            <c:numRef>
              <c:f>Sheet1!$L$674:$L$677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Sheet1!$J$570:$J$572</c:f>
              <c:numCache>
                <c:formatCode>General</c:formatCode>
                <c:ptCount val="3"/>
              </c:numCache>
            </c:numRef>
          </c:cat>
          <c:val>
            <c:numRef>
              <c:f>Sheet1!$K$570:$K$572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Sheet1!$J$580:$J$581</c:f>
              <c:numCache>
                <c:formatCode>General</c:formatCode>
                <c:ptCount val="2"/>
              </c:numCache>
            </c:numRef>
          </c:cat>
          <c:val>
            <c:numRef>
              <c:f>Sheet1!$K$580:$K$581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Sheet1!$J$593:$J$594</c:f>
              <c:numCache>
                <c:formatCode>General</c:formatCode>
                <c:ptCount val="2"/>
              </c:numCache>
            </c:numRef>
          </c:cat>
          <c:val>
            <c:numRef>
              <c:f>Sheet1!$K$593:$K$594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Sheet1!$N$611:$N$613</c:f>
              <c:numCache>
                <c:formatCode>General</c:formatCode>
                <c:ptCount val="3"/>
              </c:numCache>
            </c:numRef>
          </c:cat>
          <c:val>
            <c:numRef>
              <c:f>Sheet1!$O$611:$O$613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Sheet1!$J$651:$J$653</c:f>
              <c:numCache>
                <c:formatCode>General</c:formatCode>
                <c:ptCount val="3"/>
              </c:numCache>
            </c:numRef>
          </c:cat>
          <c:val>
            <c:numRef>
              <c:f>Sheet1!$K$651:$K$653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Sheet1!$J$651:$J$653</c:f>
              <c:numCache>
                <c:formatCode>General</c:formatCode>
                <c:ptCount val="3"/>
              </c:numCache>
            </c:numRef>
          </c:cat>
          <c:val>
            <c:numRef>
              <c:f>Sheet1!$L$651:$L$653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Sheet1!$P$611:$P$613</c:f>
              <c:numCache>
                <c:formatCode>General</c:formatCode>
                <c:ptCount val="3"/>
              </c:numCache>
            </c:numRef>
          </c:cat>
          <c:val>
            <c:numRef>
              <c:f>Sheet1!$Q$611:$Q$613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Sheet1!$N$522:$N$524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Sheet1!$O$522:$O$524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Sheet1!$N$522:$N$524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Sheet1!$P$522:$P$524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Sheet1!$N$476:$N$478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Sheet1!$O$476:$O$478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Sheet1!$N$476:$N$478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Sheet1!$P$476:$P$478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Sheet1!$N$430:$N$432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Sheet1!$O$430:$O$432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Sheet1!$N$430:$N$432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Sheet1!$P$430:$P$432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Sheet1!$N$385:$N$387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Sheet1!$P$385:$P$387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Sheet1!$N$385:$N$387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Sheet1!$O$385:$O$387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Sheet1!$N$340:$N$342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Sheet1!$P$340:$P$342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Sheet1!$J$661:$J$664</c:f>
              <c:numCache>
                <c:formatCode>General</c:formatCode>
                <c:ptCount val="4"/>
              </c:numCache>
            </c:numRef>
          </c:cat>
          <c:val>
            <c:numRef>
              <c:f>Sheet1!$K$661:$K$664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Sheet1!$J$661:$J$664</c:f>
              <c:numCache>
                <c:formatCode>General</c:formatCode>
                <c:ptCount val="4"/>
              </c:numCache>
            </c:numRef>
          </c:cat>
          <c:val>
            <c:numRef>
              <c:f>Sheet1!$L$661:$L$664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Sheet1!$N$340:$N$342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Sheet1!$O$340:$O$342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0.25641477719591632</c:v>
                </c:pt>
                <c:pt idx="1">
                  <c:v>0.17890512349667514</c:v>
                </c:pt>
                <c:pt idx="2">
                  <c:v>0.56468009930740859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20389.78</c:v>
                </c:pt>
                <c:pt idx="1">
                  <c:v>14226.31</c:v>
                </c:pt>
                <c:pt idx="2" formatCode="_(&quot;$&quot;* #,##0.00_);_(&quot;$&quot;* \(#,##0.00\);_(&quot;$&quot;* &quot;-&quot;??_);_(@_)">
                  <c:v>44902.649999999994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Sheet1!$N$245:$N$247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Sheet1!$P$245:$P$247</c:f>
              <c:numCache>
                <c:formatCode>0.00%</c:formatCode>
                <c:ptCount val="3"/>
                <c:pt idx="0">
                  <c:v>9.5383784756591372E-2</c:v>
                </c:pt>
                <c:pt idx="1">
                  <c:v>0.45223312036953711</c:v>
                </c:pt>
                <c:pt idx="2">
                  <c:v>0.45238309487387141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Sheet1!$N$245:$N$247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Sheet1!$O$245:$O$247</c:f>
              <c:numCache>
                <c:formatCode>"$"#,##0.00</c:formatCode>
                <c:ptCount val="3"/>
                <c:pt idx="0">
                  <c:v>3021</c:v>
                </c:pt>
                <c:pt idx="1">
                  <c:v>14323.15</c:v>
                </c:pt>
                <c:pt idx="2" formatCode="_(&quot;$&quot;* #,##0.00_);_(&quot;$&quot;* \(#,##0.00\);_(&quot;$&quot;* &quot;-&quot;??_);_(@_)">
                  <c:v>14327.9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Sheet1!$N$197:$N$199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Sheet1!$P$197:$P$199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Sheet1!$N$197:$N$199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Sheet1!$O$197:$O$199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Sheet1!$N$149:$N$151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Sheet1!$P$149:$P$151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Sheet1!$N$149:$N$151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Sheet1!$O$149:$O$151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Sheet1!$N$197:$N$199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Sheet1!$P$197:$P$199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Sheet1!$J$674:$J$677</c:f>
              <c:numCache>
                <c:formatCode>General</c:formatCode>
                <c:ptCount val="4"/>
              </c:numCache>
            </c:numRef>
          </c:cat>
          <c:val>
            <c:numRef>
              <c:f>Sheet1!$K$674:$K$677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Sheet1!$J$674:$J$677</c:f>
              <c:numCache>
                <c:formatCode>General</c:formatCode>
                <c:ptCount val="4"/>
              </c:numCache>
            </c:numRef>
          </c:cat>
          <c:val>
            <c:numRef>
              <c:f>Sheet1!$L$674:$L$677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Sheet1!$N$197:$N$199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Sheet1!$O$197:$O$199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Sheet1!$N$101:$N$103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Sheet1!$P$101:$P$103</c:f>
              <c:numCache>
                <c:formatCode>0.00%</c:formatCode>
                <c:ptCount val="3"/>
                <c:pt idx="0">
                  <c:v>0.11719579358743419</c:v>
                </c:pt>
                <c:pt idx="1">
                  <c:v>0.43396381806723955</c:v>
                </c:pt>
                <c:pt idx="2">
                  <c:v>0.44884038834532625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Sheet1!$N$101:$N$103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Sheet1!$O$101:$O$103</c:f>
              <c:numCache>
                <c:formatCode>"$"#,##0.00</c:formatCode>
                <c:ptCount val="3"/>
                <c:pt idx="0">
                  <c:v>4781.32</c:v>
                </c:pt>
                <c:pt idx="1">
                  <c:v>17704.73</c:v>
                </c:pt>
                <c:pt idx="2" formatCode="_(&quot;$&quot;* #,##0.00_);_(&quot;$&quot;* \(#,##0.00\);_(&quot;$&quot;* &quot;-&quot;??_);_(@_)">
                  <c:v>18311.66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Sheet1!$P$53:$P$55</c:f>
              <c:numCache>
                <c:formatCode>0.00%</c:formatCode>
                <c:ptCount val="3"/>
                <c:pt idx="0">
                  <c:v>0.1798471051265641</c:v>
                </c:pt>
                <c:pt idx="1">
                  <c:v>0.4628086495965974</c:v>
                </c:pt>
                <c:pt idx="2">
                  <c:v>0.3573442452768385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Sheet1!$O$53:$O$55</c:f>
              <c:numCache>
                <c:formatCode>"$"#,##0.00</c:formatCode>
                <c:ptCount val="3"/>
                <c:pt idx="0">
                  <c:v>8922.08</c:v>
                </c:pt>
                <c:pt idx="1">
                  <c:v>22959.59</c:v>
                </c:pt>
                <c:pt idx="2" formatCode="_(&quot;$&quot;* #,##0.00_);_(&quot;$&quot;* \(#,##0.00\);_(&quot;$&quot;* &quot;-&quot;??_);_(@_)">
                  <c:v>17727.580000000002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Sheet1!$C$75:$C$76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Sheet1!$G$75:$G$76</c:f>
              <c:numCache>
                <c:formatCode>0.00%</c:formatCode>
                <c:ptCount val="2"/>
                <c:pt idx="0">
                  <c:v>0.1836614144134662</c:v>
                </c:pt>
                <c:pt idx="1">
                  <c:v>0.81633858558653383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Sheet1!$P$4:$P$6</c:f>
              <c:numCache>
                <c:formatCode>0.00%</c:formatCode>
                <c:ptCount val="3"/>
                <c:pt idx="0">
                  <c:v>0.1836515459370491</c:v>
                </c:pt>
                <c:pt idx="1">
                  <c:v>0.45716265788486388</c:v>
                </c:pt>
                <c:pt idx="2">
                  <c:v>0.35918579617808705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Sheet1!$N$4:$N$6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Sheet1!$O$4:$O$6</c:f>
              <c:numCache>
                <c:formatCode>"$"#,##0.00</c:formatCode>
                <c:ptCount val="3"/>
                <c:pt idx="0">
                  <c:v>10925.93</c:v>
                </c:pt>
                <c:pt idx="1">
                  <c:v>27197.85</c:v>
                </c:pt>
                <c:pt idx="2" formatCode="_(&quot;$&quot;* #,##0.00_);_(&quot;$&quot;* \(#,##0.00\);_(&quot;$&quot;* &quot;-&quot;??_);_(@_)">
                  <c:v>21368.940000000002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Sheet1!$C$26:$C$27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Sheet1!$G$26:$G$27</c:f>
              <c:numCache>
                <c:formatCode>0.00%</c:formatCode>
                <c:ptCount val="2"/>
                <c:pt idx="0">
                  <c:v>0.23064622662732084</c:v>
                </c:pt>
                <c:pt idx="1">
                  <c:v>0.76935377337267918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Sheet1!$J$570:$J$572</c:f>
              <c:numCache>
                <c:formatCode>General</c:formatCode>
                <c:ptCount val="3"/>
              </c:numCache>
            </c:numRef>
          </c:cat>
          <c:val>
            <c:numRef>
              <c:f>Sheet1!$K$570:$K$572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Sheet1!$J$580:$J$581</c:f>
              <c:numCache>
                <c:formatCode>General</c:formatCode>
                <c:ptCount val="2"/>
              </c:numCache>
            </c:numRef>
          </c:cat>
          <c:val>
            <c:numRef>
              <c:f>Sheet1!$K$580:$K$581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Sheet1!$J$593:$J$594</c:f>
              <c:numCache>
                <c:formatCode>General</c:formatCode>
                <c:ptCount val="2"/>
              </c:numCache>
            </c:numRef>
          </c:cat>
          <c:val>
            <c:numRef>
              <c:f>Sheet1!$K$593:$K$594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Sheet1!$N$611:$N$613</c:f>
              <c:numCache>
                <c:formatCode>General</c:formatCode>
                <c:ptCount val="3"/>
              </c:numCache>
            </c:numRef>
          </c:cat>
          <c:val>
            <c:numRef>
              <c:f>Sheet1!$O$611:$O$613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517586</xdr:colOff>
      <xdr:row>707</xdr:row>
      <xdr:rowOff>127000</xdr:rowOff>
    </xdr:from>
    <xdr:to>
      <xdr:col>20</xdr:col>
      <xdr:colOff>388187</xdr:colOff>
      <xdr:row>722</xdr:row>
      <xdr:rowOff>136586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528368</xdr:colOff>
      <xdr:row>691</xdr:row>
      <xdr:rowOff>75481</xdr:rowOff>
    </xdr:from>
    <xdr:to>
      <xdr:col>20</xdr:col>
      <xdr:colOff>226443</xdr:colOff>
      <xdr:row>705</xdr:row>
      <xdr:rowOff>75481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183311</xdr:colOff>
      <xdr:row>645</xdr:row>
      <xdr:rowOff>21567</xdr:rowOff>
    </xdr:from>
    <xdr:to>
      <xdr:col>19</xdr:col>
      <xdr:colOff>86264</xdr:colOff>
      <xdr:row>656</xdr:row>
      <xdr:rowOff>53915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204877</xdr:colOff>
      <xdr:row>657</xdr:row>
      <xdr:rowOff>107829</xdr:rowOff>
    </xdr:from>
    <xdr:to>
      <xdr:col>19</xdr:col>
      <xdr:colOff>258792</xdr:colOff>
      <xdr:row>669</xdr:row>
      <xdr:rowOff>75481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161744</xdr:colOff>
      <xdr:row>669</xdr:row>
      <xdr:rowOff>172528</xdr:rowOff>
    </xdr:from>
    <xdr:to>
      <xdr:col>19</xdr:col>
      <xdr:colOff>312707</xdr:colOff>
      <xdr:row>683</xdr:row>
      <xdr:rowOff>43133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150960</xdr:colOff>
      <xdr:row>564</xdr:row>
      <xdr:rowOff>172528</xdr:rowOff>
    </xdr:from>
    <xdr:to>
      <xdr:col>19</xdr:col>
      <xdr:colOff>463669</xdr:colOff>
      <xdr:row>575</xdr:row>
      <xdr:rowOff>118612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140177</xdr:colOff>
      <xdr:row>576</xdr:row>
      <xdr:rowOff>32348</xdr:rowOff>
    </xdr:from>
    <xdr:to>
      <xdr:col>19</xdr:col>
      <xdr:colOff>431320</xdr:colOff>
      <xdr:row>588</xdr:row>
      <xdr:rowOff>86264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183310</xdr:colOff>
      <xdr:row>589</xdr:row>
      <xdr:rowOff>10783</xdr:rowOff>
    </xdr:from>
    <xdr:to>
      <xdr:col>19</xdr:col>
      <xdr:colOff>496018</xdr:colOff>
      <xdr:row>602</xdr:row>
      <xdr:rowOff>21565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506800</xdr:colOff>
      <xdr:row>614</xdr:row>
      <xdr:rowOff>53915</xdr:rowOff>
    </xdr:from>
    <xdr:to>
      <xdr:col>19</xdr:col>
      <xdr:colOff>204877</xdr:colOff>
      <xdr:row>629</xdr:row>
      <xdr:rowOff>43132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517583</xdr:colOff>
      <xdr:row>629</xdr:row>
      <xdr:rowOff>97046</xdr:rowOff>
    </xdr:from>
    <xdr:to>
      <xdr:col>19</xdr:col>
      <xdr:colOff>215660</xdr:colOff>
      <xdr:row>644</xdr:row>
      <xdr:rowOff>86263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301922</xdr:colOff>
      <xdr:row>542</xdr:row>
      <xdr:rowOff>75481</xdr:rowOff>
    </xdr:from>
    <xdr:to>
      <xdr:col>20</xdr:col>
      <xdr:colOff>0</xdr:colOff>
      <xdr:row>558</xdr:row>
      <xdr:rowOff>21566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226441</xdr:colOff>
      <xdr:row>525</xdr:row>
      <xdr:rowOff>21567</xdr:rowOff>
    </xdr:from>
    <xdr:to>
      <xdr:col>19</xdr:col>
      <xdr:colOff>549933</xdr:colOff>
      <xdr:row>540</xdr:row>
      <xdr:rowOff>10783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301922</xdr:colOff>
      <xdr:row>496</xdr:row>
      <xdr:rowOff>75481</xdr:rowOff>
    </xdr:from>
    <xdr:to>
      <xdr:col>20</xdr:col>
      <xdr:colOff>0</xdr:colOff>
      <xdr:row>512</xdr:row>
      <xdr:rowOff>21566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226441</xdr:colOff>
      <xdr:row>479</xdr:row>
      <xdr:rowOff>21567</xdr:rowOff>
    </xdr:from>
    <xdr:to>
      <xdr:col>19</xdr:col>
      <xdr:colOff>549933</xdr:colOff>
      <xdr:row>494</xdr:row>
      <xdr:rowOff>10783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301922</xdr:colOff>
      <xdr:row>450</xdr:row>
      <xdr:rowOff>75481</xdr:rowOff>
    </xdr:from>
    <xdr:to>
      <xdr:col>20</xdr:col>
      <xdr:colOff>0</xdr:colOff>
      <xdr:row>466</xdr:row>
      <xdr:rowOff>21566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291139</xdr:colOff>
      <xdr:row>434</xdr:row>
      <xdr:rowOff>172530</xdr:rowOff>
    </xdr:from>
    <xdr:to>
      <xdr:col>19</xdr:col>
      <xdr:colOff>614631</xdr:colOff>
      <xdr:row>449</xdr:row>
      <xdr:rowOff>161746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431320</xdr:colOff>
      <xdr:row>389</xdr:row>
      <xdr:rowOff>21566</xdr:rowOff>
    </xdr:from>
    <xdr:to>
      <xdr:col>20</xdr:col>
      <xdr:colOff>129395</xdr:colOff>
      <xdr:row>404</xdr:row>
      <xdr:rowOff>10782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452886</xdr:colOff>
      <xdr:row>405</xdr:row>
      <xdr:rowOff>161744</xdr:rowOff>
    </xdr:from>
    <xdr:to>
      <xdr:col>20</xdr:col>
      <xdr:colOff>150961</xdr:colOff>
      <xdr:row>420</xdr:row>
      <xdr:rowOff>150960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323490</xdr:colOff>
      <xdr:row>344</xdr:row>
      <xdr:rowOff>118614</xdr:rowOff>
    </xdr:from>
    <xdr:to>
      <xdr:col>20</xdr:col>
      <xdr:colOff>21565</xdr:colOff>
      <xdr:row>359</xdr:row>
      <xdr:rowOff>107830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312707</xdr:colOff>
      <xdr:row>361</xdr:row>
      <xdr:rowOff>118613</xdr:rowOff>
    </xdr:from>
    <xdr:to>
      <xdr:col>20</xdr:col>
      <xdr:colOff>10782</xdr:colOff>
      <xdr:row>376</xdr:row>
      <xdr:rowOff>107829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517586</xdr:colOff>
      <xdr:row>752</xdr:row>
      <xdr:rowOff>127000</xdr:rowOff>
    </xdr:from>
    <xdr:to>
      <xdr:col>20</xdr:col>
      <xdr:colOff>388187</xdr:colOff>
      <xdr:row>767</xdr:row>
      <xdr:rowOff>136586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528368</xdr:colOff>
      <xdr:row>736</xdr:row>
      <xdr:rowOff>75481</xdr:rowOff>
    </xdr:from>
    <xdr:to>
      <xdr:col>20</xdr:col>
      <xdr:colOff>226443</xdr:colOff>
      <xdr:row>750</xdr:row>
      <xdr:rowOff>75481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183311</xdr:colOff>
      <xdr:row>690</xdr:row>
      <xdr:rowOff>21567</xdr:rowOff>
    </xdr:from>
    <xdr:to>
      <xdr:col>19</xdr:col>
      <xdr:colOff>86264</xdr:colOff>
      <xdr:row>701</xdr:row>
      <xdr:rowOff>53915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204877</xdr:colOff>
      <xdr:row>702</xdr:row>
      <xdr:rowOff>107829</xdr:rowOff>
    </xdr:from>
    <xdr:to>
      <xdr:col>19</xdr:col>
      <xdr:colOff>258792</xdr:colOff>
      <xdr:row>714</xdr:row>
      <xdr:rowOff>75481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161744</xdr:colOff>
      <xdr:row>714</xdr:row>
      <xdr:rowOff>172528</xdr:rowOff>
    </xdr:from>
    <xdr:to>
      <xdr:col>19</xdr:col>
      <xdr:colOff>312707</xdr:colOff>
      <xdr:row>728</xdr:row>
      <xdr:rowOff>43133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150960</xdr:colOff>
      <xdr:row>609</xdr:row>
      <xdr:rowOff>172528</xdr:rowOff>
    </xdr:from>
    <xdr:to>
      <xdr:col>19</xdr:col>
      <xdr:colOff>463669</xdr:colOff>
      <xdr:row>620</xdr:row>
      <xdr:rowOff>118612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140177</xdr:colOff>
      <xdr:row>621</xdr:row>
      <xdr:rowOff>32348</xdr:rowOff>
    </xdr:from>
    <xdr:to>
      <xdr:col>19</xdr:col>
      <xdr:colOff>431320</xdr:colOff>
      <xdr:row>633</xdr:row>
      <xdr:rowOff>86264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183310</xdr:colOff>
      <xdr:row>634</xdr:row>
      <xdr:rowOff>10783</xdr:rowOff>
    </xdr:from>
    <xdr:to>
      <xdr:col>19</xdr:col>
      <xdr:colOff>496018</xdr:colOff>
      <xdr:row>647</xdr:row>
      <xdr:rowOff>21565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506800</xdr:colOff>
      <xdr:row>659</xdr:row>
      <xdr:rowOff>53915</xdr:rowOff>
    </xdr:from>
    <xdr:to>
      <xdr:col>19</xdr:col>
      <xdr:colOff>204877</xdr:colOff>
      <xdr:row>674</xdr:row>
      <xdr:rowOff>43132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517583</xdr:colOff>
      <xdr:row>674</xdr:row>
      <xdr:rowOff>97046</xdr:rowOff>
    </xdr:from>
    <xdr:to>
      <xdr:col>19</xdr:col>
      <xdr:colOff>215660</xdr:colOff>
      <xdr:row>689</xdr:row>
      <xdr:rowOff>86263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301922</xdr:colOff>
      <xdr:row>587</xdr:row>
      <xdr:rowOff>75481</xdr:rowOff>
    </xdr:from>
    <xdr:to>
      <xdr:col>20</xdr:col>
      <xdr:colOff>0</xdr:colOff>
      <xdr:row>603</xdr:row>
      <xdr:rowOff>21566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226441</xdr:colOff>
      <xdr:row>570</xdr:row>
      <xdr:rowOff>21567</xdr:rowOff>
    </xdr:from>
    <xdr:to>
      <xdr:col>19</xdr:col>
      <xdr:colOff>549933</xdr:colOff>
      <xdr:row>585</xdr:row>
      <xdr:rowOff>10783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301922</xdr:colOff>
      <xdr:row>541</xdr:row>
      <xdr:rowOff>75481</xdr:rowOff>
    </xdr:from>
    <xdr:to>
      <xdr:col>20</xdr:col>
      <xdr:colOff>0</xdr:colOff>
      <xdr:row>557</xdr:row>
      <xdr:rowOff>21566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226441</xdr:colOff>
      <xdr:row>524</xdr:row>
      <xdr:rowOff>21567</xdr:rowOff>
    </xdr:from>
    <xdr:to>
      <xdr:col>19</xdr:col>
      <xdr:colOff>549933</xdr:colOff>
      <xdr:row>539</xdr:row>
      <xdr:rowOff>10783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301922</xdr:colOff>
      <xdr:row>495</xdr:row>
      <xdr:rowOff>75481</xdr:rowOff>
    </xdr:from>
    <xdr:to>
      <xdr:col>20</xdr:col>
      <xdr:colOff>0</xdr:colOff>
      <xdr:row>511</xdr:row>
      <xdr:rowOff>21566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291139</xdr:colOff>
      <xdr:row>479</xdr:row>
      <xdr:rowOff>172530</xdr:rowOff>
    </xdr:from>
    <xdr:to>
      <xdr:col>19</xdr:col>
      <xdr:colOff>614631</xdr:colOff>
      <xdr:row>494</xdr:row>
      <xdr:rowOff>161746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431320</xdr:colOff>
      <xdr:row>434</xdr:row>
      <xdr:rowOff>21566</xdr:rowOff>
    </xdr:from>
    <xdr:to>
      <xdr:col>20</xdr:col>
      <xdr:colOff>129395</xdr:colOff>
      <xdr:row>449</xdr:row>
      <xdr:rowOff>10782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452886</xdr:colOff>
      <xdr:row>450</xdr:row>
      <xdr:rowOff>161744</xdr:rowOff>
    </xdr:from>
    <xdr:to>
      <xdr:col>20</xdr:col>
      <xdr:colOff>150961</xdr:colOff>
      <xdr:row>465</xdr:row>
      <xdr:rowOff>150960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323490</xdr:colOff>
      <xdr:row>389</xdr:row>
      <xdr:rowOff>118614</xdr:rowOff>
    </xdr:from>
    <xdr:to>
      <xdr:col>20</xdr:col>
      <xdr:colOff>21565</xdr:colOff>
      <xdr:row>404</xdr:row>
      <xdr:rowOff>107830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312707</xdr:colOff>
      <xdr:row>406</xdr:row>
      <xdr:rowOff>118613</xdr:rowOff>
    </xdr:from>
    <xdr:to>
      <xdr:col>20</xdr:col>
      <xdr:colOff>10782</xdr:colOff>
      <xdr:row>421</xdr:row>
      <xdr:rowOff>107829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355838</xdr:colOff>
      <xdr:row>298</xdr:row>
      <xdr:rowOff>140181</xdr:rowOff>
    </xdr:from>
    <xdr:to>
      <xdr:col>20</xdr:col>
      <xdr:colOff>53914</xdr:colOff>
      <xdr:row>313</xdr:row>
      <xdr:rowOff>129397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388187</xdr:colOff>
      <xdr:row>315</xdr:row>
      <xdr:rowOff>43132</xdr:rowOff>
    </xdr:from>
    <xdr:to>
      <xdr:col>20</xdr:col>
      <xdr:colOff>86263</xdr:colOff>
      <xdr:row>330</xdr:row>
      <xdr:rowOff>32348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355838</xdr:colOff>
      <xdr:row>249</xdr:row>
      <xdr:rowOff>140181</xdr:rowOff>
    </xdr:from>
    <xdr:to>
      <xdr:col>20</xdr:col>
      <xdr:colOff>53914</xdr:colOff>
      <xdr:row>264</xdr:row>
      <xdr:rowOff>129397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388187</xdr:colOff>
      <xdr:row>266</xdr:row>
      <xdr:rowOff>43132</xdr:rowOff>
    </xdr:from>
    <xdr:to>
      <xdr:col>20</xdr:col>
      <xdr:colOff>86263</xdr:colOff>
      <xdr:row>281</xdr:row>
      <xdr:rowOff>32348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355838</xdr:colOff>
      <xdr:row>201</xdr:row>
      <xdr:rowOff>140181</xdr:rowOff>
    </xdr:from>
    <xdr:to>
      <xdr:col>20</xdr:col>
      <xdr:colOff>53914</xdr:colOff>
      <xdr:row>216</xdr:row>
      <xdr:rowOff>129397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388187</xdr:colOff>
      <xdr:row>218</xdr:row>
      <xdr:rowOff>43132</xdr:rowOff>
    </xdr:from>
    <xdr:to>
      <xdr:col>20</xdr:col>
      <xdr:colOff>86263</xdr:colOff>
      <xdr:row>233</xdr:row>
      <xdr:rowOff>32348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355838</xdr:colOff>
      <xdr:row>153</xdr:row>
      <xdr:rowOff>140181</xdr:rowOff>
    </xdr:from>
    <xdr:to>
      <xdr:col>20</xdr:col>
      <xdr:colOff>53914</xdr:colOff>
      <xdr:row>168</xdr:row>
      <xdr:rowOff>129397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388187</xdr:colOff>
      <xdr:row>170</xdr:row>
      <xdr:rowOff>43132</xdr:rowOff>
    </xdr:from>
    <xdr:to>
      <xdr:col>20</xdr:col>
      <xdr:colOff>86263</xdr:colOff>
      <xdr:row>185</xdr:row>
      <xdr:rowOff>32348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355838</xdr:colOff>
      <xdr:row>153</xdr:row>
      <xdr:rowOff>140181</xdr:rowOff>
    </xdr:from>
    <xdr:to>
      <xdr:col>20</xdr:col>
      <xdr:colOff>53914</xdr:colOff>
      <xdr:row>168</xdr:row>
      <xdr:rowOff>129397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388187</xdr:colOff>
      <xdr:row>170</xdr:row>
      <xdr:rowOff>43132</xdr:rowOff>
    </xdr:from>
    <xdr:to>
      <xdr:col>20</xdr:col>
      <xdr:colOff>86263</xdr:colOff>
      <xdr:row>185</xdr:row>
      <xdr:rowOff>32348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355838</xdr:colOff>
      <xdr:row>105</xdr:row>
      <xdr:rowOff>140181</xdr:rowOff>
    </xdr:from>
    <xdr:to>
      <xdr:col>20</xdr:col>
      <xdr:colOff>53914</xdr:colOff>
      <xdr:row>120</xdr:row>
      <xdr:rowOff>129397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388187</xdr:colOff>
      <xdr:row>122</xdr:row>
      <xdr:rowOff>43132</xdr:rowOff>
    </xdr:from>
    <xdr:to>
      <xdr:col>20</xdr:col>
      <xdr:colOff>86263</xdr:colOff>
      <xdr:row>137</xdr:row>
      <xdr:rowOff>32348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349885</xdr:colOff>
      <xdr:row>58</xdr:row>
      <xdr:rowOff>110415</xdr:rowOff>
    </xdr:from>
    <xdr:to>
      <xdr:col>20</xdr:col>
      <xdr:colOff>47961</xdr:colOff>
      <xdr:row>73</xdr:row>
      <xdr:rowOff>99631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471530</xdr:colOff>
      <xdr:row>77</xdr:row>
      <xdr:rowOff>150289</xdr:rowOff>
    </xdr:from>
    <xdr:to>
      <xdr:col>20</xdr:col>
      <xdr:colOff>169606</xdr:colOff>
      <xdr:row>92</xdr:row>
      <xdr:rowOff>139505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714377</xdr:colOff>
      <xdr:row>80</xdr:row>
      <xdr:rowOff>65484</xdr:rowOff>
    </xdr:from>
    <xdr:to>
      <xdr:col>12</xdr:col>
      <xdr:colOff>537468</xdr:colOff>
      <xdr:row>95</xdr:row>
      <xdr:rowOff>54699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349885</xdr:colOff>
      <xdr:row>9</xdr:row>
      <xdr:rowOff>110415</xdr:rowOff>
    </xdr:from>
    <xdr:to>
      <xdr:col>20</xdr:col>
      <xdr:colOff>47961</xdr:colOff>
      <xdr:row>24</xdr:row>
      <xdr:rowOff>99631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471530</xdr:colOff>
      <xdr:row>28</xdr:row>
      <xdr:rowOff>150289</xdr:rowOff>
    </xdr:from>
    <xdr:to>
      <xdr:col>20</xdr:col>
      <xdr:colOff>169606</xdr:colOff>
      <xdr:row>43</xdr:row>
      <xdr:rowOff>139505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714377</xdr:colOff>
      <xdr:row>31</xdr:row>
      <xdr:rowOff>65484</xdr:rowOff>
    </xdr:from>
    <xdr:to>
      <xdr:col>12</xdr:col>
      <xdr:colOff>537468</xdr:colOff>
      <xdr:row>46</xdr:row>
      <xdr:rowOff>54699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794"/>
  <sheetViews>
    <sheetView tabSelected="1" zoomScale="80" zoomScaleNormal="80" workbookViewId="0">
      <selection activeCell="K23" sqref="K23"/>
    </sheetView>
  </sheetViews>
  <sheetFormatPr defaultRowHeight="14.25"/>
  <cols>
    <col min="1" max="1" width="24.3984375" style="1" customWidth="1"/>
    <col min="2" max="2" width="14.3984375" style="1" bestFit="1" customWidth="1"/>
    <col min="3" max="3" width="15.1328125" style="1" bestFit="1" customWidth="1"/>
    <col min="4" max="4" width="15.1328125" style="1" customWidth="1"/>
    <col min="5" max="5" width="12" style="1" bestFit="1" customWidth="1"/>
    <col min="6" max="6" width="17.265625" customWidth="1"/>
    <col min="7" max="7" width="12.73046875" style="1" bestFit="1" customWidth="1"/>
    <col min="8" max="8" width="14.3984375" customWidth="1"/>
    <col min="9" max="10" width="13.265625" bestFit="1" customWidth="1"/>
    <col min="11" max="11" width="14.86328125" customWidth="1"/>
    <col min="12" max="12" width="13.1328125" bestFit="1" customWidth="1"/>
    <col min="13" max="13" width="10.86328125" bestFit="1" customWidth="1"/>
    <col min="14" max="14" width="13.265625" bestFit="1" customWidth="1"/>
    <col min="15" max="15" width="12" bestFit="1" customWidth="1"/>
  </cols>
  <sheetData>
    <row r="2" spans="1:21" ht="14.65" thickBot="1"/>
    <row r="3" spans="1:21" ht="14.65" thickTop="1">
      <c r="A3" s="64" t="s">
        <v>51</v>
      </c>
      <c r="B3" s="62">
        <v>45565</v>
      </c>
      <c r="C3" s="3"/>
      <c r="D3" s="3"/>
      <c r="E3" s="3"/>
      <c r="F3" s="4"/>
      <c r="G3" s="3"/>
      <c r="H3" s="4"/>
      <c r="I3" s="4"/>
      <c r="J3" s="4"/>
      <c r="K3" s="4"/>
      <c r="L3" s="4"/>
      <c r="M3" s="4"/>
      <c r="N3" s="4"/>
      <c r="O3" s="4" t="s">
        <v>47</v>
      </c>
      <c r="P3" s="4" t="s">
        <v>48</v>
      </c>
      <c r="Q3" s="4"/>
      <c r="R3" s="4"/>
      <c r="S3" s="4"/>
      <c r="T3" s="4"/>
      <c r="U3" s="5"/>
    </row>
    <row r="4" spans="1:21">
      <c r="A4" s="47" t="s">
        <v>50</v>
      </c>
      <c r="B4" s="60"/>
      <c r="C4" s="17"/>
      <c r="D4" s="17"/>
      <c r="E4" s="17"/>
      <c r="F4" s="41"/>
      <c r="G4" s="17"/>
      <c r="H4" s="8"/>
      <c r="I4" s="8"/>
      <c r="J4" s="8"/>
      <c r="K4" s="8"/>
      <c r="L4" s="8"/>
      <c r="M4" s="8"/>
      <c r="N4" s="8" t="s">
        <v>55</v>
      </c>
      <c r="O4" s="50">
        <f>L12</f>
        <v>10925.93</v>
      </c>
      <c r="P4" s="55">
        <f>O4/O7</f>
        <v>0.1836515459370491</v>
      </c>
      <c r="Q4" s="8"/>
      <c r="R4" s="8"/>
      <c r="S4" s="8"/>
      <c r="T4" s="8"/>
      <c r="U4" s="9"/>
    </row>
    <row r="5" spans="1:21">
      <c r="A5" s="6"/>
      <c r="B5" s="8" t="s">
        <v>81</v>
      </c>
      <c r="C5" s="17"/>
      <c r="D5" s="17"/>
      <c r="E5" s="17"/>
      <c r="F5" s="41"/>
      <c r="G5" s="17"/>
      <c r="H5" s="8"/>
      <c r="I5" s="8"/>
      <c r="J5" s="8"/>
      <c r="K5" s="8"/>
      <c r="L5" s="8"/>
      <c r="M5" s="8"/>
      <c r="N5" s="8" t="str">
        <f>J13</f>
        <v>MG20180131</v>
      </c>
      <c r="O5" s="50">
        <f>L13</f>
        <v>27197.85</v>
      </c>
      <c r="P5" s="55">
        <f>O5/O7</f>
        <v>0.45716265788486388</v>
      </c>
      <c r="Q5" s="8"/>
      <c r="R5" s="8"/>
      <c r="S5" s="8"/>
      <c r="T5" s="8"/>
      <c r="U5" s="9"/>
    </row>
    <row r="6" spans="1:21">
      <c r="A6" s="47"/>
      <c r="B6" s="8" t="s">
        <v>82</v>
      </c>
      <c r="C6" s="17"/>
      <c r="D6" s="17"/>
      <c r="E6" s="17"/>
      <c r="F6" s="8"/>
      <c r="G6" s="7"/>
      <c r="H6" s="8"/>
      <c r="I6" s="8"/>
      <c r="J6" s="8"/>
      <c r="K6" s="14"/>
      <c r="L6" s="8"/>
      <c r="M6" s="8"/>
      <c r="N6" s="8" t="str">
        <f>J22</f>
        <v>CM20191031</v>
      </c>
      <c r="O6" s="14">
        <f>L22</f>
        <v>21368.940000000002</v>
      </c>
      <c r="P6" s="55">
        <f>O6/O7</f>
        <v>0.35918579617808705</v>
      </c>
      <c r="Q6" s="8"/>
      <c r="R6" s="8"/>
      <c r="S6" s="8"/>
      <c r="T6" s="8"/>
      <c r="U6" s="9"/>
    </row>
    <row r="7" spans="1:21">
      <c r="A7" s="42"/>
      <c r="B7" s="7" t="s">
        <v>83</v>
      </c>
      <c r="C7" s="7"/>
      <c r="D7" s="7"/>
      <c r="E7" s="7"/>
      <c r="F7" s="8"/>
      <c r="G7" s="7"/>
      <c r="H7" s="8"/>
      <c r="I7" s="8"/>
      <c r="J7" s="8"/>
      <c r="K7" s="8"/>
      <c r="L7" s="8"/>
      <c r="M7" s="8"/>
      <c r="N7" s="8"/>
      <c r="O7" s="14">
        <f>SUM(O4:O6)</f>
        <v>59492.72</v>
      </c>
      <c r="P7" s="15">
        <f>SUM(P4:P6)</f>
        <v>1</v>
      </c>
      <c r="Q7" s="8"/>
      <c r="R7" s="8"/>
      <c r="S7" s="8"/>
      <c r="T7" s="8"/>
      <c r="U7" s="9"/>
    </row>
    <row r="8" spans="1:21">
      <c r="A8" s="6"/>
      <c r="B8" s="7"/>
      <c r="C8" s="7"/>
      <c r="D8" s="7"/>
      <c r="E8" s="7"/>
      <c r="F8" s="20" t="s">
        <v>61</v>
      </c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spans="1:21">
      <c r="A9" s="49" t="str">
        <f>"PURCHASING POWER "&amp;F12&amp;":"</f>
        <v>PURCHASING POWER BRK-5QX13608:</v>
      </c>
      <c r="B9" s="7"/>
      <c r="C9" s="7">
        <v>23385.22</v>
      </c>
      <c r="D9" s="7"/>
      <c r="E9" s="7"/>
      <c r="F9" s="20" t="s">
        <v>60</v>
      </c>
      <c r="G9" s="7" t="str">
        <f>IF((0.05*C12)+(E13/4)&gt;L9,"TRUE","FALSE")</f>
        <v>FALSE</v>
      </c>
      <c r="H9" s="8"/>
      <c r="I9" s="8"/>
      <c r="J9" s="51" t="str">
        <f>"PURCHASING POWER "&amp;N12&amp;":"</f>
        <v>PURCHASING POWER :</v>
      </c>
      <c r="K9" s="8"/>
      <c r="L9" s="50">
        <f>C9-SUM(K12:K13)</f>
        <v>21385.22</v>
      </c>
      <c r="M9" s="8"/>
      <c r="N9" s="8"/>
      <c r="O9" s="8"/>
      <c r="P9" s="20" t="s">
        <v>34</v>
      </c>
      <c r="Q9" s="8"/>
      <c r="R9" s="8"/>
      <c r="S9" s="8"/>
      <c r="T9" s="8"/>
      <c r="U9" s="9"/>
    </row>
    <row r="10" spans="1:21">
      <c r="A10" s="6"/>
      <c r="B10" s="7"/>
      <c r="C10" s="7"/>
      <c r="D10" s="12" t="s">
        <v>75</v>
      </c>
      <c r="E10" s="7"/>
      <c r="F10" s="8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</row>
    <row r="11" spans="1:21">
      <c r="A11" s="11"/>
      <c r="B11" s="12" t="s">
        <v>19</v>
      </c>
      <c r="C11" s="12" t="s">
        <v>20</v>
      </c>
      <c r="D11" s="12" t="s">
        <v>20</v>
      </c>
      <c r="E11" s="12" t="s">
        <v>21</v>
      </c>
      <c r="F11" s="12" t="s">
        <v>32</v>
      </c>
      <c r="G11" s="12" t="s">
        <v>22</v>
      </c>
      <c r="H11" s="12"/>
      <c r="I11" s="8"/>
      <c r="J11" s="13"/>
      <c r="K11" s="40" t="s">
        <v>49</v>
      </c>
      <c r="L11" s="21" t="s">
        <v>47</v>
      </c>
      <c r="M11" s="20" t="s">
        <v>66</v>
      </c>
      <c r="N11" s="8"/>
      <c r="O11" s="8"/>
      <c r="P11" s="8"/>
      <c r="Q11" s="8"/>
      <c r="R11" s="8"/>
      <c r="S11" s="8"/>
      <c r="T11" s="8"/>
      <c r="U11" s="9"/>
    </row>
    <row r="12" spans="1:21">
      <c r="A12" s="16" t="s">
        <v>55</v>
      </c>
      <c r="B12" s="7">
        <v>8384.31</v>
      </c>
      <c r="C12" s="63">
        <v>1541.62</v>
      </c>
      <c r="D12" s="63">
        <v>4621.72</v>
      </c>
      <c r="E12" s="7">
        <f>SUM(B12:C12)</f>
        <v>9925.93</v>
      </c>
      <c r="F12" s="8" t="s">
        <v>34</v>
      </c>
      <c r="G12" s="56">
        <f>E12/E14</f>
        <v>0.27477550798947398</v>
      </c>
      <c r="H12" s="15"/>
      <c r="I12" s="8"/>
      <c r="J12" s="8" t="str">
        <f>A12</f>
        <v>CMT20200817</v>
      </c>
      <c r="K12" s="50">
        <v>1000</v>
      </c>
      <c r="L12" s="50">
        <f>K12+E12</f>
        <v>10925.93</v>
      </c>
      <c r="M12" s="50">
        <f>K12+C12</f>
        <v>2541.62</v>
      </c>
      <c r="N12" s="8"/>
      <c r="O12" s="8"/>
      <c r="P12" s="8"/>
      <c r="Q12" s="8"/>
      <c r="R12" s="8"/>
      <c r="S12" s="8"/>
      <c r="T12" s="8"/>
      <c r="U12" s="9"/>
    </row>
    <row r="13" spans="1:21">
      <c r="A13" s="16" t="s">
        <v>13</v>
      </c>
      <c r="B13" s="7">
        <v>24390.98</v>
      </c>
      <c r="C13" s="17">
        <v>1806.87</v>
      </c>
      <c r="D13" s="17">
        <v>0</v>
      </c>
      <c r="E13" s="7">
        <f>SUM(B13:C13)</f>
        <v>26197.85</v>
      </c>
      <c r="F13" s="8" t="s">
        <v>34</v>
      </c>
      <c r="G13" s="56">
        <f>E13/E14</f>
        <v>0.72522449201052597</v>
      </c>
      <c r="H13" s="15"/>
      <c r="I13" s="8"/>
      <c r="J13" s="8" t="str">
        <f>A13</f>
        <v>MG20180131</v>
      </c>
      <c r="K13" s="50">
        <v>1000</v>
      </c>
      <c r="L13" s="50">
        <f>K13+E13</f>
        <v>27197.85</v>
      </c>
      <c r="M13" s="50">
        <f>K13+C13</f>
        <v>2806.87</v>
      </c>
      <c r="N13" s="8"/>
      <c r="O13" s="8"/>
      <c r="P13" s="8"/>
      <c r="Q13" s="8"/>
      <c r="R13" s="8"/>
      <c r="S13" s="8"/>
      <c r="T13" s="8"/>
      <c r="U13" s="9"/>
    </row>
    <row r="14" spans="1:21">
      <c r="A14" s="6"/>
      <c r="B14" s="7"/>
      <c r="C14" s="7"/>
      <c r="D14" s="7"/>
      <c r="E14" s="7">
        <f>SUM(E12:E13)</f>
        <v>36123.78</v>
      </c>
      <c r="F14" s="8"/>
      <c r="G14" s="19">
        <f>SUM(G12:G13)</f>
        <v>1</v>
      </c>
      <c r="H14" s="54"/>
      <c r="I14" s="8"/>
      <c r="J14" s="20" t="s">
        <v>21</v>
      </c>
      <c r="K14" s="50"/>
      <c r="L14" s="21">
        <f>SUM(L11:L13)</f>
        <v>38123.78</v>
      </c>
      <c r="M14" s="8"/>
      <c r="N14" s="8"/>
      <c r="O14" s="8"/>
      <c r="P14" s="8"/>
      <c r="Q14" s="8"/>
      <c r="R14" s="8"/>
      <c r="S14" s="8"/>
      <c r="T14" s="8"/>
      <c r="U14" s="9"/>
    </row>
    <row r="15" spans="1:21">
      <c r="A15" s="6"/>
      <c r="B15" s="7"/>
      <c r="C15" s="7"/>
      <c r="D15" s="7"/>
      <c r="E15" s="7"/>
      <c r="F15" s="8"/>
      <c r="G15" s="7"/>
      <c r="H15" s="15"/>
      <c r="I15" s="8"/>
      <c r="J15" s="8"/>
      <c r="K15" s="50"/>
      <c r="L15" s="8"/>
      <c r="M15" s="8"/>
      <c r="N15" s="8"/>
      <c r="O15" s="8"/>
      <c r="P15" s="8"/>
      <c r="Q15" s="8"/>
      <c r="R15" s="8"/>
      <c r="S15" s="8"/>
      <c r="T15" s="8"/>
      <c r="U15" s="9"/>
    </row>
    <row r="16" spans="1:21">
      <c r="A16" s="6"/>
      <c r="B16" s="7"/>
      <c r="C16" s="7"/>
      <c r="D16" s="7"/>
      <c r="E16" s="7"/>
      <c r="F16" s="8"/>
      <c r="G16" s="7"/>
      <c r="H16" s="8"/>
      <c r="I16" s="8"/>
      <c r="J16" s="8"/>
      <c r="K16" s="50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1:21">
      <c r="A17" s="6"/>
      <c r="B17" s="7"/>
      <c r="C17" s="7"/>
      <c r="D17" s="7"/>
      <c r="E17" s="7"/>
      <c r="F17" s="8"/>
      <c r="G17" s="7"/>
      <c r="H17" s="8"/>
      <c r="I17" s="8"/>
      <c r="J17" s="8"/>
      <c r="K17" s="50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spans="1:21">
      <c r="A18" s="6"/>
      <c r="B18" s="7"/>
      <c r="C18" s="7"/>
      <c r="D18" s="7"/>
      <c r="E18" s="7"/>
      <c r="F18" s="8"/>
      <c r="G18" s="7"/>
      <c r="H18" s="8"/>
      <c r="I18" s="8"/>
      <c r="J18" s="8"/>
      <c r="K18" s="50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spans="1:21">
      <c r="A19" s="6"/>
      <c r="B19" s="7"/>
      <c r="C19" s="7"/>
      <c r="D19" s="7"/>
      <c r="E19" s="7"/>
      <c r="F19" s="8"/>
      <c r="G19" s="7"/>
      <c r="H19" s="8"/>
      <c r="I19" s="8"/>
      <c r="J19" s="8"/>
      <c r="K19" s="50"/>
      <c r="L19" s="8"/>
      <c r="M19" s="8"/>
      <c r="N19" s="8"/>
      <c r="O19" s="8"/>
      <c r="P19" s="8"/>
      <c r="Q19" s="8"/>
      <c r="R19" s="8"/>
      <c r="S19" s="8"/>
      <c r="T19" s="8"/>
      <c r="U19" s="9"/>
    </row>
    <row r="20" spans="1:21">
      <c r="A20" s="42" t="str">
        <f>"PURCHASING POWER "&amp;F22&amp;":"</f>
        <v>PURCHASING POWER BRK-54X61101:</v>
      </c>
      <c r="B20" s="7"/>
      <c r="C20" s="7">
        <v>199940.98</v>
      </c>
      <c r="D20" s="12" t="s">
        <v>75</v>
      </c>
      <c r="E20" s="7"/>
      <c r="F20" s="8"/>
      <c r="G20" s="7"/>
      <c r="H20" s="8"/>
      <c r="I20" s="8"/>
      <c r="J20" s="12" t="str">
        <f>"PURCHASING POWER "&amp;N22&amp;":"</f>
        <v>PURCHASING POWER :</v>
      </c>
      <c r="K20" s="50"/>
      <c r="L20" s="14">
        <f>C20-SUM(K22:K23)</f>
        <v>198940.98</v>
      </c>
      <c r="M20" s="8"/>
      <c r="N20" s="8"/>
      <c r="O20" s="8"/>
      <c r="P20" s="8"/>
      <c r="Q20" s="8"/>
      <c r="R20" s="8"/>
      <c r="S20" s="8"/>
      <c r="T20" s="8"/>
      <c r="U20" s="9"/>
    </row>
    <row r="21" spans="1:21">
      <c r="A21" s="6"/>
      <c r="B21" s="12" t="s">
        <v>19</v>
      </c>
      <c r="C21" s="12" t="s">
        <v>20</v>
      </c>
      <c r="D21" s="12" t="s">
        <v>20</v>
      </c>
      <c r="E21" s="12" t="s">
        <v>21</v>
      </c>
      <c r="F21" s="12" t="s">
        <v>32</v>
      </c>
      <c r="G21" s="12" t="s">
        <v>22</v>
      </c>
      <c r="H21" s="12"/>
      <c r="I21" s="8"/>
      <c r="J21" s="8"/>
      <c r="K21" s="50"/>
      <c r="L21" s="14"/>
      <c r="M21" s="8"/>
      <c r="N21" s="8"/>
      <c r="O21" s="8"/>
      <c r="P21" s="8"/>
      <c r="Q21" s="8"/>
      <c r="R21" s="8"/>
      <c r="S21" s="8"/>
      <c r="T21" s="8"/>
      <c r="U21" s="9"/>
    </row>
    <row r="22" spans="1:21">
      <c r="A22" s="16" t="s">
        <v>14</v>
      </c>
      <c r="B22" s="7">
        <v>20294.36</v>
      </c>
      <c r="C22" s="17">
        <v>74.58</v>
      </c>
      <c r="D22" s="17">
        <v>11500</v>
      </c>
      <c r="E22" s="7">
        <f>SUM(B22:C22)</f>
        <v>20368.940000000002</v>
      </c>
      <c r="F22" s="8" t="s">
        <v>33</v>
      </c>
      <c r="G22" s="57">
        <f>E22/E23</f>
        <v>1</v>
      </c>
      <c r="H22" s="15"/>
      <c r="I22" s="8"/>
      <c r="J22" s="8" t="str">
        <f>A22</f>
        <v>CM20191031</v>
      </c>
      <c r="K22" s="50">
        <v>1000</v>
      </c>
      <c r="L22" s="14">
        <f>E22+K22</f>
        <v>21368.940000000002</v>
      </c>
      <c r="M22" s="14">
        <f>K22+C22</f>
        <v>1074.58</v>
      </c>
      <c r="N22" s="8"/>
      <c r="O22" s="8"/>
      <c r="P22" s="8"/>
      <c r="Q22" s="8"/>
      <c r="R22" s="8"/>
      <c r="S22" s="8"/>
      <c r="T22" s="8"/>
      <c r="U22" s="9"/>
    </row>
    <row r="23" spans="1:21">
      <c r="A23" s="6"/>
      <c r="B23" s="7"/>
      <c r="C23" s="7" t="s">
        <v>71</v>
      </c>
      <c r="D23" s="7"/>
      <c r="E23" s="7">
        <f>SUM(E22)</f>
        <v>20368.940000000002</v>
      </c>
      <c r="F23" s="8"/>
      <c r="G23" s="57">
        <f>SUM(G22)</f>
        <v>1</v>
      </c>
      <c r="H23" s="54"/>
      <c r="I23" s="8"/>
      <c r="J23" s="20" t="s">
        <v>21</v>
      </c>
      <c r="K23" s="50"/>
      <c r="L23" s="21">
        <f>SUM(L21:L22)</f>
        <v>21368.940000000002</v>
      </c>
      <c r="M23" s="8"/>
      <c r="N23" s="8"/>
      <c r="O23" s="8"/>
      <c r="P23" s="8"/>
      <c r="Q23" s="8"/>
      <c r="R23" s="8"/>
      <c r="S23" s="8"/>
      <c r="T23" s="8"/>
      <c r="U23" s="9"/>
    </row>
    <row r="24" spans="1:21">
      <c r="A24" s="6"/>
      <c r="B24" s="7"/>
      <c r="C24" s="7"/>
      <c r="D24" s="7"/>
      <c r="E24" s="7"/>
      <c r="F24" s="8"/>
      <c r="G24" s="19"/>
      <c r="H24" s="15"/>
      <c r="I24" s="8"/>
      <c r="J24" s="14"/>
      <c r="K24" s="8"/>
      <c r="L24" s="14"/>
      <c r="M24" s="8"/>
      <c r="N24" s="8"/>
      <c r="O24" s="8"/>
      <c r="P24" s="8"/>
      <c r="Q24" s="8"/>
      <c r="R24" s="8"/>
      <c r="S24" s="8"/>
      <c r="T24" s="8"/>
      <c r="U24" s="9"/>
    </row>
    <row r="25" spans="1:21">
      <c r="A25" s="6"/>
      <c r="B25" s="7"/>
      <c r="C25" s="7"/>
      <c r="D25" s="7"/>
      <c r="E25" s="7"/>
      <c r="F25" s="8"/>
      <c r="G25" s="12" t="s">
        <v>22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</row>
    <row r="26" spans="1:21">
      <c r="A26" s="6"/>
      <c r="B26" s="7"/>
      <c r="C26" s="12" t="s">
        <v>43</v>
      </c>
      <c r="D26" s="12"/>
      <c r="E26" s="58">
        <f>E23+E14</f>
        <v>56492.72</v>
      </c>
      <c r="F26" s="14">
        <f>E26</f>
        <v>56492.72</v>
      </c>
      <c r="G26" s="19">
        <f>F26/F28</f>
        <v>0.23064622662732084</v>
      </c>
      <c r="H26" s="8"/>
      <c r="I26" s="8"/>
      <c r="J26" s="8"/>
      <c r="K26" s="12" t="s">
        <v>43</v>
      </c>
      <c r="L26" s="59">
        <f>L23+L14</f>
        <v>59492.72</v>
      </c>
      <c r="M26" s="8"/>
      <c r="N26" s="8"/>
      <c r="O26" s="8"/>
      <c r="P26" s="8"/>
      <c r="Q26" s="8"/>
      <c r="R26" s="8"/>
      <c r="S26" s="8"/>
      <c r="T26" s="8"/>
      <c r="U26" s="9"/>
    </row>
    <row r="27" spans="1:21">
      <c r="A27" s="6"/>
      <c r="B27" s="7"/>
      <c r="C27" s="12" t="s">
        <v>76</v>
      </c>
      <c r="D27" s="7"/>
      <c r="E27" s="7">
        <v>244932.34</v>
      </c>
      <c r="F27" s="14">
        <f>E27-E26</f>
        <v>188439.62</v>
      </c>
      <c r="G27" s="19">
        <f>F27/F28</f>
        <v>0.76935377337267918</v>
      </c>
      <c r="H27" s="8"/>
      <c r="I27" s="8"/>
      <c r="J27" s="8"/>
      <c r="K27" s="20" t="s">
        <v>53</v>
      </c>
      <c r="L27" s="14">
        <f>L26-E26</f>
        <v>3000</v>
      </c>
      <c r="M27" s="8"/>
      <c r="N27" s="8"/>
      <c r="O27" s="8"/>
      <c r="P27" s="8"/>
      <c r="Q27" s="8"/>
      <c r="R27" s="8"/>
      <c r="S27" s="8"/>
      <c r="T27" s="8"/>
      <c r="U27" s="9"/>
    </row>
    <row r="28" spans="1:21">
      <c r="A28" s="6"/>
      <c r="B28" s="7"/>
      <c r="C28" s="7"/>
      <c r="D28" s="7"/>
      <c r="E28" s="7"/>
      <c r="F28" s="14">
        <f>SUM(F26:F27)</f>
        <v>244932.34</v>
      </c>
      <c r="G28" s="19">
        <f>SUM(G26:G27)</f>
        <v>1</v>
      </c>
      <c r="H28" s="8"/>
      <c r="I28" s="8"/>
      <c r="J28" s="8"/>
      <c r="K28" s="8"/>
      <c r="L28" s="8"/>
      <c r="M28" s="8"/>
      <c r="N28" s="8"/>
      <c r="O28" s="8"/>
      <c r="P28" s="20" t="s">
        <v>33</v>
      </c>
      <c r="Q28" s="8"/>
      <c r="R28" s="8"/>
      <c r="S28" s="8"/>
      <c r="T28" s="8"/>
      <c r="U28" s="9"/>
    </row>
    <row r="29" spans="1:21">
      <c r="A29" s="6"/>
      <c r="B29" s="17"/>
      <c r="C29" s="17"/>
      <c r="D29" s="17"/>
      <c r="E29" s="17"/>
      <c r="F29" s="8"/>
      <c r="G29" s="7"/>
      <c r="H29" s="8"/>
      <c r="I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</row>
    <row r="30" spans="1:21">
      <c r="A30" s="6"/>
      <c r="B30" s="7"/>
      <c r="C30" s="7"/>
      <c r="D30" s="7"/>
      <c r="E30" s="7"/>
      <c r="F30" s="8"/>
      <c r="G30" s="7"/>
      <c r="H30" s="8"/>
      <c r="I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1:21">
      <c r="A31" s="6"/>
      <c r="B31" s="40"/>
      <c r="C31" s="17"/>
      <c r="D31" s="17"/>
      <c r="E31" s="17"/>
      <c r="F31" s="41"/>
      <c r="G31" s="17"/>
      <c r="H31" s="41"/>
      <c r="I31" s="14"/>
      <c r="J31" s="20" t="s">
        <v>77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</row>
    <row r="32" spans="1:21">
      <c r="A32" s="16" t="s">
        <v>14</v>
      </c>
      <c r="B32" s="52" t="s">
        <v>58</v>
      </c>
      <c r="C32" s="7"/>
      <c r="D32" s="7"/>
      <c r="E32" s="7"/>
      <c r="F32" s="8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</row>
    <row r="33" spans="1:21">
      <c r="A33" s="16" t="s">
        <v>55</v>
      </c>
      <c r="B33" s="52" t="s">
        <v>57</v>
      </c>
      <c r="C33" s="7"/>
      <c r="D33" s="7"/>
      <c r="E33" s="7"/>
      <c r="F33" s="8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</row>
    <row r="34" spans="1:21">
      <c r="A34" s="10" t="s">
        <v>13</v>
      </c>
      <c r="B34" s="53" t="s">
        <v>59</v>
      </c>
      <c r="C34" s="12"/>
      <c r="D34" s="12"/>
      <c r="E34" s="12"/>
      <c r="F34" s="12"/>
      <c r="G34" s="12"/>
      <c r="H34" s="12"/>
      <c r="I34" s="8"/>
      <c r="J34" s="8"/>
      <c r="K34" s="14"/>
      <c r="L34" s="15"/>
      <c r="M34" s="8"/>
      <c r="N34" s="8"/>
      <c r="O34" s="8"/>
      <c r="P34" s="8"/>
      <c r="Q34" s="8"/>
      <c r="R34" s="8"/>
      <c r="S34" s="8"/>
      <c r="T34" s="8"/>
      <c r="U34" s="9"/>
    </row>
    <row r="35" spans="1:21">
      <c r="A35" s="16"/>
      <c r="B35" s="7"/>
      <c r="C35" s="22"/>
      <c r="D35" s="22"/>
      <c r="E35" s="23"/>
      <c r="F35" s="8"/>
      <c r="G35" s="19"/>
      <c r="H35" s="15"/>
      <c r="I35" s="8"/>
      <c r="J35" s="8"/>
      <c r="K35" s="14"/>
      <c r="L35" s="15"/>
      <c r="M35" s="8"/>
      <c r="N35" s="8"/>
      <c r="O35" s="8"/>
      <c r="P35" s="8"/>
      <c r="Q35" s="8"/>
      <c r="R35" s="8"/>
      <c r="S35" s="8"/>
      <c r="T35" s="8"/>
      <c r="U35" s="9"/>
    </row>
    <row r="36" spans="1:21">
      <c r="A36" s="6"/>
      <c r="B36" s="7"/>
      <c r="C36" s="7"/>
      <c r="D36" s="7"/>
      <c r="E36" s="7"/>
      <c r="F36" s="8"/>
      <c r="G36" s="19"/>
      <c r="H36" s="15"/>
      <c r="I36" s="8"/>
      <c r="J36" s="20"/>
      <c r="K36" s="21"/>
      <c r="L36" s="15"/>
      <c r="M36" s="8"/>
      <c r="N36" s="8"/>
      <c r="O36" s="8"/>
      <c r="P36" s="8"/>
      <c r="Q36" s="8"/>
      <c r="R36" s="8"/>
      <c r="S36" s="8"/>
      <c r="T36" s="8"/>
      <c r="U36" s="9"/>
    </row>
    <row r="37" spans="1:21">
      <c r="A37" s="6"/>
      <c r="B37" s="7"/>
      <c r="C37" s="7"/>
      <c r="D37" s="7"/>
      <c r="E37" s="7"/>
      <c r="F37" s="8"/>
      <c r="G37" s="19"/>
      <c r="H37" s="15"/>
      <c r="I37" s="8"/>
      <c r="J37" s="14"/>
      <c r="K37" s="14"/>
      <c r="L37" s="15"/>
      <c r="M37" s="8"/>
      <c r="N37" s="8"/>
      <c r="O37" s="8"/>
      <c r="P37" s="8"/>
      <c r="Q37" s="8"/>
      <c r="R37" s="8"/>
      <c r="S37" s="8"/>
      <c r="T37" s="8"/>
      <c r="U37" s="9"/>
    </row>
    <row r="38" spans="1:21">
      <c r="A38" s="6"/>
      <c r="B38" s="7"/>
      <c r="C38" s="7"/>
      <c r="D38" s="7"/>
      <c r="E38" s="7"/>
      <c r="F38" s="8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9"/>
    </row>
    <row r="39" spans="1:21">
      <c r="A39" s="6"/>
      <c r="B39" s="7"/>
      <c r="C39" s="7"/>
      <c r="D39" s="7"/>
      <c r="E39" s="7"/>
      <c r="F39" s="8"/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</row>
    <row r="40" spans="1:21">
      <c r="A40" s="6"/>
      <c r="B40" s="7"/>
      <c r="C40" s="7"/>
      <c r="D40" s="7"/>
      <c r="E40" s="7"/>
      <c r="F40" s="8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9"/>
    </row>
    <row r="41" spans="1:21">
      <c r="A41" s="6"/>
      <c r="B41" s="7"/>
      <c r="C41" s="7"/>
      <c r="D41" s="7"/>
      <c r="E41" s="7"/>
      <c r="F41" s="8"/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>
      <c r="A42" s="6"/>
      <c r="B42" s="7"/>
      <c r="C42" s="7"/>
      <c r="D42" s="7"/>
      <c r="E42" s="7"/>
      <c r="F42" s="8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9"/>
    </row>
    <row r="43" spans="1:21">
      <c r="A43" s="6"/>
      <c r="B43" s="7"/>
      <c r="C43" s="7"/>
      <c r="D43" s="7"/>
      <c r="E43" s="7"/>
      <c r="F43" s="8"/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9"/>
    </row>
    <row r="44" spans="1:21">
      <c r="A44" s="6"/>
      <c r="B44" s="7"/>
      <c r="C44" s="7"/>
      <c r="D44" s="7"/>
      <c r="E44" s="7"/>
      <c r="F44" s="8"/>
      <c r="G44" s="7"/>
      <c r="H44" s="1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9"/>
    </row>
    <row r="45" spans="1:21">
      <c r="A45" s="6"/>
      <c r="B45" s="7"/>
      <c r="C45" s="7"/>
      <c r="D45" s="7"/>
      <c r="E45" s="7"/>
      <c r="F45" s="8"/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9"/>
    </row>
    <row r="46" spans="1:21">
      <c r="A46" s="6"/>
      <c r="B46" s="7"/>
      <c r="C46" s="7"/>
      <c r="D46" s="7"/>
      <c r="E46" s="7"/>
      <c r="F46" s="8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9"/>
    </row>
    <row r="47" spans="1:21" ht="14.65" thickBot="1">
      <c r="A47" s="24"/>
      <c r="B47" s="25"/>
      <c r="C47" s="25"/>
      <c r="D47" s="25"/>
      <c r="E47" s="25"/>
      <c r="F47" s="26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7"/>
    </row>
    <row r="48" spans="1:21" ht="14.65" thickTop="1"/>
    <row r="51" spans="1:21" ht="14.65" thickBot="1"/>
    <row r="52" spans="1:21" ht="14.65" thickTop="1">
      <c r="A52" s="64" t="s">
        <v>51</v>
      </c>
      <c r="B52" s="62">
        <v>45428</v>
      </c>
      <c r="C52" s="3"/>
      <c r="D52" s="3"/>
      <c r="E52" s="3"/>
      <c r="F52" s="4"/>
      <c r="G52" s="3"/>
      <c r="H52" s="4"/>
      <c r="I52" s="4"/>
      <c r="J52" s="4"/>
      <c r="K52" s="4"/>
      <c r="L52" s="4"/>
      <c r="M52" s="4"/>
      <c r="N52" s="4"/>
      <c r="O52" s="4" t="s">
        <v>47</v>
      </c>
      <c r="P52" s="4" t="s">
        <v>48</v>
      </c>
      <c r="Q52" s="4"/>
      <c r="R52" s="4"/>
      <c r="S52" s="4"/>
      <c r="T52" s="4"/>
      <c r="U52" s="5"/>
    </row>
    <row r="53" spans="1:21">
      <c r="A53" s="47" t="s">
        <v>50</v>
      </c>
      <c r="B53" s="60" t="s">
        <v>78</v>
      </c>
      <c r="C53" s="17"/>
      <c r="D53" s="17"/>
      <c r="E53" s="17"/>
      <c r="F53" s="41"/>
      <c r="G53" s="17"/>
      <c r="H53" s="8"/>
      <c r="I53" s="8"/>
      <c r="J53" s="8"/>
      <c r="K53" s="8"/>
      <c r="L53" s="8"/>
      <c r="M53" s="8"/>
      <c r="N53" s="8" t="s">
        <v>55</v>
      </c>
      <c r="O53" s="50">
        <f>L61</f>
        <v>8922.08</v>
      </c>
      <c r="P53" s="55">
        <f>O53/O56</f>
        <v>0.1798471051265641</v>
      </c>
      <c r="Q53" s="8"/>
      <c r="R53" s="8"/>
      <c r="S53" s="8"/>
      <c r="T53" s="8"/>
      <c r="U53" s="9"/>
    </row>
    <row r="54" spans="1:21">
      <c r="A54" s="6"/>
      <c r="B54" s="8" t="s">
        <v>80</v>
      </c>
      <c r="C54" s="17"/>
      <c r="D54" s="17"/>
      <c r="E54" s="17"/>
      <c r="F54" s="41"/>
      <c r="G54" s="17"/>
      <c r="H54" s="8"/>
      <c r="I54" s="8"/>
      <c r="J54" s="8"/>
      <c r="K54" s="8"/>
      <c r="L54" s="8"/>
      <c r="M54" s="8"/>
      <c r="N54" s="8" t="str">
        <f>J62</f>
        <v>MG20180131</v>
      </c>
      <c r="O54" s="50">
        <f>L62</f>
        <v>22959.59</v>
      </c>
      <c r="P54" s="55">
        <f>O54/O56</f>
        <v>0.4628086495965974</v>
      </c>
      <c r="Q54" s="8"/>
      <c r="R54" s="8"/>
      <c r="S54" s="8"/>
      <c r="T54" s="8"/>
      <c r="U54" s="9"/>
    </row>
    <row r="55" spans="1:21">
      <c r="A55" s="47"/>
      <c r="B55" s="8" t="s">
        <v>79</v>
      </c>
      <c r="C55" s="17"/>
      <c r="D55" s="17"/>
      <c r="E55" s="17"/>
      <c r="F55" s="8"/>
      <c r="G55" s="7"/>
      <c r="H55" s="8"/>
      <c r="I55" s="8"/>
      <c r="J55" s="8"/>
      <c r="K55" s="14"/>
      <c r="L55" s="8"/>
      <c r="M55" s="8"/>
      <c r="N55" s="8" t="str">
        <f>J71</f>
        <v>CM20191031</v>
      </c>
      <c r="O55" s="14">
        <f>L71</f>
        <v>17727.580000000002</v>
      </c>
      <c r="P55" s="55">
        <f>O55/O56</f>
        <v>0.3573442452768385</v>
      </c>
      <c r="Q55" s="8"/>
      <c r="R55" s="8"/>
      <c r="S55" s="8"/>
      <c r="T55" s="8"/>
      <c r="U55" s="9"/>
    </row>
    <row r="56" spans="1:21">
      <c r="A56" s="42"/>
      <c r="B56" s="7"/>
      <c r="C56" s="7"/>
      <c r="D56" s="7"/>
      <c r="E56" s="7"/>
      <c r="F56" s="8"/>
      <c r="G56" s="7"/>
      <c r="H56" s="8"/>
      <c r="I56" s="8"/>
      <c r="J56" s="8"/>
      <c r="K56" s="8"/>
      <c r="L56" s="8"/>
      <c r="M56" s="8"/>
      <c r="N56" s="8"/>
      <c r="O56" s="14">
        <f>SUM(O53:O55)</f>
        <v>49609.25</v>
      </c>
      <c r="P56" s="15">
        <f>SUM(P53:P55)</f>
        <v>1</v>
      </c>
      <c r="Q56" s="8"/>
      <c r="R56" s="8"/>
      <c r="S56" s="8"/>
      <c r="T56" s="8"/>
      <c r="U56" s="9"/>
    </row>
    <row r="57" spans="1:21">
      <c r="A57" s="6"/>
      <c r="B57" s="7"/>
      <c r="C57" s="7"/>
      <c r="D57" s="7"/>
      <c r="E57" s="7"/>
      <c r="F57" s="20" t="s">
        <v>61</v>
      </c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</row>
    <row r="58" spans="1:21">
      <c r="A58" s="49" t="str">
        <f>"PURCHASING POWER "&amp;F61&amp;":"</f>
        <v>PURCHASING POWER BRK-5QX13608:</v>
      </c>
      <c r="B58" s="7"/>
      <c r="C58" s="7">
        <v>23385.22</v>
      </c>
      <c r="D58" s="7"/>
      <c r="E58" s="7"/>
      <c r="F58" s="20" t="s">
        <v>60</v>
      </c>
      <c r="G58" s="7" t="str">
        <f>IF((0.05*C61)+(E62/4)&gt;L58,"TRUE","FALSE")</f>
        <v>FALSE</v>
      </c>
      <c r="H58" s="8"/>
      <c r="I58" s="8"/>
      <c r="J58" s="51" t="str">
        <f>"PURCHASING POWER "&amp;N61&amp;":"</f>
        <v>PURCHASING POWER :</v>
      </c>
      <c r="K58" s="8"/>
      <c r="L58" s="50">
        <f>C58-SUM(K61:K62)</f>
        <v>20260.59</v>
      </c>
      <c r="M58" s="8"/>
      <c r="N58" s="8"/>
      <c r="O58" s="8"/>
      <c r="P58" s="20" t="s">
        <v>34</v>
      </c>
      <c r="Q58" s="8"/>
      <c r="R58" s="8"/>
      <c r="S58" s="8"/>
      <c r="T58" s="8"/>
      <c r="U58" s="9"/>
    </row>
    <row r="59" spans="1:21">
      <c r="A59" s="6"/>
      <c r="B59" s="7"/>
      <c r="C59" s="7"/>
      <c r="D59" s="12" t="s">
        <v>75</v>
      </c>
      <c r="E59" s="7"/>
      <c r="F59" s="8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9"/>
    </row>
    <row r="60" spans="1:21">
      <c r="A60" s="11"/>
      <c r="B60" s="12" t="s">
        <v>19</v>
      </c>
      <c r="C60" s="12" t="s">
        <v>20</v>
      </c>
      <c r="D60" s="12" t="s">
        <v>20</v>
      </c>
      <c r="E60" s="12" t="s">
        <v>21</v>
      </c>
      <c r="F60" s="12" t="s">
        <v>32</v>
      </c>
      <c r="G60" s="12" t="s">
        <v>22</v>
      </c>
      <c r="H60" s="12"/>
      <c r="I60" s="8"/>
      <c r="J60" s="13"/>
      <c r="K60" s="40" t="s">
        <v>49</v>
      </c>
      <c r="L60" s="21" t="s">
        <v>47</v>
      </c>
      <c r="M60" s="20" t="s">
        <v>66</v>
      </c>
      <c r="N60" s="8"/>
      <c r="O60" s="8"/>
      <c r="P60" s="8"/>
      <c r="Q60" s="8"/>
      <c r="R60" s="8"/>
      <c r="S60" s="8"/>
      <c r="T60" s="8"/>
      <c r="U60" s="9"/>
    </row>
    <row r="61" spans="1:21">
      <c r="A61" s="16" t="s">
        <v>55</v>
      </c>
      <c r="B61" s="7">
        <v>6248.6</v>
      </c>
      <c r="C61" s="63">
        <v>1173.48</v>
      </c>
      <c r="D61" s="63">
        <v>6121.73</v>
      </c>
      <c r="E61" s="7">
        <f>SUM(B61:C61)</f>
        <v>7422.08</v>
      </c>
      <c r="F61" s="8" t="s">
        <v>34</v>
      </c>
      <c r="G61" s="56">
        <f>E61/E63</f>
        <v>0.25809610446694098</v>
      </c>
      <c r="H61" s="15"/>
      <c r="I61" s="8"/>
      <c r="J61" s="8" t="str">
        <f>A61</f>
        <v>CMT20200817</v>
      </c>
      <c r="K61" s="50">
        <v>1500</v>
      </c>
      <c r="L61" s="50">
        <f>K61+E61</f>
        <v>8922.08</v>
      </c>
      <c r="M61" s="50">
        <f>K61+C61</f>
        <v>2673.48</v>
      </c>
      <c r="N61" s="8"/>
      <c r="O61" s="8"/>
      <c r="P61" s="8"/>
      <c r="Q61" s="8"/>
      <c r="R61" s="8"/>
      <c r="S61" s="8"/>
      <c r="T61" s="8"/>
      <c r="U61" s="9"/>
    </row>
    <row r="62" spans="1:21">
      <c r="A62" s="16" t="s">
        <v>13</v>
      </c>
      <c r="B62" s="7">
        <v>20459.59</v>
      </c>
      <c r="C62" s="17">
        <v>875.37</v>
      </c>
      <c r="D62" s="17">
        <v>0</v>
      </c>
      <c r="E62" s="7">
        <f>SUM(B62:C62)</f>
        <v>21334.959999999999</v>
      </c>
      <c r="F62" s="8" t="s">
        <v>34</v>
      </c>
      <c r="G62" s="56">
        <f>E62/E63</f>
        <v>0.74190389553305902</v>
      </c>
      <c r="H62" s="15"/>
      <c r="I62" s="8"/>
      <c r="J62" s="8" t="str">
        <f>A62</f>
        <v>MG20180131</v>
      </c>
      <c r="K62" s="50">
        <v>1624.63</v>
      </c>
      <c r="L62" s="50">
        <f>K62+E62</f>
        <v>22959.59</v>
      </c>
      <c r="M62" s="50">
        <f>K62+C62</f>
        <v>2500</v>
      </c>
      <c r="N62" s="8"/>
      <c r="O62" s="8"/>
      <c r="P62" s="8"/>
      <c r="Q62" s="8"/>
      <c r="R62" s="8"/>
      <c r="S62" s="8"/>
      <c r="T62" s="8"/>
      <c r="U62" s="9"/>
    </row>
    <row r="63" spans="1:21">
      <c r="A63" s="6"/>
      <c r="B63" s="7"/>
      <c r="C63" s="7"/>
      <c r="D63" s="7"/>
      <c r="E63" s="7">
        <f>SUM(E61:E62)</f>
        <v>28757.040000000001</v>
      </c>
      <c r="F63" s="8"/>
      <c r="G63" s="19">
        <f>SUM(G61:G62)</f>
        <v>1</v>
      </c>
      <c r="H63" s="54"/>
      <c r="I63" s="8"/>
      <c r="J63" s="20" t="s">
        <v>21</v>
      </c>
      <c r="K63" s="50"/>
      <c r="L63" s="21">
        <f>SUM(L60:L62)</f>
        <v>31881.67</v>
      </c>
      <c r="M63" s="8"/>
      <c r="N63" s="8"/>
      <c r="O63" s="8"/>
      <c r="P63" s="8"/>
      <c r="Q63" s="8"/>
      <c r="R63" s="8"/>
      <c r="S63" s="8"/>
      <c r="T63" s="8"/>
      <c r="U63" s="9"/>
    </row>
    <row r="64" spans="1:21">
      <c r="A64" s="6"/>
      <c r="B64" s="7"/>
      <c r="C64" s="7"/>
      <c r="D64" s="7"/>
      <c r="E64" s="7"/>
      <c r="F64" s="8"/>
      <c r="G64" s="7"/>
      <c r="H64" s="15"/>
      <c r="I64" s="8"/>
      <c r="J64" s="8"/>
      <c r="K64" s="50"/>
      <c r="L64" s="8"/>
      <c r="M64" s="8"/>
      <c r="N64" s="8"/>
      <c r="O64" s="8"/>
      <c r="P64" s="8"/>
      <c r="Q64" s="8"/>
      <c r="R64" s="8"/>
      <c r="S64" s="8"/>
      <c r="T64" s="8"/>
      <c r="U64" s="9"/>
    </row>
    <row r="65" spans="1:21">
      <c r="A65" s="6"/>
      <c r="B65" s="7"/>
      <c r="C65" s="7"/>
      <c r="D65" s="7"/>
      <c r="E65" s="7"/>
      <c r="F65" s="8"/>
      <c r="G65" s="7"/>
      <c r="H65" s="8"/>
      <c r="I65" s="8"/>
      <c r="J65" s="8"/>
      <c r="K65" s="50"/>
      <c r="L65" s="8"/>
      <c r="M65" s="8"/>
      <c r="N65" s="8"/>
      <c r="O65" s="8"/>
      <c r="P65" s="8"/>
      <c r="Q65" s="8"/>
      <c r="R65" s="8"/>
      <c r="S65" s="8"/>
      <c r="T65" s="8"/>
      <c r="U65" s="9"/>
    </row>
    <row r="66" spans="1:21">
      <c r="A66" s="6"/>
      <c r="B66" s="7"/>
      <c r="C66" s="7"/>
      <c r="D66" s="7"/>
      <c r="E66" s="7"/>
      <c r="F66" s="8"/>
      <c r="G66" s="7"/>
      <c r="H66" s="8"/>
      <c r="I66" s="8"/>
      <c r="J66" s="8"/>
      <c r="K66" s="50"/>
      <c r="L66" s="8"/>
      <c r="M66" s="8"/>
      <c r="N66" s="8"/>
      <c r="O66" s="8"/>
      <c r="P66" s="8"/>
      <c r="Q66" s="8"/>
      <c r="R66" s="8"/>
      <c r="S66" s="8"/>
      <c r="T66" s="8"/>
      <c r="U66" s="9"/>
    </row>
    <row r="67" spans="1:21">
      <c r="A67" s="6"/>
      <c r="B67" s="7"/>
      <c r="C67" s="7"/>
      <c r="D67" s="7"/>
      <c r="E67" s="7"/>
      <c r="F67" s="8"/>
      <c r="G67" s="7"/>
      <c r="H67" s="8"/>
      <c r="I67" s="8"/>
      <c r="J67" s="8"/>
      <c r="K67" s="50"/>
      <c r="L67" s="8"/>
      <c r="M67" s="8"/>
      <c r="N67" s="8"/>
      <c r="O67" s="8"/>
      <c r="P67" s="8"/>
      <c r="Q67" s="8"/>
      <c r="R67" s="8"/>
      <c r="S67" s="8"/>
      <c r="T67" s="8"/>
      <c r="U67" s="9"/>
    </row>
    <row r="68" spans="1:21">
      <c r="A68" s="6"/>
      <c r="B68" s="7"/>
      <c r="C68" s="7"/>
      <c r="D68" s="7"/>
      <c r="E68" s="7"/>
      <c r="F68" s="8"/>
      <c r="G68" s="7"/>
      <c r="H68" s="8"/>
      <c r="I68" s="8"/>
      <c r="J68" s="8"/>
      <c r="K68" s="50"/>
      <c r="L68" s="8"/>
      <c r="M68" s="8"/>
      <c r="N68" s="8"/>
      <c r="O68" s="8"/>
      <c r="P68" s="8"/>
      <c r="Q68" s="8"/>
      <c r="R68" s="8"/>
      <c r="S68" s="8"/>
      <c r="T68" s="8"/>
      <c r="U68" s="9"/>
    </row>
    <row r="69" spans="1:21">
      <c r="A69" s="42" t="str">
        <f>"PURCHASING POWER "&amp;F71&amp;":"</f>
        <v>PURCHASING POWER BRK-54X61101:</v>
      </c>
      <c r="B69" s="7"/>
      <c r="C69" s="7">
        <v>199940.98</v>
      </c>
      <c r="D69" s="7"/>
      <c r="E69" s="7"/>
      <c r="F69" s="8"/>
      <c r="G69" s="7"/>
      <c r="H69" s="8"/>
      <c r="I69" s="8"/>
      <c r="J69" s="12" t="str">
        <f>"PURCHASING POWER "&amp;N71&amp;":"</f>
        <v>PURCHASING POWER :</v>
      </c>
      <c r="K69" s="50"/>
      <c r="L69" s="14">
        <f>C69-SUM(K71:K72)</f>
        <v>198440.98</v>
      </c>
      <c r="M69" s="8"/>
      <c r="N69" s="8"/>
      <c r="O69" s="8"/>
      <c r="P69" s="8"/>
      <c r="Q69" s="8"/>
      <c r="R69" s="8"/>
      <c r="S69" s="8"/>
      <c r="T69" s="8"/>
      <c r="U69" s="9"/>
    </row>
    <row r="70" spans="1:21">
      <c r="A70" s="6"/>
      <c r="B70" s="12" t="s">
        <v>19</v>
      </c>
      <c r="C70" s="12" t="s">
        <v>20</v>
      </c>
      <c r="D70" s="12"/>
      <c r="E70" s="12" t="s">
        <v>21</v>
      </c>
      <c r="F70" s="12" t="s">
        <v>32</v>
      </c>
      <c r="G70" s="12" t="s">
        <v>22</v>
      </c>
      <c r="H70" s="12"/>
      <c r="I70" s="8"/>
      <c r="J70" s="8"/>
      <c r="K70" s="50"/>
      <c r="L70" s="14"/>
      <c r="M70" s="8"/>
      <c r="N70" s="8"/>
      <c r="O70" s="8"/>
      <c r="P70" s="8"/>
      <c r="Q70" s="8"/>
      <c r="R70" s="8"/>
      <c r="S70" s="8"/>
      <c r="T70" s="8"/>
      <c r="U70" s="9"/>
    </row>
    <row r="71" spans="1:21">
      <c r="A71" s="16" t="s">
        <v>14</v>
      </c>
      <c r="B71" s="7">
        <v>16142.92</v>
      </c>
      <c r="C71" s="17">
        <v>84.66</v>
      </c>
      <c r="D71" s="17">
        <v>13000</v>
      </c>
      <c r="E71" s="7">
        <f>SUM(B71:C71)</f>
        <v>16227.58</v>
      </c>
      <c r="F71" s="8" t="s">
        <v>33</v>
      </c>
      <c r="G71" s="57">
        <f>E71/E72</f>
        <v>1</v>
      </c>
      <c r="H71" s="15"/>
      <c r="I71" s="8"/>
      <c r="J71" s="8" t="str">
        <f>A71</f>
        <v>CM20191031</v>
      </c>
      <c r="K71" s="50">
        <v>1500</v>
      </c>
      <c r="L71" s="14">
        <f>E71+K71</f>
        <v>17727.580000000002</v>
      </c>
      <c r="M71" s="14">
        <f>K71+C71</f>
        <v>1584.66</v>
      </c>
      <c r="N71" s="8"/>
      <c r="O71" s="8"/>
      <c r="P71" s="8"/>
      <c r="Q71" s="8"/>
      <c r="R71" s="8"/>
      <c r="S71" s="8"/>
      <c r="T71" s="8"/>
      <c r="U71" s="9"/>
    </row>
    <row r="72" spans="1:21">
      <c r="A72" s="6"/>
      <c r="B72" s="7"/>
      <c r="C72" s="7" t="s">
        <v>71</v>
      </c>
      <c r="D72" s="7"/>
      <c r="E72" s="7">
        <f>SUM(E71)</f>
        <v>16227.58</v>
      </c>
      <c r="F72" s="8"/>
      <c r="G72" s="57">
        <f>SUM(G71)</f>
        <v>1</v>
      </c>
      <c r="H72" s="54"/>
      <c r="I72" s="8"/>
      <c r="J72" s="20" t="s">
        <v>21</v>
      </c>
      <c r="K72" s="50"/>
      <c r="L72" s="21">
        <f>SUM(L70:L71)</f>
        <v>17727.580000000002</v>
      </c>
      <c r="M72" s="8"/>
      <c r="N72" s="8"/>
      <c r="O72" s="8"/>
      <c r="P72" s="8"/>
      <c r="Q72" s="8"/>
      <c r="R72" s="8"/>
      <c r="S72" s="8"/>
      <c r="T72" s="8"/>
      <c r="U72" s="9"/>
    </row>
    <row r="73" spans="1:21">
      <c r="A73" s="6"/>
      <c r="B73" s="7"/>
      <c r="C73" s="7"/>
      <c r="D73" s="7"/>
      <c r="E73" s="7"/>
      <c r="F73" s="8"/>
      <c r="G73" s="19"/>
      <c r="H73" s="15"/>
      <c r="I73" s="8"/>
      <c r="J73" s="14"/>
      <c r="K73" s="8"/>
      <c r="L73" s="14"/>
      <c r="M73" s="8"/>
      <c r="N73" s="8"/>
      <c r="O73" s="8"/>
      <c r="P73" s="8"/>
      <c r="Q73" s="8"/>
      <c r="R73" s="8"/>
      <c r="S73" s="8"/>
      <c r="T73" s="8"/>
      <c r="U73" s="9"/>
    </row>
    <row r="74" spans="1:21">
      <c r="A74" s="6"/>
      <c r="B74" s="7"/>
      <c r="C74" s="7"/>
      <c r="D74" s="7"/>
      <c r="E74" s="7"/>
      <c r="F74" s="8"/>
      <c r="G74" s="12" t="s">
        <v>22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</row>
    <row r="75" spans="1:21">
      <c r="A75" s="6"/>
      <c r="B75" s="7"/>
      <c r="C75" s="12" t="s">
        <v>43</v>
      </c>
      <c r="D75" s="12"/>
      <c r="E75" s="58">
        <f>E72+E63</f>
        <v>44984.62</v>
      </c>
      <c r="F75" s="14">
        <f>E75</f>
        <v>44984.62</v>
      </c>
      <c r="G75" s="19">
        <f>F75/F77</f>
        <v>0.1836614144134662</v>
      </c>
      <c r="H75" s="8"/>
      <c r="I75" s="8"/>
      <c r="J75" s="8"/>
      <c r="K75" s="12" t="s">
        <v>43</v>
      </c>
      <c r="L75" s="59">
        <f>L72+L63</f>
        <v>49609.25</v>
      </c>
      <c r="M75" s="8"/>
      <c r="N75" s="8"/>
      <c r="O75" s="8"/>
      <c r="P75" s="8"/>
      <c r="Q75" s="8"/>
      <c r="R75" s="8"/>
      <c r="S75" s="8"/>
      <c r="T75" s="8"/>
      <c r="U75" s="9"/>
    </row>
    <row r="76" spans="1:21">
      <c r="A76" s="6"/>
      <c r="B76" s="7"/>
      <c r="C76" s="12" t="s">
        <v>76</v>
      </c>
      <c r="D76" s="7"/>
      <c r="E76" s="7">
        <v>244932.34</v>
      </c>
      <c r="F76" s="14">
        <f>E76-E75</f>
        <v>199947.72</v>
      </c>
      <c r="G76" s="19">
        <f>F76/F77</f>
        <v>0.81633858558653383</v>
      </c>
      <c r="H76" s="8"/>
      <c r="I76" s="8"/>
      <c r="J76" s="8"/>
      <c r="K76" s="20" t="s">
        <v>53</v>
      </c>
      <c r="L76" s="14">
        <f>L75-E75</f>
        <v>4624.6299999999974</v>
      </c>
      <c r="M76" s="8"/>
      <c r="N76" s="8"/>
      <c r="O76" s="8"/>
      <c r="P76" s="8"/>
      <c r="Q76" s="8"/>
      <c r="R76" s="8"/>
      <c r="S76" s="8"/>
      <c r="T76" s="8"/>
      <c r="U76" s="9"/>
    </row>
    <row r="77" spans="1:21">
      <c r="A77" s="6"/>
      <c r="B77" s="7"/>
      <c r="C77" s="7"/>
      <c r="D77" s="7"/>
      <c r="E77" s="7"/>
      <c r="F77" s="14">
        <f>SUM(F75:F76)</f>
        <v>244932.34</v>
      </c>
      <c r="G77" s="19">
        <f>SUM(G75:G76)</f>
        <v>1</v>
      </c>
      <c r="H77" s="8"/>
      <c r="I77" s="8"/>
      <c r="J77" s="8"/>
      <c r="K77" s="8"/>
      <c r="L77" s="8"/>
      <c r="M77" s="8"/>
      <c r="N77" s="8"/>
      <c r="O77" s="8"/>
      <c r="P77" s="20" t="s">
        <v>33</v>
      </c>
      <c r="Q77" s="8"/>
      <c r="R77" s="8"/>
      <c r="S77" s="8"/>
      <c r="T77" s="8"/>
      <c r="U77" s="9"/>
    </row>
    <row r="78" spans="1:21">
      <c r="A78" s="6"/>
      <c r="B78" s="17"/>
      <c r="C78" s="17"/>
      <c r="D78" s="17"/>
      <c r="E78" s="17"/>
      <c r="F78" s="8"/>
      <c r="G78" s="7"/>
      <c r="H78" s="8"/>
      <c r="I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9"/>
    </row>
    <row r="79" spans="1:21">
      <c r="A79" s="6"/>
      <c r="B79" s="7"/>
      <c r="C79" s="7"/>
      <c r="D79" s="7"/>
      <c r="E79" s="7"/>
      <c r="F79" s="8"/>
      <c r="G79" s="7"/>
      <c r="H79" s="8"/>
      <c r="I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9"/>
    </row>
    <row r="80" spans="1:21">
      <c r="A80" s="6"/>
      <c r="B80" s="40"/>
      <c r="C80" s="17"/>
      <c r="D80" s="17"/>
      <c r="E80" s="17"/>
      <c r="F80" s="41"/>
      <c r="G80" s="17"/>
      <c r="H80" s="41"/>
      <c r="I80" s="14"/>
      <c r="J80" s="20" t="s">
        <v>77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9"/>
    </row>
    <row r="81" spans="1:21">
      <c r="A81" s="16" t="s">
        <v>14</v>
      </c>
      <c r="B81" s="52" t="s">
        <v>58</v>
      </c>
      <c r="C81" s="7"/>
      <c r="D81" s="7"/>
      <c r="E81" s="7"/>
      <c r="F81" s="8"/>
      <c r="G81" s="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9"/>
    </row>
    <row r="82" spans="1:21">
      <c r="A82" s="16" t="s">
        <v>55</v>
      </c>
      <c r="B82" s="52" t="s">
        <v>57</v>
      </c>
      <c r="C82" s="7"/>
      <c r="D82" s="7"/>
      <c r="E82" s="7"/>
      <c r="F82" s="8"/>
      <c r="G82" s="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9"/>
    </row>
    <row r="83" spans="1:21">
      <c r="A83" s="10" t="s">
        <v>13</v>
      </c>
      <c r="B83" s="53" t="s">
        <v>59</v>
      </c>
      <c r="C83" s="12"/>
      <c r="D83" s="12"/>
      <c r="E83" s="12"/>
      <c r="F83" s="12"/>
      <c r="G83" s="12"/>
      <c r="H83" s="12"/>
      <c r="I83" s="8"/>
      <c r="J83" s="8"/>
      <c r="K83" s="14"/>
      <c r="L83" s="15"/>
      <c r="M83" s="8"/>
      <c r="N83" s="8"/>
      <c r="O83" s="8"/>
      <c r="P83" s="8"/>
      <c r="Q83" s="8"/>
      <c r="R83" s="8"/>
      <c r="S83" s="8"/>
      <c r="T83" s="8"/>
      <c r="U83" s="9"/>
    </row>
    <row r="84" spans="1:21">
      <c r="A84" s="16"/>
      <c r="B84" s="7"/>
      <c r="C84" s="22"/>
      <c r="D84" s="22"/>
      <c r="E84" s="23"/>
      <c r="F84" s="8"/>
      <c r="G84" s="19"/>
      <c r="H84" s="15"/>
      <c r="I84" s="8"/>
      <c r="J84" s="8"/>
      <c r="K84" s="14"/>
      <c r="L84" s="15"/>
      <c r="M84" s="8"/>
      <c r="N84" s="8"/>
      <c r="O84" s="8"/>
      <c r="P84" s="8"/>
      <c r="Q84" s="8"/>
      <c r="R84" s="8"/>
      <c r="S84" s="8"/>
      <c r="T84" s="8"/>
      <c r="U84" s="9"/>
    </row>
    <row r="85" spans="1:21">
      <c r="A85" s="6"/>
      <c r="B85" s="7"/>
      <c r="C85" s="7"/>
      <c r="D85" s="7"/>
      <c r="E85" s="7"/>
      <c r="F85" s="8"/>
      <c r="G85" s="19"/>
      <c r="H85" s="15"/>
      <c r="I85" s="8"/>
      <c r="J85" s="20"/>
      <c r="K85" s="21"/>
      <c r="L85" s="15"/>
      <c r="M85" s="8"/>
      <c r="N85" s="8"/>
      <c r="O85" s="8"/>
      <c r="P85" s="8"/>
      <c r="Q85" s="8"/>
      <c r="R85" s="8"/>
      <c r="S85" s="8"/>
      <c r="T85" s="8"/>
      <c r="U85" s="9"/>
    </row>
    <row r="86" spans="1:21">
      <c r="A86" s="6"/>
      <c r="B86" s="7"/>
      <c r="C86" s="7"/>
      <c r="D86" s="7"/>
      <c r="E86" s="7"/>
      <c r="F86" s="8"/>
      <c r="G86" s="19"/>
      <c r="H86" s="15"/>
      <c r="I86" s="8"/>
      <c r="J86" s="14"/>
      <c r="K86" s="14"/>
      <c r="L86" s="15"/>
      <c r="M86" s="8"/>
      <c r="N86" s="8"/>
      <c r="O86" s="8"/>
      <c r="P86" s="8"/>
      <c r="Q86" s="8"/>
      <c r="R86" s="8"/>
      <c r="S86" s="8"/>
      <c r="T86" s="8"/>
      <c r="U86" s="9"/>
    </row>
    <row r="87" spans="1:21">
      <c r="A87" s="6"/>
      <c r="B87" s="7"/>
      <c r="C87" s="7"/>
      <c r="D87" s="7"/>
      <c r="E87" s="7"/>
      <c r="F87" s="8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</row>
    <row r="88" spans="1:21">
      <c r="A88" s="6"/>
      <c r="B88" s="7"/>
      <c r="C88" s="7"/>
      <c r="D88" s="7"/>
      <c r="E88" s="7"/>
      <c r="F88" s="8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</row>
    <row r="89" spans="1:21">
      <c r="A89" s="6"/>
      <c r="B89" s="7"/>
      <c r="C89" s="7"/>
      <c r="D89" s="7"/>
      <c r="E89" s="7"/>
      <c r="F89" s="8"/>
      <c r="G89" s="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9"/>
    </row>
    <row r="90" spans="1:21">
      <c r="A90" s="6"/>
      <c r="B90" s="7"/>
      <c r="C90" s="7"/>
      <c r="D90" s="7"/>
      <c r="E90" s="7"/>
      <c r="F90" s="8"/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</row>
    <row r="91" spans="1:21">
      <c r="A91" s="6"/>
      <c r="B91" s="7"/>
      <c r="C91" s="7"/>
      <c r="D91" s="7"/>
      <c r="E91" s="7"/>
      <c r="F91" s="8"/>
      <c r="G91" s="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9"/>
    </row>
    <row r="92" spans="1:21">
      <c r="A92" s="6"/>
      <c r="B92" s="7"/>
      <c r="C92" s="7"/>
      <c r="D92" s="7"/>
      <c r="E92" s="7"/>
      <c r="F92" s="8"/>
      <c r="G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9"/>
    </row>
    <row r="93" spans="1:21">
      <c r="A93" s="6"/>
      <c r="B93" s="7"/>
      <c r="C93" s="7"/>
      <c r="D93" s="7"/>
      <c r="E93" s="7"/>
      <c r="F93" s="8"/>
      <c r="G93" s="7"/>
      <c r="H93" s="1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9"/>
    </row>
    <row r="94" spans="1:21">
      <c r="A94" s="6"/>
      <c r="B94" s="7"/>
      <c r="C94" s="7"/>
      <c r="D94" s="7"/>
      <c r="E94" s="7"/>
      <c r="F94" s="8"/>
      <c r="G94" s="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9"/>
    </row>
    <row r="95" spans="1:21">
      <c r="A95" s="6"/>
      <c r="B95" s="7"/>
      <c r="C95" s="7"/>
      <c r="D95" s="7"/>
      <c r="E95" s="7"/>
      <c r="F95" s="8"/>
      <c r="G95" s="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9"/>
    </row>
    <row r="96" spans="1:21" ht="14.65" thickBot="1">
      <c r="A96" s="24"/>
      <c r="B96" s="25"/>
      <c r="C96" s="25"/>
      <c r="D96" s="25"/>
      <c r="E96" s="25"/>
      <c r="F96" s="26"/>
      <c r="G96" s="25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</row>
    <row r="97" spans="1:21" ht="14.65" thickTop="1"/>
    <row r="99" spans="1:21" ht="14.65" thickBot="1"/>
    <row r="100" spans="1:21" ht="14.65" thickTop="1">
      <c r="A100" s="61" t="s">
        <v>51</v>
      </c>
      <c r="B100" s="62">
        <v>45161</v>
      </c>
      <c r="C100" s="3"/>
      <c r="D100" s="3"/>
      <c r="E100" s="3"/>
      <c r="F100" s="4"/>
      <c r="G100" s="3"/>
      <c r="H100" s="4"/>
      <c r="I100" s="4"/>
      <c r="J100" s="4"/>
      <c r="K100" s="4"/>
      <c r="L100" s="4"/>
      <c r="M100" s="4"/>
      <c r="N100" s="4"/>
      <c r="O100" s="4" t="s">
        <v>47</v>
      </c>
      <c r="P100" s="4" t="s">
        <v>48</v>
      </c>
      <c r="Q100" s="4"/>
      <c r="R100" s="4"/>
      <c r="S100" s="4"/>
      <c r="T100" s="4"/>
      <c r="U100" s="5"/>
    </row>
    <row r="101" spans="1:21">
      <c r="A101" s="47" t="s">
        <v>50</v>
      </c>
      <c r="B101" s="60" t="s">
        <v>72</v>
      </c>
      <c r="C101" s="17"/>
      <c r="D101" s="17"/>
      <c r="E101" s="17"/>
      <c r="F101" s="41"/>
      <c r="G101" s="17"/>
      <c r="H101" s="8"/>
      <c r="I101" s="8"/>
      <c r="J101" s="8"/>
      <c r="K101" s="8"/>
      <c r="L101" s="8"/>
      <c r="M101" s="8"/>
      <c r="N101" s="8" t="s">
        <v>55</v>
      </c>
      <c r="O101" s="50">
        <f>L109</f>
        <v>4781.32</v>
      </c>
      <c r="P101" s="55">
        <f>O101/O104</f>
        <v>0.11719579358743419</v>
      </c>
      <c r="Q101" s="8"/>
      <c r="R101" s="8"/>
      <c r="S101" s="8"/>
      <c r="T101" s="8"/>
      <c r="U101" s="9"/>
    </row>
    <row r="102" spans="1:21">
      <c r="B102" s="8" t="s">
        <v>73</v>
      </c>
      <c r="C102" s="17"/>
      <c r="D102" s="17"/>
      <c r="E102" s="17"/>
      <c r="F102" s="41"/>
      <c r="G102" s="17"/>
      <c r="H102" s="8"/>
      <c r="I102" s="8"/>
      <c r="J102" s="8"/>
      <c r="K102" s="8"/>
      <c r="L102" s="8"/>
      <c r="M102" s="8"/>
      <c r="N102" s="8" t="str">
        <f>J110</f>
        <v>MG20180131</v>
      </c>
      <c r="O102" s="50">
        <f>L110</f>
        <v>17704.73</v>
      </c>
      <c r="P102" s="55">
        <f>O102/O104</f>
        <v>0.43396381806723955</v>
      </c>
      <c r="Q102" s="8"/>
      <c r="R102" s="8"/>
      <c r="S102" s="8"/>
      <c r="T102" s="8"/>
      <c r="U102" s="9"/>
    </row>
    <row r="103" spans="1:21">
      <c r="A103" s="47"/>
      <c r="B103" s="8" t="s">
        <v>74</v>
      </c>
      <c r="C103" s="17"/>
      <c r="D103" s="17"/>
      <c r="E103" s="17"/>
      <c r="F103" s="8"/>
      <c r="G103" s="7"/>
      <c r="H103" s="8"/>
      <c r="I103" s="8"/>
      <c r="J103" s="8"/>
      <c r="K103" s="8"/>
      <c r="L103" s="8"/>
      <c r="M103" s="8"/>
      <c r="N103" s="8" t="str">
        <f>J119</f>
        <v>CM20191031</v>
      </c>
      <c r="O103" s="14">
        <f>L119</f>
        <v>18311.66</v>
      </c>
      <c r="P103" s="55">
        <f>O103/O104</f>
        <v>0.44884038834532625</v>
      </c>
      <c r="Q103" s="8"/>
      <c r="R103" s="8"/>
      <c r="S103" s="8"/>
      <c r="T103" s="8"/>
      <c r="U103" s="9"/>
    </row>
    <row r="104" spans="1:21">
      <c r="A104" s="42"/>
      <c r="B104" s="7"/>
      <c r="C104" s="7"/>
      <c r="D104" s="7"/>
      <c r="E104" s="7"/>
      <c r="F104" s="8"/>
      <c r="G104" s="7"/>
      <c r="H104" s="8"/>
      <c r="I104" s="8"/>
      <c r="J104" s="8"/>
      <c r="K104" s="8"/>
      <c r="L104" s="8"/>
      <c r="M104" s="8"/>
      <c r="N104" s="8"/>
      <c r="O104" s="14">
        <f>SUM(O101:O103)</f>
        <v>40797.71</v>
      </c>
      <c r="P104" s="15">
        <f>SUM(P101:P103)</f>
        <v>1</v>
      </c>
      <c r="Q104" s="8"/>
      <c r="R104" s="8"/>
      <c r="S104" s="8"/>
      <c r="T104" s="8"/>
      <c r="U104" s="9"/>
    </row>
    <row r="105" spans="1:21">
      <c r="A105" s="6"/>
      <c r="B105" s="7"/>
      <c r="C105" s="7"/>
      <c r="D105" s="7"/>
      <c r="E105" s="7"/>
      <c r="F105" s="20" t="s">
        <v>61</v>
      </c>
      <c r="G105" s="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9"/>
    </row>
    <row r="106" spans="1:21">
      <c r="A106" s="49" t="str">
        <f>"PURCHASING POWER "&amp;F109&amp;":"</f>
        <v>PURCHASING POWER BRK-5QX13608:</v>
      </c>
      <c r="B106" s="7"/>
      <c r="C106" s="7">
        <v>18413.37</v>
      </c>
      <c r="D106" s="7"/>
      <c r="E106" s="7"/>
      <c r="F106" s="20" t="s">
        <v>60</v>
      </c>
      <c r="G106" s="7" t="str">
        <f>IF((0.05*C109)+(E110/4)&gt;L106,"TRUE","FALSE")</f>
        <v>FALSE</v>
      </c>
      <c r="H106" s="8"/>
      <c r="I106" s="8"/>
      <c r="J106" s="51" t="str">
        <f>"PURCHASING POWER "&amp;N109&amp;":"</f>
        <v>PURCHASING POWER :</v>
      </c>
      <c r="K106" s="8"/>
      <c r="L106" s="50">
        <f>C106-SUM(K109:K110)</f>
        <v>16413.37</v>
      </c>
      <c r="M106" s="8"/>
      <c r="N106" s="8"/>
      <c r="O106" s="8"/>
      <c r="P106" s="8"/>
      <c r="Q106" s="8"/>
      <c r="R106" s="8"/>
      <c r="S106" s="8"/>
      <c r="T106" s="8"/>
      <c r="U106" s="9"/>
    </row>
    <row r="107" spans="1:21">
      <c r="A107" s="6"/>
      <c r="B107" s="7"/>
      <c r="C107" s="7"/>
      <c r="D107" s="7"/>
      <c r="E107" s="7"/>
      <c r="F107" s="8"/>
      <c r="G107" s="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9"/>
    </row>
    <row r="108" spans="1:21">
      <c r="A108" s="11"/>
      <c r="B108" s="12" t="s">
        <v>19</v>
      </c>
      <c r="C108" s="12" t="s">
        <v>20</v>
      </c>
      <c r="D108" s="12"/>
      <c r="E108" s="12" t="s">
        <v>21</v>
      </c>
      <c r="F108" s="12" t="s">
        <v>32</v>
      </c>
      <c r="G108" s="12" t="s">
        <v>22</v>
      </c>
      <c r="H108" s="12"/>
      <c r="I108" s="8"/>
      <c r="J108" s="13"/>
      <c r="K108" s="40" t="s">
        <v>49</v>
      </c>
      <c r="L108" s="21" t="s">
        <v>47</v>
      </c>
      <c r="M108" s="20" t="s">
        <v>66</v>
      </c>
      <c r="N108" s="8"/>
      <c r="O108" s="8"/>
      <c r="P108" s="8"/>
      <c r="Q108" s="8"/>
      <c r="R108" s="8"/>
      <c r="S108" s="8"/>
      <c r="T108" s="8"/>
      <c r="U108" s="9"/>
    </row>
    <row r="109" spans="1:21">
      <c r="A109" s="16" t="s">
        <v>55</v>
      </c>
      <c r="B109" s="7">
        <v>2848.63</v>
      </c>
      <c r="C109" s="17">
        <v>932.69</v>
      </c>
      <c r="D109" s="17"/>
      <c r="E109" s="7">
        <f>SUM(B109:C109)</f>
        <v>3781.32</v>
      </c>
      <c r="F109" s="8" t="s">
        <v>34</v>
      </c>
      <c r="G109" s="56">
        <f>E109/E111</f>
        <v>0.18458023874783086</v>
      </c>
      <c r="H109" s="15"/>
      <c r="I109" s="8"/>
      <c r="J109" s="8" t="str">
        <f>A109</f>
        <v>CMT20200817</v>
      </c>
      <c r="K109" s="46">
        <v>1000</v>
      </c>
      <c r="L109" s="50">
        <f>K109+E109</f>
        <v>4781.32</v>
      </c>
      <c r="M109" s="14">
        <f>K109+C109</f>
        <v>1932.69</v>
      </c>
      <c r="N109" s="8"/>
      <c r="O109" s="8"/>
      <c r="P109" s="8"/>
      <c r="Q109" s="8"/>
      <c r="R109" s="8"/>
      <c r="S109" s="8"/>
      <c r="T109" s="8"/>
      <c r="U109" s="9"/>
    </row>
    <row r="110" spans="1:21">
      <c r="A110" s="16" t="s">
        <v>13</v>
      </c>
      <c r="B110" s="7">
        <v>14374.92</v>
      </c>
      <c r="C110" s="17">
        <v>2329.81</v>
      </c>
      <c r="D110" s="17"/>
      <c r="E110" s="7">
        <f>SUM(B110:C110)</f>
        <v>16704.73</v>
      </c>
      <c r="F110" s="8" t="s">
        <v>34</v>
      </c>
      <c r="G110" s="56">
        <f>E110/E111</f>
        <v>0.8154197612521692</v>
      </c>
      <c r="H110" s="15"/>
      <c r="I110" s="8"/>
      <c r="J110" s="8" t="str">
        <f>A110</f>
        <v>MG20180131</v>
      </c>
      <c r="K110" s="46">
        <v>1000</v>
      </c>
      <c r="L110" s="50">
        <f>K110+E110</f>
        <v>17704.73</v>
      </c>
      <c r="M110" s="50">
        <f>K110+C110</f>
        <v>3329.81</v>
      </c>
      <c r="N110" s="8"/>
      <c r="O110" s="8"/>
      <c r="P110" s="8"/>
      <c r="Q110" s="8"/>
      <c r="R110" s="8"/>
      <c r="S110" s="8"/>
      <c r="T110" s="8"/>
      <c r="U110" s="9"/>
    </row>
    <row r="111" spans="1:21">
      <c r="A111" s="6"/>
      <c r="B111" s="7"/>
      <c r="C111" s="7"/>
      <c r="D111" s="7"/>
      <c r="E111" s="7">
        <f>SUM(E109:E110)</f>
        <v>20486.05</v>
      </c>
      <c r="F111" s="8"/>
      <c r="G111" s="19">
        <f>SUM(G109:G110)</f>
        <v>1</v>
      </c>
      <c r="H111" s="54"/>
      <c r="I111" s="8"/>
      <c r="J111" s="20" t="s">
        <v>21</v>
      </c>
      <c r="K111" s="46"/>
      <c r="L111" s="21">
        <f>SUM(L108:L110)</f>
        <v>22486.05</v>
      </c>
      <c r="M111" s="8"/>
      <c r="N111" s="8"/>
      <c r="O111" s="8"/>
      <c r="P111" s="8"/>
      <c r="Q111" s="8"/>
      <c r="R111" s="8"/>
      <c r="S111" s="8"/>
      <c r="T111" s="8"/>
      <c r="U111" s="9"/>
    </row>
    <row r="112" spans="1:21">
      <c r="A112" s="6"/>
      <c r="B112" s="7"/>
      <c r="C112" s="7"/>
      <c r="D112" s="7"/>
      <c r="E112" s="7"/>
      <c r="F112" s="8"/>
      <c r="G112" s="7"/>
      <c r="H112" s="15"/>
      <c r="I112" s="8"/>
      <c r="J112" s="8"/>
      <c r="K112" s="46"/>
      <c r="L112" s="8"/>
      <c r="M112" s="8"/>
      <c r="N112" s="8"/>
      <c r="O112" s="8"/>
      <c r="P112" s="8"/>
      <c r="Q112" s="8"/>
      <c r="R112" s="8"/>
      <c r="S112" s="8"/>
      <c r="T112" s="8"/>
      <c r="U112" s="9"/>
    </row>
    <row r="113" spans="1:21">
      <c r="A113" s="6"/>
      <c r="B113" s="7"/>
      <c r="C113" s="7"/>
      <c r="D113" s="7"/>
      <c r="E113" s="7"/>
      <c r="F113" s="8"/>
      <c r="G113" s="7"/>
      <c r="H113" s="8"/>
      <c r="I113" s="8"/>
      <c r="J113" s="8"/>
      <c r="K113" s="46"/>
      <c r="L113" s="8"/>
      <c r="M113" s="8"/>
      <c r="N113" s="8"/>
      <c r="O113" s="8"/>
      <c r="P113" s="8"/>
      <c r="Q113" s="8"/>
      <c r="R113" s="8"/>
      <c r="S113" s="8"/>
      <c r="T113" s="8"/>
      <c r="U113" s="9"/>
    </row>
    <row r="114" spans="1:21">
      <c r="A114" s="6"/>
      <c r="B114" s="7"/>
      <c r="C114" s="7"/>
      <c r="D114" s="7"/>
      <c r="E114" s="7"/>
      <c r="F114" s="8"/>
      <c r="G114" s="7"/>
      <c r="H114" s="8"/>
      <c r="I114" s="8"/>
      <c r="J114" s="8"/>
      <c r="K114" s="46"/>
      <c r="L114" s="8"/>
      <c r="M114" s="8"/>
      <c r="N114" s="8"/>
      <c r="O114" s="8"/>
      <c r="P114" s="8"/>
      <c r="Q114" s="8"/>
      <c r="R114" s="8"/>
      <c r="S114" s="8"/>
      <c r="T114" s="8"/>
      <c r="U114" s="9"/>
    </row>
    <row r="115" spans="1:21">
      <c r="A115" s="6"/>
      <c r="B115" s="7"/>
      <c r="C115" s="7"/>
      <c r="D115" s="7"/>
      <c r="E115" s="7"/>
      <c r="F115" s="8"/>
      <c r="G115" s="7"/>
      <c r="H115" s="8"/>
      <c r="I115" s="8"/>
      <c r="J115" s="8"/>
      <c r="K115" s="46"/>
      <c r="L115" s="8"/>
      <c r="M115" s="8"/>
      <c r="N115" s="8"/>
      <c r="O115" s="8"/>
      <c r="P115" s="8"/>
      <c r="Q115" s="8"/>
      <c r="R115" s="8"/>
      <c r="S115" s="8"/>
      <c r="T115" s="8"/>
      <c r="U115" s="9"/>
    </row>
    <row r="116" spans="1:21">
      <c r="A116" s="6"/>
      <c r="B116" s="7"/>
      <c r="C116" s="7"/>
      <c r="D116" s="7"/>
      <c r="E116" s="7"/>
      <c r="F116" s="8"/>
      <c r="G116" s="7"/>
      <c r="H116" s="8"/>
      <c r="I116" s="8"/>
      <c r="J116" s="8"/>
      <c r="K116" s="46"/>
      <c r="L116" s="8"/>
      <c r="M116" s="8"/>
      <c r="N116" s="8"/>
      <c r="O116" s="8"/>
      <c r="P116" s="8"/>
      <c r="Q116" s="8"/>
      <c r="R116" s="8"/>
      <c r="S116" s="8"/>
      <c r="T116" s="8"/>
      <c r="U116" s="9"/>
    </row>
    <row r="117" spans="1:21">
      <c r="A117" s="42" t="str">
        <f>"PURCHASING POWER "&amp;F119&amp;":"</f>
        <v>PURCHASING POWER BRK-54X61101:</v>
      </c>
      <c r="B117" s="7"/>
      <c r="C117" s="7">
        <v>205313.9</v>
      </c>
      <c r="D117" s="7"/>
      <c r="E117" s="7"/>
      <c r="F117" s="8"/>
      <c r="G117" s="7"/>
      <c r="H117" s="8"/>
      <c r="I117" s="8"/>
      <c r="J117" s="12" t="str">
        <f>"PURCHASING POWER "&amp;N119&amp;":"</f>
        <v>PURCHASING POWER :</v>
      </c>
      <c r="K117" s="46"/>
      <c r="L117" s="14">
        <f>C117-SUM(K119:K120)</f>
        <v>203313.9</v>
      </c>
      <c r="M117" s="8"/>
      <c r="N117" s="8"/>
      <c r="O117" s="8"/>
      <c r="P117" s="8"/>
      <c r="Q117" s="8"/>
      <c r="R117" s="8"/>
      <c r="S117" s="8"/>
      <c r="T117" s="8"/>
      <c r="U117" s="9"/>
    </row>
    <row r="118" spans="1:21">
      <c r="A118" s="6"/>
      <c r="B118" s="12" t="s">
        <v>19</v>
      </c>
      <c r="C118" s="12" t="s">
        <v>20</v>
      </c>
      <c r="D118" s="12"/>
      <c r="E118" s="12" t="s">
        <v>21</v>
      </c>
      <c r="F118" s="12" t="s">
        <v>32</v>
      </c>
      <c r="G118" s="12" t="s">
        <v>22</v>
      </c>
      <c r="H118" s="12"/>
      <c r="I118" s="8"/>
      <c r="J118" s="8"/>
      <c r="K118" s="46"/>
      <c r="L118" s="14"/>
      <c r="M118" s="8"/>
      <c r="N118" s="8"/>
      <c r="O118" s="8"/>
      <c r="P118" s="8"/>
      <c r="Q118" s="8"/>
      <c r="R118" s="8"/>
      <c r="S118" s="8"/>
      <c r="T118" s="8"/>
      <c r="U118" s="9"/>
    </row>
    <row r="119" spans="1:21">
      <c r="A119" s="16" t="s">
        <v>14</v>
      </c>
      <c r="B119" s="7">
        <v>12450.78</v>
      </c>
      <c r="C119" s="17">
        <v>3860.88</v>
      </c>
      <c r="D119" s="17"/>
      <c r="E119" s="7">
        <f>SUM(B119:C119)</f>
        <v>16311.66</v>
      </c>
      <c r="F119" s="8" t="s">
        <v>33</v>
      </c>
      <c r="G119" s="57">
        <f>E119/E120</f>
        <v>1</v>
      </c>
      <c r="H119" s="15"/>
      <c r="I119" s="8"/>
      <c r="J119" s="8" t="str">
        <f>A119</f>
        <v>CM20191031</v>
      </c>
      <c r="K119" s="46">
        <v>2000</v>
      </c>
      <c r="L119" s="14">
        <f>E119+K119</f>
        <v>18311.66</v>
      </c>
      <c r="M119" s="14">
        <f>K119+C119</f>
        <v>5860.88</v>
      </c>
      <c r="N119" s="8"/>
      <c r="O119" s="8"/>
      <c r="P119" s="8"/>
      <c r="Q119" s="8"/>
      <c r="R119" s="8"/>
      <c r="S119" s="8"/>
      <c r="T119" s="8"/>
      <c r="U119" s="9"/>
    </row>
    <row r="120" spans="1:21">
      <c r="A120" s="6"/>
      <c r="B120" s="7"/>
      <c r="C120" s="7" t="s">
        <v>71</v>
      </c>
      <c r="D120" s="7"/>
      <c r="E120" s="7">
        <f>SUM(E119)</f>
        <v>16311.66</v>
      </c>
      <c r="F120" s="8"/>
      <c r="G120" s="57">
        <f>SUM(G119)</f>
        <v>1</v>
      </c>
      <c r="H120" s="54"/>
      <c r="I120" s="8"/>
      <c r="J120" s="20" t="s">
        <v>21</v>
      </c>
      <c r="K120" s="46" t="s">
        <v>71</v>
      </c>
      <c r="L120" s="21">
        <f>SUM(L118:L119)</f>
        <v>18311.66</v>
      </c>
      <c r="M120" s="8"/>
      <c r="N120" s="8"/>
      <c r="O120" s="8"/>
      <c r="P120" s="8"/>
      <c r="Q120" s="8"/>
      <c r="R120" s="8"/>
      <c r="S120" s="8"/>
      <c r="T120" s="8"/>
      <c r="U120" s="9"/>
    </row>
    <row r="121" spans="1:21">
      <c r="A121" s="6"/>
      <c r="B121" s="7"/>
      <c r="C121" s="7"/>
      <c r="D121" s="7"/>
      <c r="E121" s="7"/>
      <c r="F121" s="8"/>
      <c r="G121" s="19"/>
      <c r="H121" s="15"/>
      <c r="I121" s="8"/>
      <c r="J121" s="14"/>
      <c r="L121" s="14"/>
      <c r="M121" s="8"/>
      <c r="N121" s="8"/>
      <c r="O121" s="8"/>
      <c r="P121" s="8"/>
      <c r="Q121" s="8"/>
      <c r="R121" s="8"/>
      <c r="S121" s="8"/>
      <c r="T121" s="8"/>
      <c r="U121" s="9"/>
    </row>
    <row r="122" spans="1:21">
      <c r="A122" s="6"/>
      <c r="B122" s="7"/>
      <c r="C122" s="7"/>
      <c r="D122" s="7"/>
      <c r="E122" s="7"/>
      <c r="F122" s="8"/>
      <c r="G122" s="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9"/>
    </row>
    <row r="123" spans="1:21">
      <c r="A123" s="6"/>
      <c r="B123" s="7"/>
      <c r="C123" s="12" t="s">
        <v>43</v>
      </c>
      <c r="D123" s="12"/>
      <c r="E123" s="58">
        <f>E120+E111</f>
        <v>36797.71</v>
      </c>
      <c r="F123" s="8"/>
      <c r="G123" s="7"/>
      <c r="H123" s="8"/>
      <c r="I123" s="8"/>
      <c r="J123" s="8"/>
      <c r="K123" s="12" t="s">
        <v>43</v>
      </c>
      <c r="L123" s="59">
        <f>L120+L111</f>
        <v>40797.71</v>
      </c>
      <c r="M123" s="8"/>
      <c r="N123" s="8"/>
      <c r="O123" s="8"/>
      <c r="P123" s="8"/>
      <c r="Q123" s="8"/>
      <c r="R123" s="8"/>
      <c r="S123" s="8"/>
      <c r="T123" s="8"/>
      <c r="U123" s="9"/>
    </row>
    <row r="124" spans="1:21">
      <c r="A124" s="6"/>
      <c r="B124" s="7"/>
      <c r="C124" s="7"/>
      <c r="D124" s="7"/>
      <c r="E124" s="7"/>
      <c r="F124" s="8"/>
      <c r="G124" s="7"/>
      <c r="H124" s="8"/>
      <c r="I124" s="8"/>
      <c r="J124" s="8"/>
      <c r="K124" s="20" t="s">
        <v>53</v>
      </c>
      <c r="L124" s="14">
        <f>L123-E123</f>
        <v>4000</v>
      </c>
      <c r="M124" s="8"/>
      <c r="N124" s="8"/>
      <c r="O124" s="8"/>
      <c r="P124" s="8"/>
      <c r="Q124" s="8"/>
      <c r="R124" s="8"/>
      <c r="S124" s="8"/>
      <c r="T124" s="8"/>
      <c r="U124" s="9"/>
    </row>
    <row r="125" spans="1:21">
      <c r="A125" s="6"/>
      <c r="B125" s="7"/>
      <c r="C125" s="7"/>
      <c r="D125" s="7"/>
      <c r="E125" s="7"/>
      <c r="F125" s="8"/>
      <c r="G125" s="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9"/>
    </row>
    <row r="126" spans="1:21">
      <c r="A126" s="6"/>
      <c r="B126" s="17"/>
      <c r="C126" s="17"/>
      <c r="D126" s="17"/>
      <c r="E126" s="17"/>
      <c r="F126" s="8"/>
      <c r="G126" s="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9"/>
    </row>
    <row r="127" spans="1:21">
      <c r="A127" s="6"/>
      <c r="B127" s="7"/>
      <c r="C127" s="7"/>
      <c r="D127" s="7"/>
      <c r="E127" s="7"/>
      <c r="F127" s="8"/>
      <c r="G127" s="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9"/>
    </row>
    <row r="128" spans="1:21">
      <c r="A128" s="6"/>
      <c r="B128" s="40"/>
      <c r="C128" s="17"/>
      <c r="D128" s="17"/>
      <c r="E128" s="17"/>
      <c r="F128" s="41"/>
      <c r="G128" s="17"/>
      <c r="H128" s="41"/>
      <c r="I128" s="14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9"/>
    </row>
    <row r="129" spans="1:21">
      <c r="A129" s="16" t="s">
        <v>14</v>
      </c>
      <c r="B129" s="52" t="s">
        <v>58</v>
      </c>
      <c r="C129" s="7"/>
      <c r="D129" s="7"/>
      <c r="E129" s="7"/>
      <c r="F129" s="8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9"/>
    </row>
    <row r="130" spans="1:21">
      <c r="A130" s="16" t="s">
        <v>55</v>
      </c>
      <c r="B130" s="52" t="s">
        <v>57</v>
      </c>
      <c r="C130" s="7"/>
      <c r="D130" s="7"/>
      <c r="E130" s="7"/>
      <c r="F130" s="8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</row>
    <row r="131" spans="1:21">
      <c r="A131" s="6" t="s">
        <v>13</v>
      </c>
      <c r="B131" s="53" t="s">
        <v>59</v>
      </c>
      <c r="C131" s="12"/>
      <c r="D131" s="12"/>
      <c r="E131" s="12"/>
      <c r="F131" s="12"/>
      <c r="G131" s="12"/>
      <c r="H131" s="12"/>
      <c r="I131" s="8"/>
      <c r="J131" s="8"/>
      <c r="K131" s="14"/>
      <c r="L131" s="15"/>
      <c r="M131" s="8"/>
      <c r="N131" s="8"/>
      <c r="O131" s="8"/>
      <c r="P131" s="8"/>
      <c r="Q131" s="8"/>
      <c r="R131" s="8"/>
      <c r="S131" s="8"/>
      <c r="T131" s="8"/>
      <c r="U131" s="9"/>
    </row>
    <row r="132" spans="1:21">
      <c r="A132" s="16"/>
      <c r="B132" s="7"/>
      <c r="C132" s="22"/>
      <c r="D132" s="22"/>
      <c r="E132" s="23"/>
      <c r="F132" s="8"/>
      <c r="G132" s="19"/>
      <c r="H132" s="15"/>
      <c r="I132" s="8"/>
      <c r="J132" s="8"/>
      <c r="K132" s="14"/>
      <c r="L132" s="15"/>
      <c r="M132" s="8"/>
      <c r="N132" s="8"/>
      <c r="O132" s="8"/>
      <c r="P132" s="8"/>
      <c r="Q132" s="8"/>
      <c r="R132" s="8"/>
      <c r="S132" s="8"/>
      <c r="T132" s="8"/>
      <c r="U132" s="9"/>
    </row>
    <row r="133" spans="1:21">
      <c r="A133" s="6"/>
      <c r="B133" s="7"/>
      <c r="C133" s="7"/>
      <c r="D133" s="7"/>
      <c r="E133" s="7"/>
      <c r="F133" s="8"/>
      <c r="G133" s="19"/>
      <c r="H133" s="15"/>
      <c r="I133" s="8"/>
      <c r="J133" s="20"/>
      <c r="K133" s="21"/>
      <c r="L133" s="15"/>
      <c r="M133" s="8"/>
      <c r="N133" s="8"/>
      <c r="O133" s="8"/>
      <c r="P133" s="8"/>
      <c r="Q133" s="8"/>
      <c r="R133" s="8"/>
      <c r="S133" s="8"/>
      <c r="T133" s="8"/>
      <c r="U133" s="9"/>
    </row>
    <row r="134" spans="1:21">
      <c r="A134" s="6"/>
      <c r="B134" s="7"/>
      <c r="C134" s="7"/>
      <c r="D134" s="7"/>
      <c r="E134" s="7"/>
      <c r="F134" s="8"/>
      <c r="G134" s="19"/>
      <c r="H134" s="15"/>
      <c r="I134" s="8"/>
      <c r="J134" s="14"/>
      <c r="K134" s="14"/>
      <c r="L134" s="15"/>
      <c r="M134" s="8"/>
      <c r="N134" s="8"/>
      <c r="O134" s="8"/>
      <c r="P134" s="8"/>
      <c r="Q134" s="8"/>
      <c r="R134" s="8"/>
      <c r="S134" s="8"/>
      <c r="T134" s="8"/>
      <c r="U134" s="9"/>
    </row>
    <row r="135" spans="1:21">
      <c r="A135" s="6"/>
      <c r="B135" s="7"/>
      <c r="C135" s="7"/>
      <c r="D135" s="7"/>
      <c r="E135" s="7"/>
      <c r="F135" s="8"/>
      <c r="G135" s="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9"/>
    </row>
    <row r="136" spans="1:21">
      <c r="A136" s="6"/>
      <c r="B136" s="7"/>
      <c r="C136" s="7"/>
      <c r="D136" s="7"/>
      <c r="E136" s="7"/>
      <c r="F136" s="8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9"/>
    </row>
    <row r="137" spans="1:21">
      <c r="A137" s="6"/>
      <c r="B137" s="7"/>
      <c r="C137" s="7"/>
      <c r="D137" s="7"/>
      <c r="E137" s="7"/>
      <c r="F137" s="8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9"/>
    </row>
    <row r="138" spans="1:21">
      <c r="A138" s="6"/>
      <c r="B138" s="7"/>
      <c r="C138" s="7"/>
      <c r="D138" s="7"/>
      <c r="E138" s="7"/>
      <c r="F138" s="8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9"/>
    </row>
    <row r="139" spans="1:21">
      <c r="A139" s="6"/>
      <c r="B139" s="7"/>
      <c r="C139" s="7"/>
      <c r="D139" s="7"/>
      <c r="E139" s="7"/>
      <c r="F139" s="8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9"/>
    </row>
    <row r="140" spans="1:21">
      <c r="A140" s="6"/>
      <c r="B140" s="7"/>
      <c r="C140" s="7"/>
      <c r="D140" s="7"/>
      <c r="E140" s="7"/>
      <c r="F140" s="8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9"/>
    </row>
    <row r="141" spans="1:21">
      <c r="A141" s="6"/>
      <c r="B141" s="7"/>
      <c r="C141" s="7"/>
      <c r="D141" s="7"/>
      <c r="E141" s="7"/>
      <c r="F141" s="8"/>
      <c r="G141" s="7"/>
      <c r="H141" s="14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9"/>
    </row>
    <row r="142" spans="1:21" ht="14.65" thickBot="1">
      <c r="A142" s="24"/>
      <c r="B142" s="25"/>
      <c r="C142" s="25"/>
      <c r="D142" s="25"/>
      <c r="E142" s="25"/>
      <c r="F142" s="26"/>
      <c r="G142" s="25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7"/>
    </row>
    <row r="143" spans="1:21" ht="14.65" thickTop="1"/>
    <row r="147" spans="1:21" ht="14.65" thickBot="1"/>
    <row r="148" spans="1:21" ht="14.65" thickTop="1">
      <c r="A148" s="61" t="s">
        <v>51</v>
      </c>
      <c r="B148" s="62">
        <v>45138</v>
      </c>
      <c r="C148" s="3"/>
      <c r="D148" s="3"/>
      <c r="E148" s="3"/>
      <c r="F148" s="4"/>
      <c r="G148" s="3"/>
      <c r="H148" s="4"/>
      <c r="I148" s="4"/>
      <c r="J148" s="4"/>
      <c r="K148" s="4"/>
      <c r="L148" s="4"/>
      <c r="M148" s="4"/>
      <c r="N148" s="4"/>
      <c r="O148" s="4" t="s">
        <v>47</v>
      </c>
      <c r="P148" s="4" t="s">
        <v>48</v>
      </c>
      <c r="Q148" s="4"/>
      <c r="R148" s="4"/>
      <c r="S148" s="4"/>
      <c r="T148" s="4"/>
      <c r="U148" s="5"/>
    </row>
    <row r="149" spans="1:21">
      <c r="A149" s="47" t="s">
        <v>50</v>
      </c>
      <c r="B149" s="60" t="s">
        <v>67</v>
      </c>
      <c r="C149" s="17"/>
      <c r="D149" s="17"/>
      <c r="E149" s="17"/>
      <c r="F149" s="41"/>
      <c r="G149" s="17"/>
      <c r="H149" s="8"/>
      <c r="I149" s="8"/>
      <c r="J149" s="8"/>
      <c r="K149" s="8"/>
      <c r="L149" s="8"/>
      <c r="M149" s="8"/>
      <c r="N149" s="8" t="s">
        <v>55</v>
      </c>
      <c r="O149" s="50">
        <f>L157</f>
        <v>2973.96</v>
      </c>
      <c r="P149" s="55">
        <f>O149/O152</f>
        <v>8.7656093462577217E-2</v>
      </c>
      <c r="Q149" s="8"/>
      <c r="R149" s="8"/>
      <c r="S149" s="8"/>
      <c r="T149" s="8"/>
      <c r="U149" s="9"/>
    </row>
    <row r="150" spans="1:21">
      <c r="B150" s="8" t="s">
        <v>70</v>
      </c>
      <c r="C150" s="17"/>
      <c r="D150" s="17"/>
      <c r="E150" s="17"/>
      <c r="F150" s="41"/>
      <c r="G150" s="17"/>
      <c r="H150" s="8"/>
      <c r="I150" s="8"/>
      <c r="J150" s="8"/>
      <c r="K150" s="8"/>
      <c r="L150" s="8"/>
      <c r="M150" s="8"/>
      <c r="N150" s="8" t="str">
        <f>J158</f>
        <v>MG20180131</v>
      </c>
      <c r="O150" s="50">
        <f>L158</f>
        <v>16497.59</v>
      </c>
      <c r="P150" s="55">
        <f>O150/O152</f>
        <v>0.4862588235710229</v>
      </c>
      <c r="Q150" s="8"/>
      <c r="R150" s="8"/>
      <c r="S150" s="8"/>
      <c r="T150" s="8"/>
      <c r="U150" s="9"/>
    </row>
    <row r="151" spans="1:21">
      <c r="A151" s="47"/>
      <c r="B151" s="8" t="str">
        <f>J158&amp;":"</f>
        <v>MG20180131:</v>
      </c>
      <c r="C151" s="17" t="s">
        <v>69</v>
      </c>
      <c r="D151" s="17"/>
      <c r="E151" s="17"/>
      <c r="F151" s="8"/>
      <c r="G151" s="7"/>
      <c r="H151" s="8"/>
      <c r="I151" s="8"/>
      <c r="J151" s="8"/>
      <c r="K151" s="8"/>
      <c r="L151" s="8"/>
      <c r="M151" s="8"/>
      <c r="N151" s="8" t="str">
        <f>J167</f>
        <v>CM20191031</v>
      </c>
      <c r="O151" s="14">
        <f>L167</f>
        <v>14456.04</v>
      </c>
      <c r="P151" s="55">
        <f>O151/O152</f>
        <v>0.42608508296639996</v>
      </c>
      <c r="Q151" s="8"/>
      <c r="R151" s="8"/>
      <c r="S151" s="8"/>
      <c r="T151" s="8"/>
      <c r="U151" s="9"/>
    </row>
    <row r="152" spans="1:21">
      <c r="A152" s="42"/>
      <c r="B152" s="7"/>
      <c r="C152" s="7"/>
      <c r="D152" s="7"/>
      <c r="E152" s="7"/>
      <c r="F152" s="8"/>
      <c r="G152" s="7"/>
      <c r="H152" s="8"/>
      <c r="I152" s="8"/>
      <c r="J152" s="8"/>
      <c r="K152" s="8"/>
      <c r="L152" s="8"/>
      <c r="M152" s="8"/>
      <c r="N152" s="8"/>
      <c r="O152" s="14">
        <f>SUM(O149:O151)</f>
        <v>33927.589999999997</v>
      </c>
      <c r="P152" s="15">
        <f>SUM(P149:P151)</f>
        <v>1</v>
      </c>
      <c r="Q152" s="8"/>
      <c r="R152" s="8"/>
      <c r="S152" s="8"/>
      <c r="T152" s="8"/>
      <c r="U152" s="9"/>
    </row>
    <row r="153" spans="1:21">
      <c r="A153" s="6"/>
      <c r="B153" s="7"/>
      <c r="C153" s="7"/>
      <c r="D153" s="7"/>
      <c r="E153" s="7"/>
      <c r="F153" s="20" t="s">
        <v>61</v>
      </c>
      <c r="G153" s="7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9"/>
    </row>
    <row r="154" spans="1:21">
      <c r="A154" s="49" t="str">
        <f>"PURCHASING POWER "&amp;F157&amp;":"</f>
        <v>PURCHASING POWER BRK-5QX13608:</v>
      </c>
      <c r="B154" s="7"/>
      <c r="C154" s="7">
        <v>20818.02</v>
      </c>
      <c r="D154" s="7"/>
      <c r="E154" s="7"/>
      <c r="F154" s="20" t="s">
        <v>60</v>
      </c>
      <c r="G154" s="7" t="str">
        <f>IF((0.05*C157)+(E158/4)&gt;L154,"TRUE","FALSE")</f>
        <v>FALSE</v>
      </c>
      <c r="H154" s="8"/>
      <c r="I154" s="8"/>
      <c r="J154" s="51" t="str">
        <f>"PURCHASING POWER "&amp;N157&amp;":"</f>
        <v>PURCHASING POWER :</v>
      </c>
      <c r="K154" s="8"/>
      <c r="L154" s="50">
        <f>C154-SUM(K157:K158)</f>
        <v>19318.02</v>
      </c>
      <c r="M154" s="8"/>
      <c r="N154" s="8"/>
      <c r="O154" s="8"/>
      <c r="P154" s="8"/>
      <c r="Q154" s="8"/>
      <c r="R154" s="8"/>
      <c r="S154" s="8"/>
      <c r="T154" s="8"/>
      <c r="U154" s="9"/>
    </row>
    <row r="155" spans="1:21">
      <c r="A155" s="6"/>
      <c r="B155" s="7"/>
      <c r="C155" s="7"/>
      <c r="D155" s="7"/>
      <c r="E155" s="7"/>
      <c r="F155" s="8"/>
      <c r="G155" s="7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9"/>
    </row>
    <row r="156" spans="1:21">
      <c r="A156" s="11"/>
      <c r="B156" s="12" t="s">
        <v>19</v>
      </c>
      <c r="C156" s="12" t="s">
        <v>20</v>
      </c>
      <c r="D156" s="12"/>
      <c r="E156" s="12" t="s">
        <v>21</v>
      </c>
      <c r="F156" s="12" t="s">
        <v>32</v>
      </c>
      <c r="G156" s="12" t="s">
        <v>22</v>
      </c>
      <c r="H156" s="12"/>
      <c r="I156" s="8"/>
      <c r="J156" s="13"/>
      <c r="K156" s="40" t="s">
        <v>49</v>
      </c>
      <c r="L156" s="21" t="s">
        <v>47</v>
      </c>
      <c r="M156" s="20" t="s">
        <v>66</v>
      </c>
      <c r="N156" s="8"/>
      <c r="O156" s="8"/>
      <c r="P156" s="8"/>
      <c r="Q156" s="8"/>
      <c r="R156" s="8"/>
      <c r="S156" s="8"/>
      <c r="T156" s="8"/>
      <c r="U156" s="9"/>
    </row>
    <row r="157" spans="1:21">
      <c r="A157" s="16" t="s">
        <v>55</v>
      </c>
      <c r="B157" s="7">
        <v>1464.18</v>
      </c>
      <c r="C157" s="17">
        <v>1509.78</v>
      </c>
      <c r="D157" s="17"/>
      <c r="E157" s="7">
        <f>SUM(B157:C157)</f>
        <v>2973.96</v>
      </c>
      <c r="F157" s="8" t="s">
        <v>34</v>
      </c>
      <c r="G157" s="56">
        <f>E157/E159</f>
        <v>0.16548155278760041</v>
      </c>
      <c r="H157" s="15"/>
      <c r="I157" s="8"/>
      <c r="J157" s="8" t="str">
        <f>A157</f>
        <v>CMT20200817</v>
      </c>
      <c r="K157" s="46">
        <v>0</v>
      </c>
      <c r="L157" s="50">
        <f>K157+E157</f>
        <v>2973.96</v>
      </c>
      <c r="M157" s="14">
        <f>K157+C157</f>
        <v>1509.78</v>
      </c>
      <c r="N157" s="8"/>
      <c r="O157" s="8"/>
      <c r="P157" s="8"/>
      <c r="Q157" s="8"/>
      <c r="R157" s="8"/>
      <c r="S157" s="8"/>
      <c r="T157" s="8"/>
      <c r="U157" s="9"/>
    </row>
    <row r="158" spans="1:21">
      <c r="A158" s="16" t="s">
        <v>13</v>
      </c>
      <c r="B158" s="7">
        <v>13341.29</v>
      </c>
      <c r="C158" s="17">
        <v>1656.3</v>
      </c>
      <c r="D158" s="17"/>
      <c r="E158" s="7">
        <f>SUM(B158:C158)</f>
        <v>14997.59</v>
      </c>
      <c r="F158" s="8" t="s">
        <v>34</v>
      </c>
      <c r="G158" s="56">
        <f>E158/E159</f>
        <v>0.83451844721239965</v>
      </c>
      <c r="H158" s="15"/>
      <c r="I158" s="8"/>
      <c r="J158" s="8" t="str">
        <f>A158</f>
        <v>MG20180131</v>
      </c>
      <c r="K158" s="46">
        <v>1500</v>
      </c>
      <c r="L158" s="50">
        <f>K158+E158</f>
        <v>16497.59</v>
      </c>
      <c r="M158" s="50">
        <f>K158+C158</f>
        <v>3156.3</v>
      </c>
      <c r="N158" s="8"/>
      <c r="O158" s="8"/>
      <c r="P158" s="8"/>
      <c r="Q158" s="8"/>
      <c r="R158" s="8"/>
      <c r="S158" s="8"/>
      <c r="T158" s="8"/>
      <c r="U158" s="9"/>
    </row>
    <row r="159" spans="1:21">
      <c r="A159" s="6"/>
      <c r="B159" s="7"/>
      <c r="C159" s="7"/>
      <c r="D159" s="7"/>
      <c r="E159" s="7">
        <f>SUM(E157:E158)</f>
        <v>17971.55</v>
      </c>
      <c r="F159" s="8"/>
      <c r="G159" s="19">
        <f>SUM(G157:G158)</f>
        <v>1</v>
      </c>
      <c r="H159" s="54"/>
      <c r="I159" s="8"/>
      <c r="J159" s="20" t="s">
        <v>21</v>
      </c>
      <c r="K159" s="46"/>
      <c r="L159" s="21">
        <f>SUM(L156:L158)</f>
        <v>19471.55</v>
      </c>
      <c r="M159" s="8"/>
      <c r="N159" s="8"/>
      <c r="O159" s="8"/>
      <c r="P159" s="8"/>
      <c r="Q159" s="8"/>
      <c r="R159" s="8"/>
      <c r="S159" s="8"/>
      <c r="T159" s="8"/>
      <c r="U159" s="9"/>
    </row>
    <row r="160" spans="1:21">
      <c r="A160" s="6"/>
      <c r="B160" s="7"/>
      <c r="C160" s="7"/>
      <c r="D160" s="7"/>
      <c r="E160" s="7"/>
      <c r="F160" s="8"/>
      <c r="G160" s="7"/>
      <c r="H160" s="15"/>
      <c r="I160" s="8"/>
      <c r="J160" s="8"/>
      <c r="K160" s="46"/>
      <c r="L160" s="8"/>
      <c r="M160" s="8"/>
      <c r="N160" s="8"/>
      <c r="O160" s="8"/>
      <c r="P160" s="8"/>
      <c r="Q160" s="8"/>
      <c r="R160" s="8"/>
      <c r="S160" s="8"/>
      <c r="T160" s="8"/>
      <c r="U160" s="9"/>
    </row>
    <row r="161" spans="1:21">
      <c r="A161" s="6"/>
      <c r="B161" s="7"/>
      <c r="C161" s="7"/>
      <c r="D161" s="7"/>
      <c r="E161" s="7"/>
      <c r="F161" s="8"/>
      <c r="G161" s="7"/>
      <c r="H161" s="8"/>
      <c r="I161" s="8"/>
      <c r="J161" s="8"/>
      <c r="K161" s="46"/>
      <c r="L161" s="8"/>
      <c r="M161" s="8"/>
      <c r="N161" s="8"/>
      <c r="O161" s="8"/>
      <c r="P161" s="8"/>
      <c r="Q161" s="8"/>
      <c r="R161" s="8"/>
      <c r="S161" s="8"/>
      <c r="T161" s="8"/>
      <c r="U161" s="9"/>
    </row>
    <row r="162" spans="1:21">
      <c r="A162" s="6"/>
      <c r="B162" s="7"/>
      <c r="C162" s="7"/>
      <c r="D162" s="7"/>
      <c r="E162" s="7"/>
      <c r="F162" s="8"/>
      <c r="G162" s="7"/>
      <c r="H162" s="8"/>
      <c r="I162" s="8"/>
      <c r="J162" s="8"/>
      <c r="K162" s="46"/>
      <c r="L162" s="8"/>
      <c r="M162" s="8"/>
      <c r="N162" s="8"/>
      <c r="O162" s="8"/>
      <c r="P162" s="8"/>
      <c r="Q162" s="8"/>
      <c r="R162" s="8"/>
      <c r="S162" s="8"/>
      <c r="T162" s="8"/>
      <c r="U162" s="9"/>
    </row>
    <row r="163" spans="1:21">
      <c r="A163" s="6"/>
      <c r="B163" s="7"/>
      <c r="C163" s="7"/>
      <c r="D163" s="7"/>
      <c r="E163" s="7"/>
      <c r="F163" s="8"/>
      <c r="G163" s="7"/>
      <c r="H163" s="8"/>
      <c r="I163" s="8"/>
      <c r="J163" s="8"/>
      <c r="K163" s="46"/>
      <c r="L163" s="8"/>
      <c r="M163" s="8"/>
      <c r="N163" s="8"/>
      <c r="O163" s="8"/>
      <c r="P163" s="8"/>
      <c r="Q163" s="8"/>
      <c r="R163" s="8"/>
      <c r="S163" s="8"/>
      <c r="T163" s="8"/>
      <c r="U163" s="9"/>
    </row>
    <row r="164" spans="1:21">
      <c r="A164" s="6"/>
      <c r="B164" s="7"/>
      <c r="C164" s="7"/>
      <c r="D164" s="7"/>
      <c r="E164" s="7"/>
      <c r="F164" s="8"/>
      <c r="G164" s="7"/>
      <c r="H164" s="8"/>
      <c r="I164" s="8"/>
      <c r="J164" s="8"/>
      <c r="K164" s="46"/>
      <c r="L164" s="8"/>
      <c r="M164" s="8"/>
      <c r="N164" s="8"/>
      <c r="O164" s="8"/>
      <c r="P164" s="8"/>
      <c r="Q164" s="8"/>
      <c r="R164" s="8"/>
      <c r="S164" s="8"/>
      <c r="T164" s="8"/>
      <c r="U164" s="9"/>
    </row>
    <row r="165" spans="1:21">
      <c r="A165" s="42" t="str">
        <f>"PURCHASING POWER "&amp;F167&amp;":"</f>
        <v>PURCHASING POWER BRK-54X61101:</v>
      </c>
      <c r="B165" s="7"/>
      <c r="C165" s="7">
        <v>206048.96</v>
      </c>
      <c r="D165" s="7"/>
      <c r="E165" s="7"/>
      <c r="F165" s="8"/>
      <c r="G165" s="7"/>
      <c r="H165" s="8"/>
      <c r="I165" s="8"/>
      <c r="J165" s="12" t="str">
        <f>"PURCHASING POWER "&amp;N167&amp;":"</f>
        <v>PURCHASING POWER :</v>
      </c>
      <c r="K165" s="46"/>
      <c r="L165" s="14">
        <f>C165-SUM(K167:K168)</f>
        <v>204048.96</v>
      </c>
      <c r="M165" s="8"/>
      <c r="N165" s="8"/>
      <c r="O165" s="8"/>
      <c r="P165" s="8"/>
      <c r="Q165" s="8"/>
      <c r="R165" s="8"/>
      <c r="S165" s="8"/>
      <c r="T165" s="8"/>
      <c r="U165" s="9"/>
    </row>
    <row r="166" spans="1:21">
      <c r="A166" s="6"/>
      <c r="B166" s="12" t="s">
        <v>19</v>
      </c>
      <c r="C166" s="12" t="s">
        <v>20</v>
      </c>
      <c r="D166" s="12"/>
      <c r="E166" s="12" t="s">
        <v>21</v>
      </c>
      <c r="F166" s="12" t="s">
        <v>32</v>
      </c>
      <c r="G166" s="12" t="s">
        <v>22</v>
      </c>
      <c r="H166" s="12"/>
      <c r="I166" s="8"/>
      <c r="J166" s="8"/>
      <c r="K166" s="46"/>
      <c r="L166" s="14"/>
      <c r="M166" s="8"/>
      <c r="N166" s="8"/>
      <c r="O166" s="8"/>
      <c r="P166" s="8"/>
      <c r="Q166" s="8"/>
      <c r="R166" s="8"/>
      <c r="S166" s="8"/>
      <c r="T166" s="8"/>
      <c r="U166" s="9"/>
    </row>
    <row r="167" spans="1:21">
      <c r="A167" s="16" t="s">
        <v>14</v>
      </c>
      <c r="B167" s="7">
        <v>10858.52</v>
      </c>
      <c r="C167" s="17">
        <v>1597.52</v>
      </c>
      <c r="D167" s="17"/>
      <c r="E167" s="7">
        <f>SUM(B167:C167)</f>
        <v>12456.04</v>
      </c>
      <c r="F167" s="8" t="s">
        <v>33</v>
      </c>
      <c r="G167" s="57">
        <f>E167/E168</f>
        <v>1</v>
      </c>
      <c r="H167" s="15"/>
      <c r="I167" s="8"/>
      <c r="J167" s="8" t="str">
        <f>A167</f>
        <v>CM20191031</v>
      </c>
      <c r="K167" s="46">
        <v>2000</v>
      </c>
      <c r="L167" s="14">
        <f>E167+K167</f>
        <v>14456.04</v>
      </c>
      <c r="M167" s="14">
        <f>K167+C167</f>
        <v>3597.52</v>
      </c>
      <c r="N167" s="8"/>
      <c r="O167" s="8"/>
      <c r="P167" s="8"/>
      <c r="Q167" s="8"/>
      <c r="R167" s="8"/>
      <c r="S167" s="8"/>
      <c r="T167" s="8"/>
      <c r="U167" s="9"/>
    </row>
    <row r="168" spans="1:21">
      <c r="A168" s="6"/>
      <c r="B168" s="7"/>
      <c r="C168" s="7"/>
      <c r="D168" s="7"/>
      <c r="E168" s="7">
        <f>SUM(E167)</f>
        <v>12456.04</v>
      </c>
      <c r="F168" s="8"/>
      <c r="G168" s="57">
        <f>SUM(G167)</f>
        <v>1</v>
      </c>
      <c r="H168" s="54"/>
      <c r="I168" s="8"/>
      <c r="J168" s="20" t="s">
        <v>21</v>
      </c>
      <c r="K168" s="46"/>
      <c r="L168" s="21">
        <f>SUM(L166:L167)</f>
        <v>14456.04</v>
      </c>
      <c r="M168" s="8"/>
      <c r="N168" s="8"/>
      <c r="O168" s="8"/>
      <c r="P168" s="8"/>
      <c r="Q168" s="8"/>
      <c r="R168" s="8"/>
      <c r="S168" s="8"/>
      <c r="T168" s="8"/>
      <c r="U168" s="9"/>
    </row>
    <row r="169" spans="1:21">
      <c r="A169" s="6"/>
      <c r="B169" s="7"/>
      <c r="C169" s="7"/>
      <c r="D169" s="7"/>
      <c r="E169" s="7"/>
      <c r="F169" s="8"/>
      <c r="G169" s="19"/>
      <c r="H169" s="15"/>
      <c r="I169" s="8"/>
      <c r="J169" s="14"/>
      <c r="L169" s="14"/>
      <c r="M169" s="8"/>
      <c r="N169" s="8"/>
      <c r="O169" s="8"/>
      <c r="P169" s="8"/>
      <c r="Q169" s="8"/>
      <c r="R169" s="8"/>
      <c r="S169" s="8"/>
      <c r="T169" s="8"/>
      <c r="U169" s="9"/>
    </row>
    <row r="170" spans="1:21">
      <c r="A170" s="6"/>
      <c r="B170" s="7"/>
      <c r="C170" s="7"/>
      <c r="D170" s="7"/>
      <c r="E170" s="7"/>
      <c r="F170" s="8"/>
      <c r="G170" s="7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9"/>
    </row>
    <row r="171" spans="1:21">
      <c r="A171" s="6"/>
      <c r="B171" s="7"/>
      <c r="C171" s="12" t="s">
        <v>43</v>
      </c>
      <c r="D171" s="12"/>
      <c r="E171" s="58">
        <f>E168+E159</f>
        <v>30427.59</v>
      </c>
      <c r="F171" s="8"/>
      <c r="G171" s="7"/>
      <c r="H171" s="8"/>
      <c r="I171" s="8"/>
      <c r="J171" s="8"/>
      <c r="K171" s="12" t="s">
        <v>43</v>
      </c>
      <c r="L171" s="59">
        <f>L168+L159</f>
        <v>33927.589999999997</v>
      </c>
      <c r="M171" s="8"/>
      <c r="N171" s="8"/>
      <c r="O171" s="8"/>
      <c r="P171" s="8"/>
      <c r="Q171" s="8"/>
      <c r="R171" s="8"/>
      <c r="S171" s="8"/>
      <c r="T171" s="8"/>
      <c r="U171" s="9"/>
    </row>
    <row r="172" spans="1:21">
      <c r="A172" s="6"/>
      <c r="B172" s="7"/>
      <c r="C172" s="7"/>
      <c r="D172" s="7"/>
      <c r="E172" s="7"/>
      <c r="F172" s="8"/>
      <c r="G172" s="7"/>
      <c r="H172" s="8"/>
      <c r="I172" s="8"/>
      <c r="J172" s="8"/>
      <c r="K172" s="20" t="s">
        <v>53</v>
      </c>
      <c r="L172" s="14">
        <f>L171-E171</f>
        <v>3499.9999999999964</v>
      </c>
      <c r="M172" s="8"/>
      <c r="N172" s="8"/>
      <c r="O172" s="8"/>
      <c r="P172" s="8"/>
      <c r="Q172" s="8"/>
      <c r="R172" s="8"/>
      <c r="S172" s="8"/>
      <c r="T172" s="8"/>
      <c r="U172" s="9"/>
    </row>
    <row r="173" spans="1:21">
      <c r="A173" s="6"/>
      <c r="B173" s="7"/>
      <c r="C173" s="7"/>
      <c r="D173" s="7"/>
      <c r="E173" s="7"/>
      <c r="F173" s="8"/>
      <c r="G173" s="7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9"/>
    </row>
    <row r="174" spans="1:21">
      <c r="A174" s="6"/>
      <c r="B174" s="17"/>
      <c r="C174" s="17"/>
      <c r="D174" s="17"/>
      <c r="E174" s="17"/>
      <c r="F174" s="8"/>
      <c r="G174" s="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9"/>
    </row>
    <row r="175" spans="1:21">
      <c r="A175" s="6"/>
      <c r="B175" s="7"/>
      <c r="C175" s="7"/>
      <c r="D175" s="7"/>
      <c r="E175" s="7"/>
      <c r="F175" s="8"/>
      <c r="G175" s="7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9"/>
    </row>
    <row r="176" spans="1:21">
      <c r="A176" s="6"/>
      <c r="B176" s="40"/>
      <c r="C176" s="17"/>
      <c r="D176" s="17"/>
      <c r="E176" s="17"/>
      <c r="F176" s="41"/>
      <c r="G176" s="17"/>
      <c r="H176" s="4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9"/>
    </row>
    <row r="177" spans="1:21">
      <c r="A177" s="16" t="s">
        <v>14</v>
      </c>
      <c r="B177" s="52" t="s">
        <v>58</v>
      </c>
      <c r="C177" s="7"/>
      <c r="D177" s="7"/>
      <c r="E177" s="7"/>
      <c r="F177" s="8"/>
      <c r="G177" s="7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9"/>
    </row>
    <row r="178" spans="1:21">
      <c r="A178" s="16" t="s">
        <v>55</v>
      </c>
      <c r="B178" s="52" t="s">
        <v>57</v>
      </c>
      <c r="C178" s="7"/>
      <c r="D178" s="7"/>
      <c r="E178" s="7"/>
      <c r="F178" s="8"/>
      <c r="G178" s="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9"/>
    </row>
    <row r="179" spans="1:21">
      <c r="A179" s="6" t="s">
        <v>13</v>
      </c>
      <c r="B179" s="53" t="s">
        <v>59</v>
      </c>
      <c r="C179" s="12"/>
      <c r="D179" s="12"/>
      <c r="E179" s="12"/>
      <c r="F179" s="12"/>
      <c r="G179" s="12"/>
      <c r="H179" s="12"/>
      <c r="I179" s="8"/>
      <c r="J179" s="8"/>
      <c r="K179" s="14"/>
      <c r="L179" s="15"/>
      <c r="M179" s="8"/>
      <c r="N179" s="8"/>
      <c r="O179" s="8"/>
      <c r="P179" s="8"/>
      <c r="Q179" s="8"/>
      <c r="R179" s="8"/>
      <c r="S179" s="8"/>
      <c r="T179" s="8"/>
      <c r="U179" s="9"/>
    </row>
    <row r="180" spans="1:21">
      <c r="A180" s="16"/>
      <c r="B180" s="7"/>
      <c r="C180" s="22"/>
      <c r="D180" s="22"/>
      <c r="E180" s="23"/>
      <c r="F180" s="8"/>
      <c r="G180" s="19"/>
      <c r="H180" s="15"/>
      <c r="I180" s="8"/>
      <c r="J180" s="8"/>
      <c r="K180" s="14"/>
      <c r="L180" s="15"/>
      <c r="M180" s="8"/>
      <c r="N180" s="8"/>
      <c r="O180" s="8"/>
      <c r="P180" s="8"/>
      <c r="Q180" s="8"/>
      <c r="R180" s="8"/>
      <c r="S180" s="8"/>
      <c r="T180" s="8"/>
      <c r="U180" s="9"/>
    </row>
    <row r="181" spans="1:21">
      <c r="A181" s="6"/>
      <c r="B181" s="7"/>
      <c r="C181" s="7"/>
      <c r="D181" s="7"/>
      <c r="E181" s="7"/>
      <c r="F181" s="8"/>
      <c r="G181" s="19"/>
      <c r="H181" s="15"/>
      <c r="I181" s="8"/>
      <c r="J181" s="20"/>
      <c r="K181" s="21"/>
      <c r="L181" s="15"/>
      <c r="M181" s="8"/>
      <c r="N181" s="8"/>
      <c r="O181" s="8"/>
      <c r="P181" s="8"/>
      <c r="Q181" s="8"/>
      <c r="R181" s="8"/>
      <c r="S181" s="8"/>
      <c r="T181" s="8"/>
      <c r="U181" s="9"/>
    </row>
    <row r="182" spans="1:21">
      <c r="A182" s="6"/>
      <c r="B182" s="7"/>
      <c r="C182" s="7"/>
      <c r="D182" s="7"/>
      <c r="E182" s="7"/>
      <c r="F182" s="8"/>
      <c r="G182" s="19"/>
      <c r="H182" s="15"/>
      <c r="I182" s="8"/>
      <c r="J182" s="14"/>
      <c r="K182" s="14"/>
      <c r="L182" s="15"/>
      <c r="M182" s="8"/>
      <c r="N182" s="8"/>
      <c r="O182" s="8"/>
      <c r="P182" s="8"/>
      <c r="Q182" s="8"/>
      <c r="R182" s="8"/>
      <c r="S182" s="8"/>
      <c r="T182" s="8"/>
      <c r="U182" s="9"/>
    </row>
    <row r="183" spans="1:21">
      <c r="A183" s="6"/>
      <c r="B183" s="7"/>
      <c r="C183" s="7"/>
      <c r="D183" s="7"/>
      <c r="E183" s="7"/>
      <c r="F183" s="8"/>
      <c r="G183" s="7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9"/>
    </row>
    <row r="184" spans="1:21">
      <c r="A184" s="6"/>
      <c r="B184" s="7"/>
      <c r="C184" s="7"/>
      <c r="D184" s="7"/>
      <c r="E184" s="7"/>
      <c r="F184" s="8"/>
      <c r="G184" s="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9"/>
    </row>
    <row r="185" spans="1:21">
      <c r="A185" s="6"/>
      <c r="B185" s="7"/>
      <c r="C185" s="7"/>
      <c r="D185" s="7"/>
      <c r="E185" s="7"/>
      <c r="F185" s="8"/>
      <c r="G185" s="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9"/>
    </row>
    <row r="186" spans="1:21">
      <c r="A186" s="6"/>
      <c r="B186" s="7"/>
      <c r="C186" s="7"/>
      <c r="D186" s="7"/>
      <c r="E186" s="7"/>
      <c r="F186" s="8"/>
      <c r="G186" s="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9"/>
    </row>
    <row r="187" spans="1:21">
      <c r="A187" s="6"/>
      <c r="B187" s="7"/>
      <c r="C187" s="7"/>
      <c r="D187" s="7"/>
      <c r="E187" s="7"/>
      <c r="F187" s="8"/>
      <c r="G187" s="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9"/>
    </row>
    <row r="188" spans="1:21">
      <c r="A188" s="6"/>
      <c r="B188" s="7"/>
      <c r="C188" s="7"/>
      <c r="D188" s="7"/>
      <c r="E188" s="7"/>
      <c r="F188" s="8"/>
      <c r="G188" s="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9"/>
    </row>
    <row r="189" spans="1:21">
      <c r="A189" s="6"/>
      <c r="B189" s="7"/>
      <c r="C189" s="7"/>
      <c r="D189" s="7"/>
      <c r="E189" s="7"/>
      <c r="F189" s="8"/>
      <c r="G189" s="7"/>
      <c r="H189" s="14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9"/>
    </row>
    <row r="190" spans="1:21" ht="14.65" thickBot="1">
      <c r="A190" s="24"/>
      <c r="B190" s="25"/>
      <c r="C190" s="25"/>
      <c r="D190" s="25"/>
      <c r="E190" s="25"/>
      <c r="F190" s="26"/>
      <c r="G190" s="25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7"/>
    </row>
    <row r="191" spans="1:21" ht="14.65" thickTop="1"/>
    <row r="195" spans="1:21" ht="14.65" thickBot="1"/>
    <row r="196" spans="1:21" ht="14.65" thickTop="1">
      <c r="A196" s="61" t="s">
        <v>51</v>
      </c>
      <c r="B196" s="62">
        <v>45138</v>
      </c>
      <c r="C196" s="3"/>
      <c r="D196" s="3"/>
      <c r="E196" s="3"/>
      <c r="F196" s="4"/>
      <c r="G196" s="3"/>
      <c r="H196" s="4"/>
      <c r="I196" s="4"/>
      <c r="J196" s="4"/>
      <c r="K196" s="4"/>
      <c r="L196" s="4"/>
      <c r="M196" s="4"/>
      <c r="N196" s="4"/>
      <c r="O196" s="4" t="s">
        <v>47</v>
      </c>
      <c r="P196" s="4" t="s">
        <v>48</v>
      </c>
      <c r="Q196" s="4"/>
      <c r="R196" s="4"/>
      <c r="S196" s="4"/>
      <c r="T196" s="4"/>
      <c r="U196" s="5"/>
    </row>
    <row r="197" spans="1:21">
      <c r="A197" s="47" t="s">
        <v>50</v>
      </c>
      <c r="B197" s="60" t="s">
        <v>67</v>
      </c>
      <c r="C197" s="17"/>
      <c r="D197" s="17"/>
      <c r="E197" s="17"/>
      <c r="F197" s="41"/>
      <c r="G197" s="17"/>
      <c r="H197" s="8"/>
      <c r="I197" s="8"/>
      <c r="J197" s="8"/>
      <c r="K197" s="8"/>
      <c r="L197" s="8"/>
      <c r="M197" s="8"/>
      <c r="N197" s="8" t="s">
        <v>55</v>
      </c>
      <c r="O197" s="50">
        <f>L205</f>
        <v>2973.96</v>
      </c>
      <c r="P197" s="55">
        <f>O197/O200</f>
        <v>8.7656093462577217E-2</v>
      </c>
      <c r="Q197" s="8"/>
      <c r="R197" s="8"/>
      <c r="S197" s="8"/>
      <c r="T197" s="8"/>
      <c r="U197" s="9"/>
    </row>
    <row r="198" spans="1:21">
      <c r="B198" s="8" t="s">
        <v>70</v>
      </c>
      <c r="C198" s="17"/>
      <c r="D198" s="17"/>
      <c r="E198" s="17"/>
      <c r="F198" s="41"/>
      <c r="G198" s="17"/>
      <c r="H198" s="8"/>
      <c r="I198" s="8"/>
      <c r="J198" s="8"/>
      <c r="K198" s="8"/>
      <c r="L198" s="8"/>
      <c r="M198" s="8"/>
      <c r="N198" s="8" t="str">
        <f>J206</f>
        <v>MG20180131</v>
      </c>
      <c r="O198" s="50">
        <f>L206</f>
        <v>16497.59</v>
      </c>
      <c r="P198" s="55">
        <f>O198/O200</f>
        <v>0.4862588235710229</v>
      </c>
      <c r="Q198" s="8"/>
      <c r="R198" s="8"/>
      <c r="S198" s="8"/>
      <c r="T198" s="8"/>
      <c r="U198" s="9"/>
    </row>
    <row r="199" spans="1:21">
      <c r="A199" s="47"/>
      <c r="B199" s="8" t="str">
        <f>J206&amp;":"</f>
        <v>MG20180131:</v>
      </c>
      <c r="C199" s="17" t="s">
        <v>69</v>
      </c>
      <c r="D199" s="17"/>
      <c r="E199" s="17"/>
      <c r="F199" s="8"/>
      <c r="G199" s="7"/>
      <c r="H199" s="8"/>
      <c r="I199" s="8"/>
      <c r="J199" s="8"/>
      <c r="K199" s="8"/>
      <c r="L199" s="8"/>
      <c r="M199" s="8"/>
      <c r="N199" s="8" t="str">
        <f>J215</f>
        <v>CM20191031</v>
      </c>
      <c r="O199" s="14">
        <f>L215</f>
        <v>14456.04</v>
      </c>
      <c r="P199" s="55">
        <f>O199/O200</f>
        <v>0.42608508296639996</v>
      </c>
      <c r="Q199" s="8"/>
      <c r="R199" s="8"/>
      <c r="S199" s="8"/>
      <c r="T199" s="8"/>
      <c r="U199" s="9"/>
    </row>
    <row r="200" spans="1:21">
      <c r="A200" s="42"/>
      <c r="B200" s="7"/>
      <c r="C200" s="7"/>
      <c r="D200" s="7"/>
      <c r="E200" s="7"/>
      <c r="F200" s="8"/>
      <c r="G200" s="7"/>
      <c r="H200" s="8"/>
      <c r="I200" s="8"/>
      <c r="J200" s="8"/>
      <c r="K200" s="8"/>
      <c r="L200" s="8"/>
      <c r="M200" s="8"/>
      <c r="N200" s="8"/>
      <c r="O200" s="14">
        <f>SUM(O197:O199)</f>
        <v>33927.589999999997</v>
      </c>
      <c r="P200" s="15">
        <f>SUM(P197:P199)</f>
        <v>1</v>
      </c>
      <c r="Q200" s="8"/>
      <c r="R200" s="8"/>
      <c r="S200" s="8"/>
      <c r="T200" s="8"/>
      <c r="U200" s="9"/>
    </row>
    <row r="201" spans="1:21">
      <c r="A201" s="6"/>
      <c r="B201" s="7"/>
      <c r="C201" s="7"/>
      <c r="D201" s="7"/>
      <c r="E201" s="7"/>
      <c r="F201" s="20" t="s">
        <v>61</v>
      </c>
      <c r="G201" s="7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9"/>
    </row>
    <row r="202" spans="1:21">
      <c r="A202" s="49" t="str">
        <f>"PURCHASING POWER "&amp;F205&amp;":"</f>
        <v>PURCHASING POWER BRK-5QX13608:</v>
      </c>
      <c r="B202" s="7"/>
      <c r="C202" s="7">
        <v>20818.02</v>
      </c>
      <c r="D202" s="7"/>
      <c r="E202" s="7"/>
      <c r="F202" s="20" t="s">
        <v>60</v>
      </c>
      <c r="G202" s="7" t="str">
        <f>IF((0.05*C205)+(E206/4)&gt;L202,"TRUE","FALSE")</f>
        <v>FALSE</v>
      </c>
      <c r="H202" s="8"/>
      <c r="I202" s="8"/>
      <c r="J202" s="51" t="str">
        <f>"PURCHASING POWER "&amp;N205&amp;":"</f>
        <v>PURCHASING POWER :</v>
      </c>
      <c r="K202" s="8"/>
      <c r="L202" s="50">
        <f>C202-SUM(K205:K206)</f>
        <v>19318.02</v>
      </c>
      <c r="M202" s="8"/>
      <c r="N202" s="8"/>
      <c r="O202" s="8"/>
      <c r="P202" s="8"/>
      <c r="Q202" s="8"/>
      <c r="R202" s="8"/>
      <c r="S202" s="8"/>
      <c r="T202" s="8"/>
      <c r="U202" s="9"/>
    </row>
    <row r="203" spans="1:21">
      <c r="A203" s="6"/>
      <c r="B203" s="7"/>
      <c r="C203" s="7"/>
      <c r="D203" s="7"/>
      <c r="E203" s="7"/>
      <c r="F203" s="8"/>
      <c r="G203" s="7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9"/>
    </row>
    <row r="204" spans="1:21">
      <c r="A204" s="11"/>
      <c r="B204" s="12" t="s">
        <v>19</v>
      </c>
      <c r="C204" s="12" t="s">
        <v>20</v>
      </c>
      <c r="D204" s="12"/>
      <c r="E204" s="12" t="s">
        <v>21</v>
      </c>
      <c r="F204" s="12" t="s">
        <v>32</v>
      </c>
      <c r="G204" s="12" t="s">
        <v>22</v>
      </c>
      <c r="H204" s="12"/>
      <c r="I204" s="8"/>
      <c r="J204" s="13"/>
      <c r="K204" s="40" t="s">
        <v>49</v>
      </c>
      <c r="L204" s="21" t="s">
        <v>47</v>
      </c>
      <c r="M204" s="20" t="s">
        <v>66</v>
      </c>
      <c r="N204" s="8"/>
      <c r="O204" s="8"/>
      <c r="P204" s="8"/>
      <c r="Q204" s="8"/>
      <c r="R204" s="8"/>
      <c r="S204" s="8"/>
      <c r="T204" s="8"/>
      <c r="U204" s="9"/>
    </row>
    <row r="205" spans="1:21">
      <c r="A205" s="16" t="s">
        <v>55</v>
      </c>
      <c r="B205" s="7">
        <v>1464.18</v>
      </c>
      <c r="C205" s="17">
        <v>1509.78</v>
      </c>
      <c r="D205" s="17"/>
      <c r="E205" s="7">
        <f>SUM(B205:C205)</f>
        <v>2973.96</v>
      </c>
      <c r="F205" s="8" t="s">
        <v>34</v>
      </c>
      <c r="G205" s="56">
        <f>E205/E207</f>
        <v>0.16548155278760041</v>
      </c>
      <c r="H205" s="15"/>
      <c r="I205" s="8"/>
      <c r="J205" s="8" t="str">
        <f>A205</f>
        <v>CMT20200817</v>
      </c>
      <c r="K205" s="46">
        <v>0</v>
      </c>
      <c r="L205" s="50">
        <f>K205+E205</f>
        <v>2973.96</v>
      </c>
      <c r="M205" s="14">
        <f>K205+C205</f>
        <v>1509.78</v>
      </c>
      <c r="N205" s="8"/>
      <c r="O205" s="8"/>
      <c r="P205" s="8"/>
      <c r="Q205" s="8"/>
      <c r="R205" s="8"/>
      <c r="S205" s="8"/>
      <c r="T205" s="8"/>
      <c r="U205" s="9"/>
    </row>
    <row r="206" spans="1:21">
      <c r="A206" s="16" t="s">
        <v>13</v>
      </c>
      <c r="B206" s="7">
        <v>13341.29</v>
      </c>
      <c r="C206" s="17">
        <v>1656.3</v>
      </c>
      <c r="D206" s="17"/>
      <c r="E206" s="7">
        <f>SUM(B206:C206)</f>
        <v>14997.59</v>
      </c>
      <c r="F206" s="8" t="s">
        <v>34</v>
      </c>
      <c r="G206" s="56">
        <f>E206/E207</f>
        <v>0.83451844721239965</v>
      </c>
      <c r="H206" s="15"/>
      <c r="I206" s="8"/>
      <c r="J206" s="8" t="str">
        <f>A206</f>
        <v>MG20180131</v>
      </c>
      <c r="K206" s="46">
        <v>1500</v>
      </c>
      <c r="L206" s="50">
        <f>K206+E206</f>
        <v>16497.59</v>
      </c>
      <c r="M206" s="50">
        <f>K206+C206</f>
        <v>3156.3</v>
      </c>
      <c r="N206" s="8"/>
      <c r="O206" s="8"/>
      <c r="P206" s="8"/>
      <c r="Q206" s="8"/>
      <c r="R206" s="8"/>
      <c r="S206" s="8"/>
      <c r="T206" s="8"/>
      <c r="U206" s="9"/>
    </row>
    <row r="207" spans="1:21">
      <c r="A207" s="6"/>
      <c r="B207" s="7"/>
      <c r="C207" s="7"/>
      <c r="D207" s="7"/>
      <c r="E207" s="7">
        <f>SUM(E205:E206)</f>
        <v>17971.55</v>
      </c>
      <c r="F207" s="8"/>
      <c r="G207" s="19">
        <f>SUM(G205:G206)</f>
        <v>1</v>
      </c>
      <c r="H207" s="54"/>
      <c r="I207" s="8"/>
      <c r="J207" s="20" t="s">
        <v>21</v>
      </c>
      <c r="K207" s="46"/>
      <c r="L207" s="21">
        <f>SUM(L204:L206)</f>
        <v>19471.55</v>
      </c>
      <c r="M207" s="8"/>
      <c r="N207" s="8"/>
      <c r="O207" s="8"/>
      <c r="P207" s="8"/>
      <c r="Q207" s="8"/>
      <c r="R207" s="8"/>
      <c r="S207" s="8"/>
      <c r="T207" s="8"/>
      <c r="U207" s="9"/>
    </row>
    <row r="208" spans="1:21">
      <c r="A208" s="6"/>
      <c r="B208" s="7"/>
      <c r="C208" s="7"/>
      <c r="D208" s="7"/>
      <c r="E208" s="7"/>
      <c r="F208" s="8"/>
      <c r="G208" s="7"/>
      <c r="H208" s="15"/>
      <c r="I208" s="8"/>
      <c r="J208" s="8"/>
      <c r="K208" s="46"/>
      <c r="L208" s="8"/>
      <c r="M208" s="8"/>
      <c r="N208" s="8"/>
      <c r="O208" s="8"/>
      <c r="P208" s="8"/>
      <c r="Q208" s="8"/>
      <c r="R208" s="8"/>
      <c r="S208" s="8"/>
      <c r="T208" s="8"/>
      <c r="U208" s="9"/>
    </row>
    <row r="209" spans="1:21">
      <c r="A209" s="6"/>
      <c r="B209" s="7"/>
      <c r="C209" s="7"/>
      <c r="D209" s="7"/>
      <c r="E209" s="7"/>
      <c r="F209" s="8"/>
      <c r="G209" s="7"/>
      <c r="H209" s="8"/>
      <c r="I209" s="8"/>
      <c r="J209" s="8"/>
      <c r="K209" s="46"/>
      <c r="L209" s="8"/>
      <c r="M209" s="8"/>
      <c r="N209" s="8"/>
      <c r="O209" s="8"/>
      <c r="P209" s="8"/>
      <c r="Q209" s="8"/>
      <c r="R209" s="8"/>
      <c r="S209" s="8"/>
      <c r="T209" s="8"/>
      <c r="U209" s="9"/>
    </row>
    <row r="210" spans="1:21">
      <c r="A210" s="6"/>
      <c r="B210" s="7"/>
      <c r="C210" s="7"/>
      <c r="D210" s="7"/>
      <c r="E210" s="7"/>
      <c r="F210" s="8"/>
      <c r="G210" s="7"/>
      <c r="H210" s="8"/>
      <c r="I210" s="8"/>
      <c r="J210" s="8"/>
      <c r="K210" s="46"/>
      <c r="L210" s="8"/>
      <c r="M210" s="8"/>
      <c r="N210" s="8"/>
      <c r="O210" s="8"/>
      <c r="P210" s="8"/>
      <c r="Q210" s="8"/>
      <c r="R210" s="8"/>
      <c r="S210" s="8"/>
      <c r="T210" s="8"/>
      <c r="U210" s="9"/>
    </row>
    <row r="211" spans="1:21">
      <c r="A211" s="6"/>
      <c r="B211" s="7"/>
      <c r="C211" s="7"/>
      <c r="D211" s="7"/>
      <c r="E211" s="7"/>
      <c r="F211" s="8"/>
      <c r="G211" s="7"/>
      <c r="H211" s="8"/>
      <c r="I211" s="8"/>
      <c r="J211" s="8"/>
      <c r="K211" s="46"/>
      <c r="L211" s="8"/>
      <c r="M211" s="8"/>
      <c r="N211" s="8"/>
      <c r="O211" s="8"/>
      <c r="P211" s="8"/>
      <c r="Q211" s="8"/>
      <c r="R211" s="8"/>
      <c r="S211" s="8"/>
      <c r="T211" s="8"/>
      <c r="U211" s="9"/>
    </row>
    <row r="212" spans="1:21">
      <c r="A212" s="6"/>
      <c r="B212" s="7"/>
      <c r="C212" s="7"/>
      <c r="D212" s="7"/>
      <c r="E212" s="7"/>
      <c r="F212" s="8"/>
      <c r="G212" s="7"/>
      <c r="H212" s="8"/>
      <c r="I212" s="8"/>
      <c r="J212" s="8"/>
      <c r="K212" s="46"/>
      <c r="L212" s="8"/>
      <c r="M212" s="8"/>
      <c r="N212" s="8"/>
      <c r="O212" s="8"/>
      <c r="P212" s="8"/>
      <c r="Q212" s="8"/>
      <c r="R212" s="8"/>
      <c r="S212" s="8"/>
      <c r="T212" s="8"/>
      <c r="U212" s="9"/>
    </row>
    <row r="213" spans="1:21">
      <c r="A213" s="42" t="str">
        <f>"PURCHASING POWER "&amp;F215&amp;":"</f>
        <v>PURCHASING POWER BRK-54X61101:</v>
      </c>
      <c r="B213" s="7"/>
      <c r="C213" s="7">
        <v>206048.96</v>
      </c>
      <c r="D213" s="7"/>
      <c r="E213" s="7"/>
      <c r="F213" s="8"/>
      <c r="G213" s="7"/>
      <c r="H213" s="8"/>
      <c r="I213" s="8"/>
      <c r="J213" s="12" t="str">
        <f>"PURCHASING POWER "&amp;N215&amp;":"</f>
        <v>PURCHASING POWER :</v>
      </c>
      <c r="K213" s="46"/>
      <c r="L213" s="14">
        <f>C213-SUM(K215:K216)</f>
        <v>204048.96</v>
      </c>
      <c r="M213" s="8"/>
      <c r="N213" s="8"/>
      <c r="O213" s="8"/>
      <c r="P213" s="8"/>
      <c r="Q213" s="8"/>
      <c r="R213" s="8"/>
      <c r="S213" s="8"/>
      <c r="T213" s="8"/>
      <c r="U213" s="9"/>
    </row>
    <row r="214" spans="1:21">
      <c r="A214" s="6"/>
      <c r="B214" s="12" t="s">
        <v>19</v>
      </c>
      <c r="C214" s="12" t="s">
        <v>20</v>
      </c>
      <c r="D214" s="12"/>
      <c r="E214" s="12" t="s">
        <v>21</v>
      </c>
      <c r="F214" s="12" t="s">
        <v>32</v>
      </c>
      <c r="G214" s="12" t="s">
        <v>22</v>
      </c>
      <c r="H214" s="12"/>
      <c r="I214" s="8"/>
      <c r="J214" s="8"/>
      <c r="K214" s="46"/>
      <c r="L214" s="14"/>
      <c r="M214" s="8"/>
      <c r="N214" s="8"/>
      <c r="O214" s="8"/>
      <c r="P214" s="8"/>
      <c r="Q214" s="8"/>
      <c r="R214" s="8"/>
      <c r="S214" s="8"/>
      <c r="T214" s="8"/>
      <c r="U214" s="9"/>
    </row>
    <row r="215" spans="1:21">
      <c r="A215" s="16" t="s">
        <v>14</v>
      </c>
      <c r="B215" s="7">
        <v>10858.52</v>
      </c>
      <c r="C215" s="17">
        <v>1597.52</v>
      </c>
      <c r="D215" s="17"/>
      <c r="E215" s="7">
        <f>SUM(B215:C215)</f>
        <v>12456.04</v>
      </c>
      <c r="F215" s="8" t="s">
        <v>33</v>
      </c>
      <c r="G215" s="57">
        <f>E215/E216</f>
        <v>1</v>
      </c>
      <c r="H215" s="15"/>
      <c r="I215" s="8"/>
      <c r="J215" s="8" t="str">
        <f>A215</f>
        <v>CM20191031</v>
      </c>
      <c r="K215" s="46">
        <v>2000</v>
      </c>
      <c r="L215" s="14">
        <f>E215+K215</f>
        <v>14456.04</v>
      </c>
      <c r="M215" s="14">
        <f>K215+C215</f>
        <v>3597.52</v>
      </c>
      <c r="N215" s="8"/>
      <c r="O215" s="8"/>
      <c r="P215" s="8"/>
      <c r="Q215" s="8"/>
      <c r="R215" s="8"/>
      <c r="S215" s="8"/>
      <c r="T215" s="8"/>
      <c r="U215" s="9"/>
    </row>
    <row r="216" spans="1:21">
      <c r="A216" s="6"/>
      <c r="B216" s="7"/>
      <c r="C216" s="7"/>
      <c r="D216" s="7"/>
      <c r="E216" s="7">
        <f>SUM(E215)</f>
        <v>12456.04</v>
      </c>
      <c r="F216" s="8"/>
      <c r="G216" s="57">
        <f>SUM(G215)</f>
        <v>1</v>
      </c>
      <c r="H216" s="54"/>
      <c r="I216" s="8"/>
      <c r="J216" s="20" t="s">
        <v>21</v>
      </c>
      <c r="K216" s="46"/>
      <c r="L216" s="21">
        <f>SUM(L214:L215)</f>
        <v>14456.04</v>
      </c>
      <c r="M216" s="8"/>
      <c r="N216" s="8"/>
      <c r="O216" s="8"/>
      <c r="P216" s="8"/>
      <c r="Q216" s="8"/>
      <c r="R216" s="8"/>
      <c r="S216" s="8"/>
      <c r="T216" s="8"/>
      <c r="U216" s="9"/>
    </row>
    <row r="217" spans="1:21">
      <c r="A217" s="6"/>
      <c r="B217" s="7"/>
      <c r="C217" s="7"/>
      <c r="D217" s="7"/>
      <c r="E217" s="7"/>
      <c r="F217" s="8"/>
      <c r="G217" s="19"/>
      <c r="H217" s="15"/>
      <c r="I217" s="8"/>
      <c r="J217" s="14"/>
      <c r="L217" s="14"/>
      <c r="M217" s="8"/>
      <c r="N217" s="8"/>
      <c r="O217" s="8"/>
      <c r="P217" s="8"/>
      <c r="Q217" s="8"/>
      <c r="R217" s="8"/>
      <c r="S217" s="8"/>
      <c r="T217" s="8"/>
      <c r="U217" s="9"/>
    </row>
    <row r="218" spans="1:21">
      <c r="A218" s="6"/>
      <c r="B218" s="7"/>
      <c r="C218" s="7"/>
      <c r="D218" s="7"/>
      <c r="E218" s="7"/>
      <c r="F218" s="8"/>
      <c r="G218" s="7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9"/>
    </row>
    <row r="219" spans="1:21">
      <c r="A219" s="6"/>
      <c r="B219" s="7"/>
      <c r="C219" s="12" t="s">
        <v>43</v>
      </c>
      <c r="D219" s="12"/>
      <c r="E219" s="58">
        <f>E216+E207</f>
        <v>30427.59</v>
      </c>
      <c r="F219" s="8"/>
      <c r="G219" s="7"/>
      <c r="H219" s="8"/>
      <c r="I219" s="8"/>
      <c r="J219" s="8"/>
      <c r="K219" s="12" t="s">
        <v>43</v>
      </c>
      <c r="L219" s="59">
        <f>L216+L207</f>
        <v>33927.589999999997</v>
      </c>
      <c r="M219" s="8"/>
      <c r="N219" s="8"/>
      <c r="O219" s="8"/>
      <c r="P219" s="8"/>
      <c r="Q219" s="8"/>
      <c r="R219" s="8"/>
      <c r="S219" s="8"/>
      <c r="T219" s="8"/>
      <c r="U219" s="9"/>
    </row>
    <row r="220" spans="1:21">
      <c r="A220" s="6"/>
      <c r="B220" s="7"/>
      <c r="C220" s="7"/>
      <c r="D220" s="7"/>
      <c r="E220" s="7"/>
      <c r="F220" s="8"/>
      <c r="G220" s="7"/>
      <c r="H220" s="8"/>
      <c r="I220" s="8"/>
      <c r="J220" s="8"/>
      <c r="K220" s="20" t="s">
        <v>53</v>
      </c>
      <c r="L220" s="14">
        <f>L219-E219</f>
        <v>3499.9999999999964</v>
      </c>
      <c r="M220" s="8"/>
      <c r="N220" s="8"/>
      <c r="O220" s="8"/>
      <c r="P220" s="8"/>
      <c r="Q220" s="8"/>
      <c r="R220" s="8"/>
      <c r="S220" s="8"/>
      <c r="T220" s="8"/>
      <c r="U220" s="9"/>
    </row>
    <row r="221" spans="1:21">
      <c r="A221" s="6"/>
      <c r="B221" s="7"/>
      <c r="C221" s="7"/>
      <c r="D221" s="7"/>
      <c r="E221" s="7"/>
      <c r="F221" s="8"/>
      <c r="G221" s="7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9"/>
    </row>
    <row r="222" spans="1:21">
      <c r="A222" s="6"/>
      <c r="B222" s="17"/>
      <c r="C222" s="17"/>
      <c r="D222" s="17"/>
      <c r="E222" s="17"/>
      <c r="F222" s="8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9"/>
    </row>
    <row r="223" spans="1:21">
      <c r="A223" s="6"/>
      <c r="B223" s="7"/>
      <c r="C223" s="7"/>
      <c r="D223" s="7"/>
      <c r="E223" s="7"/>
      <c r="F223" s="8"/>
      <c r="G223" s="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9"/>
    </row>
    <row r="224" spans="1:21">
      <c r="A224" s="6"/>
      <c r="B224" s="40"/>
      <c r="C224" s="17"/>
      <c r="D224" s="17"/>
      <c r="E224" s="17"/>
      <c r="F224" s="41"/>
      <c r="G224" s="17"/>
      <c r="H224" s="4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9"/>
    </row>
    <row r="225" spans="1:21">
      <c r="A225" s="16" t="s">
        <v>14</v>
      </c>
      <c r="B225" s="52" t="s">
        <v>58</v>
      </c>
      <c r="C225" s="7"/>
      <c r="D225" s="7"/>
      <c r="E225" s="7"/>
      <c r="F225" s="8"/>
      <c r="G225" s="7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9"/>
    </row>
    <row r="226" spans="1:21">
      <c r="A226" s="16" t="s">
        <v>55</v>
      </c>
      <c r="B226" s="52" t="s">
        <v>57</v>
      </c>
      <c r="C226" s="7"/>
      <c r="D226" s="7"/>
      <c r="E226" s="7"/>
      <c r="F226" s="8"/>
      <c r="G226" s="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9"/>
    </row>
    <row r="227" spans="1:21">
      <c r="A227" s="6" t="s">
        <v>13</v>
      </c>
      <c r="B227" s="53" t="s">
        <v>59</v>
      </c>
      <c r="C227" s="12"/>
      <c r="D227" s="12"/>
      <c r="E227" s="12"/>
      <c r="F227" s="12"/>
      <c r="G227" s="12"/>
      <c r="H227" s="12"/>
      <c r="I227" s="8"/>
      <c r="J227" s="8"/>
      <c r="K227" s="14"/>
      <c r="L227" s="15"/>
      <c r="M227" s="8"/>
      <c r="N227" s="8"/>
      <c r="O227" s="8"/>
      <c r="P227" s="8"/>
      <c r="Q227" s="8"/>
      <c r="R227" s="8"/>
      <c r="S227" s="8"/>
      <c r="T227" s="8"/>
      <c r="U227" s="9"/>
    </row>
    <row r="228" spans="1:21">
      <c r="A228" s="16"/>
      <c r="B228" s="7"/>
      <c r="C228" s="22"/>
      <c r="D228" s="22"/>
      <c r="E228" s="23"/>
      <c r="F228" s="8"/>
      <c r="G228" s="19"/>
      <c r="H228" s="15"/>
      <c r="I228" s="8"/>
      <c r="J228" s="8"/>
      <c r="K228" s="14"/>
      <c r="L228" s="15"/>
      <c r="M228" s="8"/>
      <c r="N228" s="8"/>
      <c r="O228" s="8"/>
      <c r="P228" s="8"/>
      <c r="Q228" s="8"/>
      <c r="R228" s="8"/>
      <c r="S228" s="8"/>
      <c r="T228" s="8"/>
      <c r="U228" s="9"/>
    </row>
    <row r="229" spans="1:21">
      <c r="A229" s="6"/>
      <c r="B229" s="7"/>
      <c r="C229" s="7"/>
      <c r="D229" s="7"/>
      <c r="E229" s="7"/>
      <c r="F229" s="8"/>
      <c r="G229" s="19"/>
      <c r="H229" s="15"/>
      <c r="I229" s="8"/>
      <c r="J229" s="20"/>
      <c r="K229" s="21"/>
      <c r="L229" s="15"/>
      <c r="M229" s="8"/>
      <c r="N229" s="8"/>
      <c r="O229" s="8"/>
      <c r="P229" s="8"/>
      <c r="Q229" s="8"/>
      <c r="R229" s="8"/>
      <c r="S229" s="8"/>
      <c r="T229" s="8"/>
      <c r="U229" s="9"/>
    </row>
    <row r="230" spans="1:21">
      <c r="A230" s="6"/>
      <c r="B230" s="7"/>
      <c r="C230" s="7"/>
      <c r="D230" s="7"/>
      <c r="E230" s="7"/>
      <c r="F230" s="8"/>
      <c r="G230" s="19"/>
      <c r="H230" s="15"/>
      <c r="I230" s="8"/>
      <c r="J230" s="14"/>
      <c r="K230" s="14"/>
      <c r="L230" s="15"/>
      <c r="M230" s="8"/>
      <c r="N230" s="8"/>
      <c r="O230" s="8"/>
      <c r="P230" s="8"/>
      <c r="Q230" s="8"/>
      <c r="R230" s="8"/>
      <c r="S230" s="8"/>
      <c r="T230" s="8"/>
      <c r="U230" s="9"/>
    </row>
    <row r="231" spans="1:21">
      <c r="A231" s="6"/>
      <c r="B231" s="7"/>
      <c r="C231" s="7"/>
      <c r="D231" s="7"/>
      <c r="E231" s="7"/>
      <c r="F231" s="8"/>
      <c r="G231" s="7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9"/>
    </row>
    <row r="232" spans="1:21">
      <c r="A232" s="6"/>
      <c r="B232" s="7"/>
      <c r="C232" s="7"/>
      <c r="D232" s="7"/>
      <c r="E232" s="7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9"/>
    </row>
    <row r="233" spans="1:21">
      <c r="A233" s="6"/>
      <c r="B233" s="7"/>
      <c r="C233" s="7"/>
      <c r="D233" s="7"/>
      <c r="E233" s="7"/>
      <c r="F233" s="8"/>
      <c r="G233" s="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9"/>
    </row>
    <row r="234" spans="1:21">
      <c r="A234" s="6"/>
      <c r="B234" s="7"/>
      <c r="C234" s="7"/>
      <c r="D234" s="7"/>
      <c r="E234" s="7"/>
      <c r="F234" s="8"/>
      <c r="G234" s="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9"/>
    </row>
    <row r="235" spans="1:21">
      <c r="A235" s="6"/>
      <c r="B235" s="7"/>
      <c r="C235" s="7"/>
      <c r="D235" s="7"/>
      <c r="E235" s="7"/>
      <c r="F235" s="8"/>
      <c r="G235" s="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9"/>
    </row>
    <row r="236" spans="1:21">
      <c r="A236" s="6"/>
      <c r="B236" s="7"/>
      <c r="C236" s="7"/>
      <c r="D236" s="7"/>
      <c r="E236" s="7"/>
      <c r="F236" s="8"/>
      <c r="G236" s="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</row>
    <row r="237" spans="1:21">
      <c r="A237" s="6"/>
      <c r="B237" s="7"/>
      <c r="C237" s="7"/>
      <c r="D237" s="7"/>
      <c r="E237" s="7"/>
      <c r="F237" s="8"/>
      <c r="G237" s="7"/>
      <c r="H237" s="14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9"/>
    </row>
    <row r="238" spans="1:21" ht="14.65" thickBot="1">
      <c r="A238" s="24"/>
      <c r="B238" s="25"/>
      <c r="C238" s="25"/>
      <c r="D238" s="25"/>
      <c r="E238" s="25"/>
      <c r="F238" s="26"/>
      <c r="G238" s="25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7"/>
    </row>
    <row r="239" spans="1:21" ht="14.65" thickTop="1"/>
    <row r="243" spans="1:21" ht="14.65" thickBot="1"/>
    <row r="244" spans="1:21" ht="14.65" thickTop="1">
      <c r="A244" s="61" t="s">
        <v>51</v>
      </c>
      <c r="B244" s="62">
        <v>45090</v>
      </c>
      <c r="C244" s="3"/>
      <c r="D244" s="3"/>
      <c r="E244" s="3"/>
      <c r="F244" s="4"/>
      <c r="G244" s="3"/>
      <c r="H244" s="4"/>
      <c r="I244" s="4"/>
      <c r="J244" s="4"/>
      <c r="K244" s="4"/>
      <c r="L244" s="4"/>
      <c r="M244" s="4"/>
      <c r="N244" s="4"/>
      <c r="O244" s="4" t="s">
        <v>47</v>
      </c>
      <c r="P244" s="4" t="s">
        <v>48</v>
      </c>
      <c r="Q244" s="4"/>
      <c r="R244" s="4"/>
      <c r="S244" s="4"/>
      <c r="T244" s="4"/>
      <c r="U244" s="5"/>
    </row>
    <row r="245" spans="1:21">
      <c r="A245" s="47" t="s">
        <v>50</v>
      </c>
      <c r="B245" s="60" t="s">
        <v>67</v>
      </c>
      <c r="C245" s="17"/>
      <c r="D245" s="17"/>
      <c r="E245" s="17"/>
      <c r="F245" s="41"/>
      <c r="G245" s="17"/>
      <c r="H245" s="8"/>
      <c r="I245" s="8"/>
      <c r="J245" s="8"/>
      <c r="K245" s="8"/>
      <c r="L245" s="8"/>
      <c r="M245" s="8"/>
      <c r="N245" s="8" t="s">
        <v>55</v>
      </c>
      <c r="O245" s="50">
        <f>L253</f>
        <v>3021</v>
      </c>
      <c r="P245" s="55">
        <f>O245/O248</f>
        <v>9.5383784756591372E-2</v>
      </c>
      <c r="Q245" s="8"/>
      <c r="R245" s="8"/>
      <c r="S245" s="8"/>
      <c r="T245" s="8"/>
      <c r="U245" s="9"/>
    </row>
    <row r="246" spans="1:21">
      <c r="B246" s="8" t="s">
        <v>68</v>
      </c>
      <c r="C246" s="17"/>
      <c r="D246" s="17"/>
      <c r="E246" s="17"/>
      <c r="F246" s="41"/>
      <c r="G246" s="17"/>
      <c r="H246" s="8"/>
      <c r="I246" s="8"/>
      <c r="J246" s="8"/>
      <c r="K246" s="8"/>
      <c r="L246" s="8"/>
      <c r="M246" s="8"/>
      <c r="N246" s="8" t="str">
        <f>J254</f>
        <v>MG20180131</v>
      </c>
      <c r="O246" s="50">
        <f>L254</f>
        <v>14323.15</v>
      </c>
      <c r="P246" s="55">
        <f>O246/O248</f>
        <v>0.45223312036953711</v>
      </c>
      <c r="Q246" s="8"/>
      <c r="R246" s="8"/>
      <c r="S246" s="8"/>
      <c r="T246" s="8"/>
      <c r="U246" s="9"/>
    </row>
    <row r="247" spans="1:21">
      <c r="A247" s="47"/>
      <c r="B247" s="8" t="str">
        <f>J254&amp;":"</f>
        <v>MG20180131:</v>
      </c>
      <c r="C247" s="17" t="s">
        <v>69</v>
      </c>
      <c r="D247" s="17"/>
      <c r="E247" s="17"/>
      <c r="F247" s="8"/>
      <c r="G247" s="7"/>
      <c r="H247" s="8"/>
      <c r="I247" s="8"/>
      <c r="J247" s="8"/>
      <c r="K247" s="8"/>
      <c r="L247" s="8"/>
      <c r="M247" s="8"/>
      <c r="N247" s="8" t="str">
        <f>J263</f>
        <v>CM20191031</v>
      </c>
      <c r="O247" s="14">
        <f>L263</f>
        <v>14327.9</v>
      </c>
      <c r="P247" s="55">
        <f>O247/O248</f>
        <v>0.45238309487387141</v>
      </c>
      <c r="Q247" s="8"/>
      <c r="R247" s="8"/>
      <c r="S247" s="8"/>
      <c r="T247" s="8"/>
      <c r="U247" s="9"/>
    </row>
    <row r="248" spans="1:21">
      <c r="A248" s="42"/>
      <c r="B248" s="7"/>
      <c r="C248" s="7"/>
      <c r="D248" s="7"/>
      <c r="E248" s="7"/>
      <c r="F248" s="8"/>
      <c r="G248" s="7"/>
      <c r="H248" s="8"/>
      <c r="I248" s="8"/>
      <c r="J248" s="8"/>
      <c r="K248" s="8"/>
      <c r="L248" s="8"/>
      <c r="M248" s="8"/>
      <c r="N248" s="8"/>
      <c r="O248" s="14">
        <f>SUM(O245:O247)</f>
        <v>31672.050000000003</v>
      </c>
      <c r="P248" s="15">
        <f>SUM(P245:P247)</f>
        <v>0.99999999999999989</v>
      </c>
      <c r="Q248" s="8"/>
      <c r="R248" s="8"/>
      <c r="S248" s="8"/>
      <c r="T248" s="8"/>
      <c r="U248" s="9"/>
    </row>
    <row r="249" spans="1:21">
      <c r="A249" s="6"/>
      <c r="B249" s="7"/>
      <c r="C249" s="7"/>
      <c r="D249" s="7"/>
      <c r="E249" s="7"/>
      <c r="F249" s="20" t="s">
        <v>61</v>
      </c>
      <c r="G249" s="7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9"/>
    </row>
    <row r="250" spans="1:21">
      <c r="A250" s="49" t="str">
        <f>"PURCHASING POWER "&amp;F253&amp;":"</f>
        <v>PURCHASING POWER BRK-5QX13608:</v>
      </c>
      <c r="B250" s="7"/>
      <c r="C250" s="7">
        <v>19436.95</v>
      </c>
      <c r="D250" s="7"/>
      <c r="E250" s="7"/>
      <c r="F250" s="20" t="s">
        <v>60</v>
      </c>
      <c r="G250" s="7" t="str">
        <f>IF((0.05*C253)+(E254/4)&gt;L250,"TRUE","FALSE")</f>
        <v>FALSE</v>
      </c>
      <c r="H250" s="8"/>
      <c r="I250" s="8"/>
      <c r="J250" s="51" t="str">
        <f>"PURCHASING POWER "&amp;N253&amp;":"</f>
        <v>PURCHASING POWER :</v>
      </c>
      <c r="K250" s="8"/>
      <c r="L250" s="50">
        <f>C250-SUM(K253:K254)</f>
        <v>17936.95</v>
      </c>
      <c r="M250" s="8"/>
      <c r="N250" s="8"/>
      <c r="O250" s="8"/>
      <c r="P250" s="8"/>
      <c r="Q250" s="8"/>
      <c r="R250" s="8"/>
      <c r="S250" s="8"/>
      <c r="T250" s="8"/>
      <c r="U250" s="9"/>
    </row>
    <row r="251" spans="1:21">
      <c r="A251" s="6"/>
      <c r="B251" s="7"/>
      <c r="C251" s="7"/>
      <c r="D251" s="7"/>
      <c r="E251" s="7"/>
      <c r="F251" s="8"/>
      <c r="G251" s="7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9"/>
    </row>
    <row r="252" spans="1:21">
      <c r="A252" s="11"/>
      <c r="B252" s="12" t="s">
        <v>19</v>
      </c>
      <c r="C252" s="12" t="s">
        <v>20</v>
      </c>
      <c r="D252" s="12"/>
      <c r="E252" s="12" t="s">
        <v>21</v>
      </c>
      <c r="F252" s="12" t="s">
        <v>32</v>
      </c>
      <c r="G252" s="12" t="s">
        <v>22</v>
      </c>
      <c r="H252" s="12"/>
      <c r="I252" s="8"/>
      <c r="J252" s="13"/>
      <c r="K252" s="40" t="s">
        <v>49</v>
      </c>
      <c r="L252" s="21" t="s">
        <v>47</v>
      </c>
      <c r="M252" s="20" t="s">
        <v>66</v>
      </c>
      <c r="N252" s="8"/>
      <c r="O252" s="8"/>
      <c r="P252" s="8"/>
      <c r="Q252" s="8"/>
      <c r="R252" s="8"/>
      <c r="S252" s="8"/>
      <c r="T252" s="8"/>
      <c r="U252" s="9"/>
    </row>
    <row r="253" spans="1:21">
      <c r="A253" s="16" t="s">
        <v>55</v>
      </c>
      <c r="B253" s="7">
        <v>3021</v>
      </c>
      <c r="C253" s="17">
        <v>0</v>
      </c>
      <c r="D253" s="17"/>
      <c r="E253" s="7">
        <f>SUM(B253:C253)</f>
        <v>3021</v>
      </c>
      <c r="F253" s="8" t="s">
        <v>34</v>
      </c>
      <c r="G253" s="56">
        <f>E253/E255</f>
        <v>0.19066974246015092</v>
      </c>
      <c r="H253" s="15"/>
      <c r="I253" s="8"/>
      <c r="J253" s="8" t="str">
        <f>A253</f>
        <v>CMT20200817</v>
      </c>
      <c r="K253" s="46">
        <v>0</v>
      </c>
      <c r="L253" s="50">
        <f>K253+E253</f>
        <v>3021</v>
      </c>
      <c r="M253" s="14">
        <f>K253+C253</f>
        <v>0</v>
      </c>
      <c r="N253" s="8"/>
      <c r="O253" s="8"/>
      <c r="P253" s="8"/>
      <c r="Q253" s="8"/>
      <c r="R253" s="8"/>
      <c r="S253" s="8"/>
      <c r="T253" s="8"/>
      <c r="U253" s="9"/>
    </row>
    <row r="254" spans="1:21">
      <c r="A254" s="16" t="s">
        <v>13</v>
      </c>
      <c r="B254" s="7">
        <v>12530</v>
      </c>
      <c r="C254" s="17">
        <v>293.14999999999998</v>
      </c>
      <c r="D254" s="17"/>
      <c r="E254" s="7">
        <f>SUM(B254:C254)</f>
        <v>12823.15</v>
      </c>
      <c r="F254" s="8" t="s">
        <v>34</v>
      </c>
      <c r="G254" s="56">
        <f>E254/E255</f>
        <v>0.80933025753984911</v>
      </c>
      <c r="H254" s="15"/>
      <c r="I254" s="8"/>
      <c r="J254" s="8" t="str">
        <f>A254</f>
        <v>MG20180131</v>
      </c>
      <c r="K254" s="46">
        <v>1500</v>
      </c>
      <c r="L254" s="50">
        <f>K254+E254</f>
        <v>14323.15</v>
      </c>
      <c r="M254" s="50">
        <f>K254+C254</f>
        <v>1793.15</v>
      </c>
      <c r="N254" s="8"/>
      <c r="O254" s="8"/>
      <c r="P254" s="8"/>
      <c r="Q254" s="8"/>
      <c r="R254" s="8"/>
      <c r="S254" s="8"/>
      <c r="T254" s="8"/>
      <c r="U254" s="9"/>
    </row>
    <row r="255" spans="1:21">
      <c r="A255" s="6"/>
      <c r="B255" s="7"/>
      <c r="C255" s="7"/>
      <c r="D255" s="7"/>
      <c r="E255" s="7">
        <f>SUM(E253:E254)</f>
        <v>15844.15</v>
      </c>
      <c r="F255" s="8"/>
      <c r="G255" s="19">
        <f>SUM(G253:G254)</f>
        <v>1</v>
      </c>
      <c r="H255" s="54"/>
      <c r="I255" s="8"/>
      <c r="J255" s="20" t="s">
        <v>21</v>
      </c>
      <c r="K255" s="46"/>
      <c r="L255" s="21">
        <f>SUM(L252:L254)</f>
        <v>17344.150000000001</v>
      </c>
      <c r="M255" s="8"/>
      <c r="N255" s="8"/>
      <c r="O255" s="8"/>
      <c r="P255" s="8"/>
      <c r="Q255" s="8"/>
      <c r="R255" s="8"/>
      <c r="S255" s="8"/>
      <c r="T255" s="8"/>
      <c r="U255" s="9"/>
    </row>
    <row r="256" spans="1:21">
      <c r="A256" s="6"/>
      <c r="B256" s="7"/>
      <c r="C256" s="7"/>
      <c r="D256" s="7"/>
      <c r="E256" s="7"/>
      <c r="F256" s="8"/>
      <c r="G256" s="7"/>
      <c r="H256" s="15"/>
      <c r="I256" s="8"/>
      <c r="J256" s="8"/>
      <c r="K256" s="46"/>
      <c r="L256" s="8"/>
      <c r="M256" s="8"/>
      <c r="N256" s="8"/>
      <c r="O256" s="8"/>
      <c r="P256" s="8"/>
      <c r="Q256" s="8"/>
      <c r="R256" s="8"/>
      <c r="S256" s="8"/>
      <c r="T256" s="8"/>
      <c r="U256" s="9"/>
    </row>
    <row r="257" spans="1:21">
      <c r="A257" s="6"/>
      <c r="B257" s="7"/>
      <c r="C257" s="7"/>
      <c r="D257" s="7"/>
      <c r="E257" s="7"/>
      <c r="F257" s="8"/>
      <c r="G257" s="7"/>
      <c r="H257" s="8"/>
      <c r="I257" s="8"/>
      <c r="J257" s="8"/>
      <c r="K257" s="46"/>
      <c r="L257" s="8"/>
      <c r="M257" s="8"/>
      <c r="N257" s="8"/>
      <c r="O257" s="8"/>
      <c r="P257" s="8"/>
      <c r="Q257" s="8"/>
      <c r="R257" s="8"/>
      <c r="S257" s="8"/>
      <c r="T257" s="8"/>
      <c r="U257" s="9"/>
    </row>
    <row r="258" spans="1:21">
      <c r="A258" s="6"/>
      <c r="B258" s="7"/>
      <c r="C258" s="7"/>
      <c r="D258" s="7"/>
      <c r="E258" s="7"/>
      <c r="F258" s="8"/>
      <c r="G258" s="7"/>
      <c r="H258" s="8"/>
      <c r="I258" s="8"/>
      <c r="J258" s="8"/>
      <c r="K258" s="46"/>
      <c r="L258" s="8"/>
      <c r="M258" s="8"/>
      <c r="N258" s="8"/>
      <c r="O258" s="8"/>
      <c r="P258" s="8"/>
      <c r="Q258" s="8"/>
      <c r="R258" s="8"/>
      <c r="S258" s="8"/>
      <c r="T258" s="8"/>
      <c r="U258" s="9"/>
    </row>
    <row r="259" spans="1:21">
      <c r="A259" s="6"/>
      <c r="B259" s="7"/>
      <c r="C259" s="7"/>
      <c r="D259" s="7"/>
      <c r="E259" s="7"/>
      <c r="F259" s="8"/>
      <c r="G259" s="7"/>
      <c r="H259" s="8"/>
      <c r="I259" s="8"/>
      <c r="J259" s="8"/>
      <c r="K259" s="46"/>
      <c r="L259" s="8"/>
      <c r="M259" s="8"/>
      <c r="N259" s="8"/>
      <c r="O259" s="8"/>
      <c r="P259" s="8"/>
      <c r="Q259" s="8"/>
      <c r="R259" s="8"/>
      <c r="S259" s="8"/>
      <c r="T259" s="8"/>
      <c r="U259" s="9"/>
    </row>
    <row r="260" spans="1:21">
      <c r="A260" s="6"/>
      <c r="B260" s="7"/>
      <c r="C260" s="7"/>
      <c r="D260" s="7"/>
      <c r="E260" s="7"/>
      <c r="F260" s="8"/>
      <c r="G260" s="7"/>
      <c r="H260" s="8"/>
      <c r="I260" s="8"/>
      <c r="J260" s="8"/>
      <c r="K260" s="46"/>
      <c r="L260" s="8"/>
      <c r="M260" s="8"/>
      <c r="N260" s="8"/>
      <c r="O260" s="8"/>
      <c r="P260" s="8"/>
      <c r="Q260" s="8"/>
      <c r="R260" s="8"/>
      <c r="S260" s="8"/>
      <c r="T260" s="8"/>
      <c r="U260" s="9"/>
    </row>
    <row r="261" spans="1:21">
      <c r="A261" s="42" t="str">
        <f>"PURCHASING POWER "&amp;F263&amp;":"</f>
        <v>PURCHASING POWER BRK-54X61101:</v>
      </c>
      <c r="B261" s="7"/>
      <c r="C261" s="7">
        <v>193274.88</v>
      </c>
      <c r="D261" s="7"/>
      <c r="E261" s="7"/>
      <c r="F261" s="8"/>
      <c r="G261" s="7"/>
      <c r="H261" s="8"/>
      <c r="I261" s="8"/>
      <c r="J261" s="12" t="str">
        <f>"PURCHASING POWER "&amp;N263&amp;":"</f>
        <v>PURCHASING POWER :</v>
      </c>
      <c r="K261" s="46"/>
      <c r="L261" s="14">
        <f>C261-SUM(K263:K264)</f>
        <v>191274.88</v>
      </c>
      <c r="M261" s="8"/>
      <c r="N261" s="8"/>
      <c r="O261" s="8"/>
      <c r="P261" s="8"/>
      <c r="Q261" s="8"/>
      <c r="R261" s="8"/>
      <c r="S261" s="8"/>
      <c r="T261" s="8"/>
      <c r="U261" s="9"/>
    </row>
    <row r="262" spans="1:21">
      <c r="A262" s="6"/>
      <c r="B262" s="12" t="s">
        <v>19</v>
      </c>
      <c r="C262" s="12" t="s">
        <v>20</v>
      </c>
      <c r="D262" s="12"/>
      <c r="E262" s="12" t="s">
        <v>21</v>
      </c>
      <c r="F262" s="12" t="s">
        <v>32</v>
      </c>
      <c r="G262" s="12" t="s">
        <v>22</v>
      </c>
      <c r="H262" s="12"/>
      <c r="I262" s="8"/>
      <c r="J262" s="8"/>
      <c r="K262" s="46"/>
      <c r="L262" s="14"/>
      <c r="M262" s="8"/>
      <c r="N262" s="8"/>
      <c r="O262" s="8"/>
      <c r="P262" s="8"/>
      <c r="Q262" s="8"/>
      <c r="R262" s="8"/>
      <c r="S262" s="8"/>
      <c r="T262" s="8"/>
      <c r="U262" s="9"/>
    </row>
    <row r="263" spans="1:21">
      <c r="A263" s="16" t="s">
        <v>14</v>
      </c>
      <c r="B263" s="7">
        <v>10272.76</v>
      </c>
      <c r="C263" s="17">
        <v>2055.14</v>
      </c>
      <c r="D263" s="17"/>
      <c r="E263" s="7">
        <f>SUM(B263:C263)</f>
        <v>12327.9</v>
      </c>
      <c r="F263" s="8" t="s">
        <v>33</v>
      </c>
      <c r="G263" s="57">
        <f>E263/E264</f>
        <v>1</v>
      </c>
      <c r="H263" s="15"/>
      <c r="I263" s="8"/>
      <c r="J263" s="8" t="str">
        <f>A263</f>
        <v>CM20191031</v>
      </c>
      <c r="K263" s="46">
        <v>2000</v>
      </c>
      <c r="L263" s="14">
        <f>E263+K263</f>
        <v>14327.9</v>
      </c>
      <c r="M263" s="14">
        <f>K263+C263</f>
        <v>4055.14</v>
      </c>
      <c r="N263" s="8"/>
      <c r="O263" s="8"/>
      <c r="P263" s="8"/>
      <c r="Q263" s="8"/>
      <c r="R263" s="8"/>
      <c r="S263" s="8"/>
      <c r="T263" s="8"/>
      <c r="U263" s="9"/>
    </row>
    <row r="264" spans="1:21">
      <c r="A264" s="6"/>
      <c r="B264" s="7"/>
      <c r="C264" s="7"/>
      <c r="D264" s="7"/>
      <c r="E264" s="7">
        <f>SUM(E263)</f>
        <v>12327.9</v>
      </c>
      <c r="F264" s="8"/>
      <c r="G264" s="57">
        <f>SUM(G263)</f>
        <v>1</v>
      </c>
      <c r="H264" s="54"/>
      <c r="I264" s="8"/>
      <c r="J264" s="20" t="s">
        <v>21</v>
      </c>
      <c r="K264" s="46"/>
      <c r="L264" s="21">
        <f>SUM(L262:L263)</f>
        <v>14327.9</v>
      </c>
      <c r="M264" s="8"/>
      <c r="N264" s="8"/>
      <c r="O264" s="8"/>
      <c r="P264" s="8"/>
      <c r="Q264" s="8"/>
      <c r="R264" s="8"/>
      <c r="S264" s="8"/>
      <c r="T264" s="8"/>
      <c r="U264" s="9"/>
    </row>
    <row r="265" spans="1:21">
      <c r="A265" s="6"/>
      <c r="B265" s="7"/>
      <c r="C265" s="7"/>
      <c r="D265" s="7"/>
      <c r="E265" s="7"/>
      <c r="F265" s="8"/>
      <c r="G265" s="19"/>
      <c r="H265" s="15"/>
      <c r="I265" s="8"/>
      <c r="J265" s="14"/>
      <c r="L265" s="14"/>
      <c r="M265" s="8"/>
      <c r="N265" s="8"/>
      <c r="O265" s="8"/>
      <c r="P265" s="8"/>
      <c r="Q265" s="8"/>
      <c r="R265" s="8"/>
      <c r="S265" s="8"/>
      <c r="T265" s="8"/>
      <c r="U265" s="9"/>
    </row>
    <row r="266" spans="1:21">
      <c r="A266" s="6"/>
      <c r="B266" s="7"/>
      <c r="C266" s="7"/>
      <c r="D266" s="7"/>
      <c r="E266" s="7"/>
      <c r="F266" s="8"/>
      <c r="G266" s="7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9"/>
    </row>
    <row r="267" spans="1:21">
      <c r="A267" s="6"/>
      <c r="B267" s="7"/>
      <c r="C267" s="12" t="s">
        <v>43</v>
      </c>
      <c r="D267" s="12"/>
      <c r="E267" s="58">
        <f>E264+E255</f>
        <v>28172.05</v>
      </c>
      <c r="F267" s="8"/>
      <c r="G267" s="7"/>
      <c r="H267" s="8"/>
      <c r="I267" s="8"/>
      <c r="J267" s="8"/>
      <c r="K267" s="12" t="s">
        <v>43</v>
      </c>
      <c r="L267" s="59">
        <f>L264+L255</f>
        <v>31672.050000000003</v>
      </c>
      <c r="M267" s="8"/>
      <c r="N267" s="8"/>
      <c r="O267" s="8"/>
      <c r="P267" s="8"/>
      <c r="Q267" s="8"/>
      <c r="R267" s="8"/>
      <c r="S267" s="8"/>
      <c r="T267" s="8"/>
      <c r="U267" s="9"/>
    </row>
    <row r="268" spans="1:21">
      <c r="A268" s="6"/>
      <c r="B268" s="7"/>
      <c r="C268" s="7"/>
      <c r="D268" s="7"/>
      <c r="E268" s="7"/>
      <c r="F268" s="8"/>
      <c r="G268" s="7"/>
      <c r="H268" s="8"/>
      <c r="I268" s="8"/>
      <c r="J268" s="8"/>
      <c r="K268" s="20" t="s">
        <v>53</v>
      </c>
      <c r="L268" s="14">
        <f>L267-E267</f>
        <v>3500.0000000000036</v>
      </c>
      <c r="M268" s="8"/>
      <c r="N268" s="8"/>
      <c r="O268" s="8"/>
      <c r="P268" s="8"/>
      <c r="Q268" s="8"/>
      <c r="R268" s="8"/>
      <c r="S268" s="8"/>
      <c r="T268" s="8"/>
      <c r="U268" s="9"/>
    </row>
    <row r="269" spans="1:21">
      <c r="A269" s="6"/>
      <c r="B269" s="7"/>
      <c r="C269" s="7"/>
      <c r="D269" s="7"/>
      <c r="E269" s="7"/>
      <c r="F269" s="8"/>
      <c r="G269" s="7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9"/>
    </row>
    <row r="270" spans="1:21">
      <c r="A270" s="6"/>
      <c r="B270" s="17"/>
      <c r="C270" s="17"/>
      <c r="D270" s="17"/>
      <c r="E270" s="17"/>
      <c r="F270" s="8"/>
      <c r="G270" s="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9"/>
    </row>
    <row r="271" spans="1:21">
      <c r="A271" s="6"/>
      <c r="B271" s="7"/>
      <c r="C271" s="7"/>
      <c r="D271" s="7"/>
      <c r="E271" s="7"/>
      <c r="F271" s="8"/>
      <c r="G271" s="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9"/>
    </row>
    <row r="272" spans="1:21">
      <c r="A272" s="6"/>
      <c r="B272" s="40"/>
      <c r="C272" s="17"/>
      <c r="D272" s="17"/>
      <c r="E272" s="17"/>
      <c r="F272" s="41"/>
      <c r="G272" s="17"/>
      <c r="H272" s="41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9"/>
    </row>
    <row r="273" spans="1:21">
      <c r="A273" s="16" t="s">
        <v>14</v>
      </c>
      <c r="B273" s="52" t="s">
        <v>58</v>
      </c>
      <c r="C273" s="7"/>
      <c r="D273" s="7"/>
      <c r="E273" s="7"/>
      <c r="F273" s="8"/>
      <c r="G273" s="7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9"/>
    </row>
    <row r="274" spans="1:21">
      <c r="A274" s="16" t="s">
        <v>55</v>
      </c>
      <c r="B274" s="52" t="s">
        <v>57</v>
      </c>
      <c r="C274" s="7"/>
      <c r="D274" s="7"/>
      <c r="E274" s="7"/>
      <c r="F274" s="8"/>
      <c r="G274" s="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9"/>
    </row>
    <row r="275" spans="1:21">
      <c r="A275" s="6" t="s">
        <v>13</v>
      </c>
      <c r="B275" s="53" t="s">
        <v>59</v>
      </c>
      <c r="C275" s="12"/>
      <c r="D275" s="12"/>
      <c r="E275" s="12"/>
      <c r="F275" s="12"/>
      <c r="G275" s="12"/>
      <c r="H275" s="12"/>
      <c r="I275" s="8"/>
      <c r="J275" s="8"/>
      <c r="K275" s="14"/>
      <c r="L275" s="15"/>
      <c r="M275" s="8"/>
      <c r="N275" s="8"/>
      <c r="O275" s="8"/>
      <c r="P275" s="8"/>
      <c r="Q275" s="8"/>
      <c r="R275" s="8"/>
      <c r="S275" s="8"/>
      <c r="T275" s="8"/>
      <c r="U275" s="9"/>
    </row>
    <row r="276" spans="1:21">
      <c r="A276" s="16"/>
      <c r="B276" s="7"/>
      <c r="C276" s="22"/>
      <c r="D276" s="22"/>
      <c r="E276" s="23"/>
      <c r="F276" s="8"/>
      <c r="G276" s="19"/>
      <c r="H276" s="15"/>
      <c r="I276" s="8"/>
      <c r="J276" s="8"/>
      <c r="K276" s="14"/>
      <c r="L276" s="15"/>
      <c r="M276" s="8"/>
      <c r="N276" s="8"/>
      <c r="O276" s="8"/>
      <c r="P276" s="8"/>
      <c r="Q276" s="8"/>
      <c r="R276" s="8"/>
      <c r="S276" s="8"/>
      <c r="T276" s="8"/>
      <c r="U276" s="9"/>
    </row>
    <row r="277" spans="1:21">
      <c r="A277" s="6"/>
      <c r="B277" s="7"/>
      <c r="C277" s="7"/>
      <c r="D277" s="7"/>
      <c r="E277" s="7"/>
      <c r="F277" s="8"/>
      <c r="G277" s="19"/>
      <c r="H277" s="15"/>
      <c r="I277" s="8"/>
      <c r="J277" s="20"/>
      <c r="K277" s="21"/>
      <c r="L277" s="15"/>
      <c r="M277" s="8"/>
      <c r="N277" s="8"/>
      <c r="O277" s="8"/>
      <c r="P277" s="8"/>
      <c r="Q277" s="8"/>
      <c r="R277" s="8"/>
      <c r="S277" s="8"/>
      <c r="T277" s="8"/>
      <c r="U277" s="9"/>
    </row>
    <row r="278" spans="1:21">
      <c r="A278" s="6"/>
      <c r="B278" s="7"/>
      <c r="C278" s="7"/>
      <c r="D278" s="7"/>
      <c r="E278" s="7"/>
      <c r="F278" s="8"/>
      <c r="G278" s="19"/>
      <c r="H278" s="15"/>
      <c r="I278" s="8"/>
      <c r="J278" s="14"/>
      <c r="K278" s="14"/>
      <c r="L278" s="15"/>
      <c r="M278" s="8"/>
      <c r="N278" s="8"/>
      <c r="O278" s="8"/>
      <c r="P278" s="8"/>
      <c r="Q278" s="8"/>
      <c r="R278" s="8"/>
      <c r="S278" s="8"/>
      <c r="T278" s="8"/>
      <c r="U278" s="9"/>
    </row>
    <row r="279" spans="1:21">
      <c r="A279" s="6"/>
      <c r="B279" s="7"/>
      <c r="C279" s="7"/>
      <c r="D279" s="7"/>
      <c r="E279" s="7"/>
      <c r="F279" s="8"/>
      <c r="G279" s="7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9"/>
    </row>
    <row r="280" spans="1:21">
      <c r="A280" s="6"/>
      <c r="B280" s="7"/>
      <c r="C280" s="7"/>
      <c r="D280" s="7"/>
      <c r="E280" s="7"/>
      <c r="F280" s="8"/>
      <c r="G280" s="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9"/>
    </row>
    <row r="281" spans="1:21">
      <c r="A281" s="6"/>
      <c r="B281" s="7"/>
      <c r="C281" s="7"/>
      <c r="D281" s="7"/>
      <c r="E281" s="7"/>
      <c r="F281" s="8"/>
      <c r="G281" s="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9"/>
    </row>
    <row r="282" spans="1:21">
      <c r="A282" s="6"/>
      <c r="B282" s="7"/>
      <c r="C282" s="7"/>
      <c r="D282" s="7"/>
      <c r="E282" s="7"/>
      <c r="F282" s="8"/>
      <c r="G282" s="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9"/>
    </row>
    <row r="283" spans="1:21">
      <c r="A283" s="6"/>
      <c r="B283" s="7"/>
      <c r="C283" s="7"/>
      <c r="D283" s="7"/>
      <c r="E283" s="7"/>
      <c r="F283" s="8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9"/>
    </row>
    <row r="284" spans="1:21">
      <c r="A284" s="6"/>
      <c r="B284" s="7"/>
      <c r="C284" s="7"/>
      <c r="D284" s="7"/>
      <c r="E284" s="7"/>
      <c r="F284" s="8"/>
      <c r="G284" s="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9"/>
    </row>
    <row r="285" spans="1:21">
      <c r="A285" s="6"/>
      <c r="B285" s="7"/>
      <c r="C285" s="7"/>
      <c r="D285" s="7"/>
      <c r="E285" s="7"/>
      <c r="F285" s="8"/>
      <c r="G285" s="7"/>
      <c r="H285" s="14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9"/>
    </row>
    <row r="286" spans="1:21" ht="14.65" thickBot="1">
      <c r="A286" s="24"/>
      <c r="B286" s="25"/>
      <c r="C286" s="25"/>
      <c r="D286" s="25"/>
      <c r="E286" s="25"/>
      <c r="F286" s="26"/>
      <c r="G286" s="25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7"/>
    </row>
    <row r="287" spans="1:21" ht="14.65" thickTop="1"/>
    <row r="292" spans="1:21" ht="14.65" thickBot="1"/>
    <row r="293" spans="1:21" ht="14.65" thickTop="1">
      <c r="A293" s="44"/>
      <c r="B293" s="3"/>
      <c r="C293" s="3"/>
      <c r="D293" s="3"/>
      <c r="E293" s="3"/>
      <c r="F293" s="4"/>
      <c r="G293" s="3"/>
      <c r="H293" s="4"/>
      <c r="I293" s="4"/>
      <c r="J293" s="4"/>
      <c r="K293" s="4"/>
      <c r="L293" s="4"/>
      <c r="M293" s="4"/>
      <c r="N293" s="4"/>
      <c r="O293" s="4" t="s">
        <v>47</v>
      </c>
      <c r="P293" s="4" t="s">
        <v>48</v>
      </c>
      <c r="Q293" s="4"/>
      <c r="R293" s="4"/>
      <c r="S293" s="4"/>
      <c r="T293" s="4"/>
      <c r="U293" s="5"/>
    </row>
    <row r="294" spans="1:21">
      <c r="A294" s="45" t="s">
        <v>50</v>
      </c>
      <c r="B294" s="28" t="s">
        <v>65</v>
      </c>
      <c r="C294" s="28"/>
      <c r="D294" s="28"/>
      <c r="E294" s="28"/>
      <c r="F294" s="39"/>
      <c r="G294" s="28"/>
      <c r="H294" s="8"/>
      <c r="I294" s="8"/>
      <c r="J294" s="8"/>
      <c r="K294" s="8"/>
      <c r="L294" s="8"/>
      <c r="M294" s="8"/>
      <c r="N294" s="8" t="s">
        <v>55</v>
      </c>
      <c r="O294" s="50">
        <f>L302</f>
        <v>20389.78</v>
      </c>
      <c r="P294" s="55">
        <f>O294/O297</f>
        <v>0.25641477719591632</v>
      </c>
      <c r="Q294" s="8"/>
      <c r="R294" s="8"/>
      <c r="S294" s="8"/>
      <c r="T294" s="8"/>
      <c r="U294" s="9"/>
    </row>
    <row r="295" spans="1:21">
      <c r="A295" s="45" t="s">
        <v>51</v>
      </c>
      <c r="B295" s="48">
        <v>44517</v>
      </c>
      <c r="C295" s="28"/>
      <c r="D295" s="28"/>
      <c r="E295" s="28"/>
      <c r="F295" s="39"/>
      <c r="G295" s="28"/>
      <c r="H295" s="8"/>
      <c r="I295" s="8"/>
      <c r="J295" s="8"/>
      <c r="K295" s="8"/>
      <c r="L295" s="8"/>
      <c r="M295" s="8"/>
      <c r="N295" s="8" t="str">
        <f>J303</f>
        <v>MG20180131</v>
      </c>
      <c r="O295" s="50">
        <f>L303</f>
        <v>14226.31</v>
      </c>
      <c r="P295" s="55">
        <f>O295/O297</f>
        <v>0.17890512349667514</v>
      </c>
      <c r="Q295" s="8"/>
      <c r="R295" s="8"/>
      <c r="S295" s="8"/>
      <c r="T295" s="8"/>
      <c r="U295" s="9"/>
    </row>
    <row r="296" spans="1:21">
      <c r="A296" s="47"/>
      <c r="B296" s="17"/>
      <c r="C296" s="17"/>
      <c r="D296" s="17"/>
      <c r="E296" s="17"/>
      <c r="F296" s="8"/>
      <c r="G296" s="7"/>
      <c r="H296" s="8"/>
      <c r="I296" s="8"/>
      <c r="J296" s="8"/>
      <c r="K296" s="8"/>
      <c r="L296" s="8"/>
      <c r="M296" s="8"/>
      <c r="N296" s="8" t="str">
        <f>J312</f>
        <v>CM20191031</v>
      </c>
      <c r="O296" s="14">
        <f>L312</f>
        <v>44902.649999999994</v>
      </c>
      <c r="P296" s="55">
        <f>O296/O297</f>
        <v>0.56468009930740859</v>
      </c>
      <c r="Q296" s="8"/>
      <c r="R296" s="8"/>
      <c r="S296" s="8"/>
      <c r="T296" s="8"/>
      <c r="U296" s="9"/>
    </row>
    <row r="297" spans="1:21">
      <c r="A297" s="42"/>
      <c r="B297" s="7"/>
      <c r="C297" s="7"/>
      <c r="D297" s="7"/>
      <c r="E297" s="7"/>
      <c r="F297" s="8"/>
      <c r="G297" s="7"/>
      <c r="H297" s="8"/>
      <c r="I297" s="8"/>
      <c r="J297" s="8"/>
      <c r="K297" s="8"/>
      <c r="L297" s="8"/>
      <c r="M297" s="8"/>
      <c r="N297" s="8"/>
      <c r="O297" s="14">
        <f>SUM(O294:O296)</f>
        <v>79518.739999999991</v>
      </c>
      <c r="P297" s="15">
        <f>SUM(P294:P296)</f>
        <v>1</v>
      </c>
      <c r="Q297" s="8"/>
      <c r="R297" s="8"/>
      <c r="S297" s="8"/>
      <c r="T297" s="8"/>
      <c r="U297" s="9"/>
    </row>
    <row r="298" spans="1:21">
      <c r="A298" s="6"/>
      <c r="B298" s="7"/>
      <c r="C298" s="7"/>
      <c r="D298" s="7"/>
      <c r="E298" s="7"/>
      <c r="F298" s="20" t="s">
        <v>61</v>
      </c>
      <c r="G298" s="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</row>
    <row r="299" spans="1:21">
      <c r="A299" s="49" t="str">
        <f>"PURCHASING POWER "&amp;F302&amp;":"</f>
        <v>PURCHASING POWER BRK-5QX13608:</v>
      </c>
      <c r="B299" s="7"/>
      <c r="C299" s="7">
        <v>12498.85</v>
      </c>
      <c r="D299" s="7"/>
      <c r="E299" s="7"/>
      <c r="F299" s="20" t="s">
        <v>60</v>
      </c>
      <c r="G299" s="7" t="str">
        <f>IF((0.05*C302)+(E303/4)&gt;L299,"TRUE","FALSE")</f>
        <v>FALSE</v>
      </c>
      <c r="H299" s="8"/>
      <c r="I299" s="8"/>
      <c r="J299" s="51" t="str">
        <f>"PURCHASING POWER "&amp;N302&amp;":"</f>
        <v>PURCHASING POWER :</v>
      </c>
      <c r="K299" s="8"/>
      <c r="L299" s="50">
        <f>C299-SUM(K302:K303)</f>
        <v>9998.85</v>
      </c>
      <c r="M299" s="8"/>
      <c r="N299" s="8"/>
      <c r="O299" s="8"/>
      <c r="P299" s="8"/>
      <c r="Q299" s="8"/>
      <c r="R299" s="8"/>
      <c r="S299" s="8"/>
      <c r="T299" s="8"/>
      <c r="U299" s="9"/>
    </row>
    <row r="300" spans="1:21">
      <c r="A300" s="6"/>
      <c r="B300" s="7"/>
      <c r="C300" s="7"/>
      <c r="D300" s="7"/>
      <c r="E300" s="7"/>
      <c r="F300" s="8"/>
      <c r="G300" s="7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9"/>
    </row>
    <row r="301" spans="1:21">
      <c r="A301" s="11"/>
      <c r="B301" s="12" t="s">
        <v>19</v>
      </c>
      <c r="C301" s="12" t="s">
        <v>20</v>
      </c>
      <c r="D301" s="12"/>
      <c r="E301" s="12" t="s">
        <v>21</v>
      </c>
      <c r="F301" s="12" t="s">
        <v>32</v>
      </c>
      <c r="G301" s="12" t="s">
        <v>22</v>
      </c>
      <c r="H301" s="12"/>
      <c r="I301" s="8"/>
      <c r="J301" s="13"/>
      <c r="K301" s="40" t="s">
        <v>49</v>
      </c>
      <c r="L301" s="21" t="s">
        <v>47</v>
      </c>
      <c r="M301" s="20" t="s">
        <v>66</v>
      </c>
      <c r="N301" s="8"/>
      <c r="O301" s="8"/>
      <c r="P301" s="8"/>
      <c r="Q301" s="8"/>
      <c r="R301" s="8"/>
      <c r="S301" s="8"/>
      <c r="T301" s="8"/>
      <c r="U301" s="9"/>
    </row>
    <row r="302" spans="1:21">
      <c r="A302" s="16" t="s">
        <v>55</v>
      </c>
      <c r="B302" s="7">
        <v>13631.69</v>
      </c>
      <c r="C302" s="17">
        <v>4258.09</v>
      </c>
      <c r="D302" s="17"/>
      <c r="E302" s="7">
        <f>SUM(B302:C302)</f>
        <v>17889.78</v>
      </c>
      <c r="F302" s="8" t="s">
        <v>34</v>
      </c>
      <c r="G302" s="56">
        <f>E302/E304</f>
        <v>0.55703480716363674</v>
      </c>
      <c r="H302" s="15"/>
      <c r="I302" s="8"/>
      <c r="J302" s="8" t="str">
        <f>A302</f>
        <v>CMT20200817</v>
      </c>
      <c r="K302" s="46">
        <v>2500</v>
      </c>
      <c r="L302" s="50">
        <f>K302+E302</f>
        <v>20389.78</v>
      </c>
      <c r="M302" s="14">
        <f>K302+C302</f>
        <v>6758.09</v>
      </c>
      <c r="N302" s="8"/>
      <c r="O302" s="8"/>
      <c r="P302" s="8"/>
      <c r="Q302" s="8"/>
      <c r="R302" s="8"/>
      <c r="S302" s="8"/>
      <c r="T302" s="8"/>
      <c r="U302" s="9"/>
    </row>
    <row r="303" spans="1:21">
      <c r="A303" s="16" t="s">
        <v>13</v>
      </c>
      <c r="B303" s="7">
        <v>13992.46</v>
      </c>
      <c r="C303" s="17">
        <v>233.85</v>
      </c>
      <c r="D303" s="17"/>
      <c r="E303" s="7">
        <f>SUM(B303:C303)</f>
        <v>14226.31</v>
      </c>
      <c r="F303" s="8" t="s">
        <v>34</v>
      </c>
      <c r="G303" s="56">
        <f>E303/E304</f>
        <v>0.44296519283636338</v>
      </c>
      <c r="H303" s="15"/>
      <c r="I303" s="8"/>
      <c r="J303" s="8" t="str">
        <f>A303</f>
        <v>MG20180131</v>
      </c>
      <c r="K303" s="46">
        <v>0</v>
      </c>
      <c r="L303" s="50">
        <f>K303+E303</f>
        <v>14226.31</v>
      </c>
      <c r="M303" s="14">
        <f>K303+C303</f>
        <v>233.85</v>
      </c>
      <c r="N303" s="8"/>
      <c r="O303" s="8"/>
      <c r="P303" s="8"/>
      <c r="Q303" s="8"/>
      <c r="R303" s="8"/>
      <c r="S303" s="8"/>
      <c r="T303" s="8"/>
      <c r="U303" s="9"/>
    </row>
    <row r="304" spans="1:21">
      <c r="A304" s="6"/>
      <c r="B304" s="7"/>
      <c r="C304" s="7"/>
      <c r="D304" s="7"/>
      <c r="E304" s="7">
        <f>SUM(E302:E303)</f>
        <v>32116.089999999997</v>
      </c>
      <c r="F304" s="8"/>
      <c r="G304" s="19">
        <f>SUM(G302:G303)</f>
        <v>1</v>
      </c>
      <c r="H304" s="54"/>
      <c r="I304" s="8"/>
      <c r="J304" s="20" t="s">
        <v>21</v>
      </c>
      <c r="K304" s="46"/>
      <c r="L304" s="21">
        <f>SUM(L301:L303)</f>
        <v>34616.089999999997</v>
      </c>
      <c r="M304" s="8"/>
      <c r="N304" s="8"/>
      <c r="O304" s="8"/>
      <c r="P304" s="8"/>
      <c r="Q304" s="8"/>
      <c r="R304" s="8"/>
      <c r="S304" s="8"/>
      <c r="T304" s="8"/>
      <c r="U304" s="9"/>
    </row>
    <row r="305" spans="1:21">
      <c r="A305" s="6"/>
      <c r="B305" s="7"/>
      <c r="C305" s="7"/>
      <c r="D305" s="7"/>
      <c r="E305" s="7"/>
      <c r="F305" s="8"/>
      <c r="G305" s="7"/>
      <c r="H305" s="15"/>
      <c r="I305" s="8"/>
      <c r="J305" s="8"/>
      <c r="K305" s="46"/>
      <c r="L305" s="8"/>
      <c r="M305" s="8"/>
      <c r="N305" s="8"/>
      <c r="O305" s="8"/>
      <c r="P305" s="8"/>
      <c r="Q305" s="8"/>
      <c r="R305" s="8"/>
      <c r="S305" s="8"/>
      <c r="T305" s="8"/>
      <c r="U305" s="9"/>
    </row>
    <row r="306" spans="1:21">
      <c r="A306" s="6"/>
      <c r="B306" s="7"/>
      <c r="C306" s="7"/>
      <c r="D306" s="7"/>
      <c r="E306" s="7"/>
      <c r="F306" s="8"/>
      <c r="G306" s="7"/>
      <c r="H306" s="8"/>
      <c r="I306" s="8"/>
      <c r="J306" s="8"/>
      <c r="K306" s="46"/>
      <c r="L306" s="8"/>
      <c r="M306" s="8"/>
      <c r="N306" s="8"/>
      <c r="O306" s="8"/>
      <c r="P306" s="8"/>
      <c r="Q306" s="8"/>
      <c r="R306" s="8"/>
      <c r="S306" s="8"/>
      <c r="T306" s="8"/>
      <c r="U306" s="9"/>
    </row>
    <row r="307" spans="1:21">
      <c r="A307" s="6"/>
      <c r="B307" s="7"/>
      <c r="C307" s="7"/>
      <c r="D307" s="7"/>
      <c r="E307" s="7"/>
      <c r="F307" s="8"/>
      <c r="G307" s="7"/>
      <c r="H307" s="8"/>
      <c r="I307" s="8"/>
      <c r="J307" s="8"/>
      <c r="K307" s="46"/>
      <c r="L307" s="8"/>
      <c r="M307" s="8"/>
      <c r="N307" s="8"/>
      <c r="O307" s="8"/>
      <c r="P307" s="8"/>
      <c r="Q307" s="8"/>
      <c r="R307" s="8"/>
      <c r="S307" s="8"/>
      <c r="T307" s="8"/>
      <c r="U307" s="9"/>
    </row>
    <row r="308" spans="1:21">
      <c r="A308" s="6"/>
      <c r="B308" s="7"/>
      <c r="C308" s="7"/>
      <c r="D308" s="7"/>
      <c r="E308" s="7"/>
      <c r="F308" s="8"/>
      <c r="G308" s="7"/>
      <c r="H308" s="8"/>
      <c r="I308" s="8"/>
      <c r="J308" s="8"/>
      <c r="K308" s="46"/>
      <c r="L308" s="8"/>
      <c r="M308" s="8"/>
      <c r="N308" s="8"/>
      <c r="O308" s="8"/>
      <c r="P308" s="8"/>
      <c r="Q308" s="8"/>
      <c r="R308" s="8"/>
      <c r="S308" s="8"/>
      <c r="T308" s="8"/>
      <c r="U308" s="9"/>
    </row>
    <row r="309" spans="1:21">
      <c r="A309" s="6"/>
      <c r="B309" s="7"/>
      <c r="C309" s="7"/>
      <c r="D309" s="7"/>
      <c r="E309" s="7"/>
      <c r="F309" s="8"/>
      <c r="G309" s="7"/>
      <c r="H309" s="8"/>
      <c r="I309" s="8"/>
      <c r="J309" s="8"/>
      <c r="K309" s="46"/>
      <c r="L309" s="8"/>
      <c r="M309" s="8"/>
      <c r="N309" s="8"/>
      <c r="O309" s="8"/>
      <c r="P309" s="8"/>
      <c r="Q309" s="8"/>
      <c r="R309" s="8"/>
      <c r="S309" s="8"/>
      <c r="T309" s="8"/>
      <c r="U309" s="9"/>
    </row>
    <row r="310" spans="1:21">
      <c r="A310" s="42" t="str">
        <f>"PURCHASING POWER "&amp;F312&amp;":"</f>
        <v>PURCHASING POWER BRK-54X61101:</v>
      </c>
      <c r="B310" s="7"/>
      <c r="C310" s="7">
        <v>193274.88</v>
      </c>
      <c r="D310" s="7"/>
      <c r="E310" s="7"/>
      <c r="F310" s="8"/>
      <c r="G310" s="7"/>
      <c r="H310" s="8"/>
      <c r="I310" s="8"/>
      <c r="J310" s="12" t="str">
        <f>"PURCHASING POWER "&amp;N312&amp;":"</f>
        <v>PURCHASING POWER :</v>
      </c>
      <c r="K310" s="46"/>
      <c r="L310" s="14">
        <f>C310-SUM(K312:K313)</f>
        <v>190774.88</v>
      </c>
      <c r="M310" s="8"/>
      <c r="N310" s="8"/>
      <c r="O310" s="8"/>
      <c r="P310" s="8"/>
      <c r="Q310" s="8"/>
      <c r="R310" s="8"/>
      <c r="S310" s="8"/>
      <c r="T310" s="8"/>
      <c r="U310" s="9"/>
    </row>
    <row r="311" spans="1:21">
      <c r="A311" s="6"/>
      <c r="B311" s="12" t="s">
        <v>19</v>
      </c>
      <c r="C311" s="12" t="s">
        <v>20</v>
      </c>
      <c r="D311" s="12"/>
      <c r="E311" s="12" t="s">
        <v>21</v>
      </c>
      <c r="F311" s="12" t="s">
        <v>32</v>
      </c>
      <c r="G311" s="12" t="s">
        <v>22</v>
      </c>
      <c r="H311" s="12"/>
      <c r="I311" s="8"/>
      <c r="J311" s="8"/>
      <c r="K311" s="46"/>
      <c r="L311" s="14"/>
      <c r="M311" s="8"/>
      <c r="N311" s="8"/>
      <c r="O311" s="8"/>
      <c r="P311" s="8"/>
      <c r="Q311" s="8"/>
      <c r="R311" s="8"/>
      <c r="S311" s="8"/>
      <c r="T311" s="8"/>
      <c r="U311" s="9"/>
    </row>
    <row r="312" spans="1:21">
      <c r="A312" s="16" t="s">
        <v>14</v>
      </c>
      <c r="B312" s="7">
        <v>37596.589999999997</v>
      </c>
      <c r="C312" s="17">
        <v>4806.0600000000004</v>
      </c>
      <c r="D312" s="17"/>
      <c r="E312" s="7">
        <f>SUM(B312:C312)</f>
        <v>42402.649999999994</v>
      </c>
      <c r="F312" s="8" t="s">
        <v>33</v>
      </c>
      <c r="G312" s="57">
        <f>E312/E313</f>
        <v>1</v>
      </c>
      <c r="H312" s="15"/>
      <c r="I312" s="8"/>
      <c r="J312" s="8" t="str">
        <f>A312</f>
        <v>CM20191031</v>
      </c>
      <c r="K312" s="46">
        <v>2500</v>
      </c>
      <c r="L312" s="14">
        <f>E312+K312</f>
        <v>44902.649999999994</v>
      </c>
      <c r="M312" s="14">
        <f>K312+C312</f>
        <v>7306.06</v>
      </c>
      <c r="N312" s="8"/>
      <c r="O312" s="8"/>
      <c r="P312" s="8"/>
      <c r="Q312" s="8"/>
      <c r="R312" s="8"/>
      <c r="S312" s="8"/>
      <c r="T312" s="8"/>
      <c r="U312" s="9"/>
    </row>
    <row r="313" spans="1:21">
      <c r="A313" s="6"/>
      <c r="B313" s="7"/>
      <c r="C313" s="7"/>
      <c r="D313" s="7"/>
      <c r="E313" s="7">
        <f>SUM(E312)</f>
        <v>42402.649999999994</v>
      </c>
      <c r="F313" s="8"/>
      <c r="G313" s="57">
        <f>SUM(G312)</f>
        <v>1</v>
      </c>
      <c r="H313" s="54"/>
      <c r="I313" s="8"/>
      <c r="J313" s="20" t="s">
        <v>21</v>
      </c>
      <c r="K313" s="46"/>
      <c r="L313" s="21">
        <f>SUM(L311:L312)</f>
        <v>44902.649999999994</v>
      </c>
      <c r="M313" s="8"/>
      <c r="N313" s="8"/>
      <c r="O313" s="8"/>
      <c r="P313" s="8"/>
      <c r="Q313" s="8"/>
      <c r="R313" s="8"/>
      <c r="S313" s="8"/>
      <c r="T313" s="8"/>
      <c r="U313" s="9"/>
    </row>
    <row r="314" spans="1:21">
      <c r="A314" s="6"/>
      <c r="B314" s="7"/>
      <c r="C314" s="7"/>
      <c r="D314" s="7"/>
      <c r="E314" s="7"/>
      <c r="F314" s="8"/>
      <c r="G314" s="19"/>
      <c r="H314" s="15"/>
      <c r="I314" s="8"/>
      <c r="J314" s="14"/>
      <c r="L314" s="14"/>
      <c r="M314" s="8"/>
      <c r="N314" s="8"/>
      <c r="O314" s="8"/>
      <c r="P314" s="8"/>
      <c r="Q314" s="8"/>
      <c r="R314" s="8"/>
      <c r="S314" s="8"/>
      <c r="T314" s="8"/>
      <c r="U314" s="9"/>
    </row>
    <row r="315" spans="1:21">
      <c r="A315" s="6"/>
      <c r="B315" s="7"/>
      <c r="C315" s="7"/>
      <c r="D315" s="7"/>
      <c r="E315" s="7"/>
      <c r="F315" s="8"/>
      <c r="G315" s="7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9"/>
    </row>
    <row r="316" spans="1:21">
      <c r="A316" s="6"/>
      <c r="B316" s="7"/>
      <c r="C316" s="12" t="s">
        <v>43</v>
      </c>
      <c r="D316" s="12"/>
      <c r="E316" s="58">
        <f>E313+E304</f>
        <v>74518.739999999991</v>
      </c>
      <c r="F316" s="8"/>
      <c r="G316" s="7"/>
      <c r="H316" s="8"/>
      <c r="I316" s="8"/>
      <c r="J316" s="8"/>
      <c r="K316" s="12" t="s">
        <v>43</v>
      </c>
      <c r="L316" s="59">
        <f>L313+L304</f>
        <v>79518.739999999991</v>
      </c>
      <c r="M316" s="8"/>
      <c r="N316" s="8"/>
      <c r="O316" s="8"/>
      <c r="P316" s="8"/>
      <c r="Q316" s="8"/>
      <c r="R316" s="8"/>
      <c r="S316" s="8"/>
      <c r="T316" s="8"/>
      <c r="U316" s="9"/>
    </row>
    <row r="317" spans="1:21">
      <c r="A317" s="6"/>
      <c r="B317" s="7"/>
      <c r="C317" s="7"/>
      <c r="D317" s="7"/>
      <c r="E317" s="7"/>
      <c r="F317" s="8"/>
      <c r="G317" s="7"/>
      <c r="H317" s="8"/>
      <c r="I317" s="8"/>
      <c r="J317" s="8"/>
      <c r="K317" s="20" t="s">
        <v>53</v>
      </c>
      <c r="L317" s="14">
        <f>L316-E316</f>
        <v>5000</v>
      </c>
      <c r="M317" s="8"/>
      <c r="N317" s="8"/>
      <c r="O317" s="8"/>
      <c r="P317" s="8"/>
      <c r="Q317" s="8"/>
      <c r="R317" s="8"/>
      <c r="S317" s="8"/>
      <c r="T317" s="8"/>
      <c r="U317" s="9"/>
    </row>
    <row r="318" spans="1:21">
      <c r="A318" s="6"/>
      <c r="B318" s="7"/>
      <c r="C318" s="7"/>
      <c r="D318" s="7"/>
      <c r="E318" s="7"/>
      <c r="F318" s="8"/>
      <c r="G318" s="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</row>
    <row r="319" spans="1:21">
      <c r="A319" s="6"/>
      <c r="B319" s="17"/>
      <c r="C319" s="17"/>
      <c r="D319" s="17"/>
      <c r="E319" s="17"/>
      <c r="F319" s="8"/>
      <c r="G319" s="7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9"/>
    </row>
    <row r="320" spans="1:21">
      <c r="A320" s="6"/>
      <c r="B320" s="7"/>
      <c r="C320" s="7"/>
      <c r="D320" s="7"/>
      <c r="E320" s="7"/>
      <c r="F320" s="8"/>
      <c r="G320" s="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9"/>
    </row>
    <row r="321" spans="1:21">
      <c r="A321" s="6"/>
      <c r="B321" s="40"/>
      <c r="C321" s="17"/>
      <c r="D321" s="17"/>
      <c r="E321" s="17"/>
      <c r="F321" s="41"/>
      <c r="G321" s="17"/>
      <c r="H321" s="4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9"/>
    </row>
    <row r="322" spans="1:21">
      <c r="A322" s="16" t="s">
        <v>14</v>
      </c>
      <c r="B322" s="52" t="s">
        <v>58</v>
      </c>
      <c r="C322" s="7"/>
      <c r="D322" s="7"/>
      <c r="E322" s="7"/>
      <c r="F322" s="8"/>
      <c r="G322" s="7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9"/>
    </row>
    <row r="323" spans="1:21">
      <c r="A323" s="16" t="s">
        <v>55</v>
      </c>
      <c r="B323" s="52" t="s">
        <v>57</v>
      </c>
      <c r="C323" s="7"/>
      <c r="D323" s="7"/>
      <c r="E323" s="7"/>
      <c r="F323" s="8"/>
      <c r="G323" s="7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9"/>
    </row>
    <row r="324" spans="1:21">
      <c r="A324" s="6" t="s">
        <v>13</v>
      </c>
      <c r="B324" s="53" t="s">
        <v>59</v>
      </c>
      <c r="C324" s="12"/>
      <c r="D324" s="12"/>
      <c r="E324" s="12"/>
      <c r="F324" s="12"/>
      <c r="G324" s="12"/>
      <c r="H324" s="12"/>
      <c r="I324" s="8"/>
      <c r="J324" s="8"/>
      <c r="K324" s="14"/>
      <c r="L324" s="15"/>
      <c r="M324" s="8"/>
      <c r="N324" s="8"/>
      <c r="O324" s="8"/>
      <c r="P324" s="8"/>
      <c r="Q324" s="8"/>
      <c r="R324" s="8"/>
      <c r="S324" s="8"/>
      <c r="T324" s="8"/>
      <c r="U324" s="9"/>
    </row>
    <row r="325" spans="1:21">
      <c r="A325" s="16"/>
      <c r="B325" s="7"/>
      <c r="C325" s="22"/>
      <c r="D325" s="22"/>
      <c r="E325" s="23"/>
      <c r="F325" s="8"/>
      <c r="G325" s="19"/>
      <c r="H325" s="15"/>
      <c r="I325" s="8"/>
      <c r="J325" s="8"/>
      <c r="K325" s="14"/>
      <c r="L325" s="15"/>
      <c r="M325" s="8"/>
      <c r="N325" s="8"/>
      <c r="O325" s="8"/>
      <c r="P325" s="8"/>
      <c r="Q325" s="8"/>
      <c r="R325" s="8"/>
      <c r="S325" s="8"/>
      <c r="T325" s="8"/>
      <c r="U325" s="9"/>
    </row>
    <row r="326" spans="1:21">
      <c r="A326" s="6"/>
      <c r="B326" s="7"/>
      <c r="C326" s="7"/>
      <c r="D326" s="7"/>
      <c r="E326" s="7"/>
      <c r="F326" s="8"/>
      <c r="G326" s="19"/>
      <c r="H326" s="15"/>
      <c r="I326" s="8"/>
      <c r="J326" s="20"/>
      <c r="K326" s="21"/>
      <c r="L326" s="15"/>
      <c r="M326" s="8"/>
      <c r="N326" s="8"/>
      <c r="O326" s="8"/>
      <c r="P326" s="8"/>
      <c r="Q326" s="8"/>
      <c r="R326" s="8"/>
      <c r="S326" s="8"/>
      <c r="T326" s="8"/>
      <c r="U326" s="9"/>
    </row>
    <row r="327" spans="1:21">
      <c r="A327" s="6"/>
      <c r="B327" s="7"/>
      <c r="C327" s="7"/>
      <c r="D327" s="7"/>
      <c r="E327" s="7"/>
      <c r="F327" s="8"/>
      <c r="G327" s="19"/>
      <c r="H327" s="15"/>
      <c r="I327" s="8"/>
      <c r="J327" s="14"/>
      <c r="K327" s="14"/>
      <c r="L327" s="15"/>
      <c r="M327" s="8"/>
      <c r="N327" s="8"/>
      <c r="O327" s="8"/>
      <c r="P327" s="8"/>
      <c r="Q327" s="8"/>
      <c r="R327" s="8"/>
      <c r="S327" s="8"/>
      <c r="T327" s="8"/>
      <c r="U327" s="9"/>
    </row>
    <row r="328" spans="1:21">
      <c r="A328" s="6"/>
      <c r="B328" s="7"/>
      <c r="C328" s="7"/>
      <c r="D328" s="7"/>
      <c r="E328" s="7"/>
      <c r="F328" s="8"/>
      <c r="G328" s="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9"/>
    </row>
    <row r="329" spans="1:21">
      <c r="A329" s="6"/>
      <c r="B329" s="7"/>
      <c r="C329" s="7"/>
      <c r="D329" s="7"/>
      <c r="E329" s="7"/>
      <c r="F329" s="8"/>
      <c r="G329" s="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9"/>
    </row>
    <row r="330" spans="1:21">
      <c r="A330" s="6"/>
      <c r="B330" s="7"/>
      <c r="C330" s="7"/>
      <c r="D330" s="7"/>
      <c r="E330" s="7"/>
      <c r="F330" s="8"/>
      <c r="G330" s="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9"/>
    </row>
    <row r="331" spans="1:21">
      <c r="A331" s="6"/>
      <c r="B331" s="7"/>
      <c r="C331" s="7"/>
      <c r="D331" s="7"/>
      <c r="E331" s="7"/>
      <c r="F331" s="8"/>
      <c r="G331" s="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9"/>
    </row>
    <row r="332" spans="1:21">
      <c r="A332" s="6"/>
      <c r="B332" s="7"/>
      <c r="C332" s="7"/>
      <c r="D332" s="7"/>
      <c r="E332" s="7"/>
      <c r="F332" s="8"/>
      <c r="G332" s="7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9"/>
    </row>
    <row r="333" spans="1:21">
      <c r="A333" s="6"/>
      <c r="B333" s="7"/>
      <c r="C333" s="7"/>
      <c r="D333" s="7"/>
      <c r="E333" s="7"/>
      <c r="F333" s="8"/>
      <c r="G333" s="7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9"/>
    </row>
    <row r="334" spans="1:21">
      <c r="A334" s="6"/>
      <c r="B334" s="7"/>
      <c r="C334" s="7"/>
      <c r="D334" s="7"/>
      <c r="E334" s="7"/>
      <c r="F334" s="8"/>
      <c r="G334" s="7"/>
      <c r="H334" s="1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9"/>
    </row>
    <row r="335" spans="1:21" ht="14.65" thickBot="1">
      <c r="A335" s="24"/>
      <c r="B335" s="25"/>
      <c r="C335" s="25"/>
      <c r="D335" s="25"/>
      <c r="E335" s="25"/>
      <c r="F335" s="26"/>
      <c r="G335" s="25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7"/>
    </row>
    <row r="336" spans="1:21" ht="14.65" thickTop="1"/>
    <row r="338" spans="1:21" ht="14.65" thickBot="1"/>
    <row r="339" spans="1:21" ht="14.65" thickTop="1">
      <c r="A339" s="44"/>
      <c r="B339" s="3"/>
      <c r="C339" s="3"/>
      <c r="D339" s="3"/>
      <c r="E339" s="3"/>
      <c r="F339" s="4"/>
      <c r="G339" s="3"/>
      <c r="H339" s="4"/>
      <c r="I339" s="4"/>
      <c r="J339" s="4"/>
      <c r="K339" s="4"/>
      <c r="L339" s="4"/>
      <c r="M339" s="4"/>
      <c r="N339" s="4"/>
      <c r="O339" s="4" t="s">
        <v>47</v>
      </c>
      <c r="P339" s="4" t="s">
        <v>48</v>
      </c>
      <c r="Q339" s="4"/>
      <c r="R339" s="4"/>
      <c r="S339" s="4"/>
      <c r="T339" s="4"/>
      <c r="U339" s="5"/>
    </row>
    <row r="340" spans="1:21">
      <c r="A340" s="45" t="s">
        <v>50</v>
      </c>
      <c r="B340" s="28" t="s">
        <v>64</v>
      </c>
      <c r="C340" s="28"/>
      <c r="D340" s="28"/>
      <c r="E340" s="7"/>
      <c r="F340" s="8"/>
      <c r="G340" s="7"/>
      <c r="H340" s="8"/>
      <c r="I340" s="8"/>
      <c r="J340" s="8"/>
      <c r="K340" s="8"/>
      <c r="L340" s="8"/>
      <c r="M340" s="8"/>
      <c r="N340" s="8" t="s">
        <v>55</v>
      </c>
      <c r="O340" s="50">
        <f>L348</f>
        <v>18360.72</v>
      </c>
      <c r="P340" s="55">
        <f>O340/O343</f>
        <v>0.24759300757879987</v>
      </c>
      <c r="Q340" s="8"/>
      <c r="R340" s="8"/>
      <c r="S340" s="8"/>
      <c r="T340" s="8"/>
      <c r="U340" s="9"/>
    </row>
    <row r="341" spans="1:21">
      <c r="A341" s="45" t="s">
        <v>51</v>
      </c>
      <c r="B341" s="48">
        <v>44484</v>
      </c>
      <c r="C341" s="28"/>
      <c r="D341" s="28"/>
      <c r="E341" s="7"/>
      <c r="F341" s="8"/>
      <c r="G341" s="7"/>
      <c r="H341" s="8"/>
      <c r="I341" s="8"/>
      <c r="J341" s="8"/>
      <c r="K341" s="8"/>
      <c r="L341" s="8"/>
      <c r="M341" s="8"/>
      <c r="N341" s="8" t="str">
        <f>J349</f>
        <v>MG20180131</v>
      </c>
      <c r="O341" s="50">
        <f>L349</f>
        <v>14295.24</v>
      </c>
      <c r="P341" s="55">
        <f>O341/O343</f>
        <v>0.19277029798726644</v>
      </c>
      <c r="Q341" s="8"/>
      <c r="R341" s="8"/>
      <c r="S341" s="8"/>
      <c r="T341" s="8"/>
      <c r="U341" s="9"/>
    </row>
    <row r="342" spans="1:21">
      <c r="A342" s="47"/>
      <c r="B342" s="17"/>
      <c r="C342" s="17"/>
      <c r="D342" s="17"/>
      <c r="E342" s="17"/>
      <c r="F342" s="8"/>
      <c r="G342" s="7"/>
      <c r="H342" s="8"/>
      <c r="I342" s="8"/>
      <c r="J342" s="8"/>
      <c r="K342" s="8"/>
      <c r="L342" s="8"/>
      <c r="M342" s="8"/>
      <c r="N342" s="8" t="str">
        <f>J358</f>
        <v>CM20191031</v>
      </c>
      <c r="O342" s="14">
        <f>L358</f>
        <v>41500.9</v>
      </c>
      <c r="P342" s="55">
        <f>O342/O343</f>
        <v>0.55963669443393371</v>
      </c>
      <c r="Q342" s="8"/>
      <c r="R342" s="8"/>
      <c r="S342" s="8"/>
      <c r="T342" s="8"/>
      <c r="U342" s="9"/>
    </row>
    <row r="343" spans="1:21">
      <c r="A343" s="42"/>
      <c r="B343" s="7"/>
      <c r="C343" s="7"/>
      <c r="D343" s="7"/>
      <c r="E343" s="7"/>
      <c r="F343" s="8"/>
      <c r="G343" s="7"/>
      <c r="H343" s="8"/>
      <c r="I343" s="8"/>
      <c r="J343" s="8"/>
      <c r="K343" s="8"/>
      <c r="L343" s="8"/>
      <c r="M343" s="8"/>
      <c r="N343" s="8"/>
      <c r="O343" s="14">
        <f>SUM(O340:O342)</f>
        <v>74156.86</v>
      </c>
      <c r="P343" s="15">
        <f>SUM(P340:P342)</f>
        <v>1</v>
      </c>
      <c r="Q343" s="8"/>
      <c r="R343" s="8"/>
      <c r="S343" s="8"/>
      <c r="T343" s="8"/>
      <c r="U343" s="9"/>
    </row>
    <row r="344" spans="1:21">
      <c r="A344" s="6"/>
      <c r="B344" s="7"/>
      <c r="C344" s="7"/>
      <c r="D344" s="7"/>
      <c r="E344" s="7"/>
      <c r="F344" s="20" t="s">
        <v>61</v>
      </c>
      <c r="G344" s="7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9"/>
    </row>
    <row r="345" spans="1:21">
      <c r="A345" s="49" t="str">
        <f>"PURCHASING POWER "&amp;F348&amp;":"</f>
        <v>PURCHASING POWER BRK-5QX13608:</v>
      </c>
      <c r="B345" s="7"/>
      <c r="C345" s="7">
        <v>12839.59</v>
      </c>
      <c r="D345" s="7"/>
      <c r="E345" s="7"/>
      <c r="F345" s="20" t="s">
        <v>60</v>
      </c>
      <c r="G345" s="7" t="str">
        <f>IF((0.05*C348)+(E349/4)&gt;L345,"TRUE","FALSE")</f>
        <v>FALSE</v>
      </c>
      <c r="H345" s="8"/>
      <c r="I345" s="8"/>
      <c r="J345" s="51" t="str">
        <f>"PURCHASING POWER "&amp;N348&amp;":"</f>
        <v>PURCHASING POWER :</v>
      </c>
      <c r="K345" s="8"/>
      <c r="L345" s="50">
        <f>C345-SUM(K348:K349)</f>
        <v>12839.59</v>
      </c>
      <c r="M345" s="8"/>
      <c r="N345" s="8"/>
      <c r="O345" s="8"/>
      <c r="P345" s="8"/>
      <c r="Q345" s="8"/>
      <c r="R345" s="8"/>
      <c r="S345" s="8"/>
      <c r="T345" s="8"/>
      <c r="U345" s="9"/>
    </row>
    <row r="346" spans="1:21">
      <c r="A346" s="6"/>
      <c r="B346" s="7"/>
      <c r="C346" s="7"/>
      <c r="D346" s="7"/>
      <c r="E346" s="7"/>
      <c r="F346" s="8"/>
      <c r="G346" s="7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9"/>
    </row>
    <row r="347" spans="1:21">
      <c r="A347" s="11"/>
      <c r="B347" s="12" t="s">
        <v>19</v>
      </c>
      <c r="C347" s="12" t="s">
        <v>20</v>
      </c>
      <c r="D347" s="12"/>
      <c r="E347" s="12" t="s">
        <v>21</v>
      </c>
      <c r="F347" s="12" t="s">
        <v>32</v>
      </c>
      <c r="G347" s="12" t="s">
        <v>22</v>
      </c>
      <c r="H347" s="12"/>
      <c r="I347" s="8"/>
      <c r="J347" s="13"/>
      <c r="K347" s="40" t="s">
        <v>49</v>
      </c>
      <c r="L347" s="21" t="s">
        <v>47</v>
      </c>
      <c r="M347" s="8"/>
      <c r="N347" s="8"/>
      <c r="O347" s="8"/>
      <c r="P347" s="8"/>
      <c r="Q347" s="8"/>
      <c r="R347" s="8"/>
      <c r="S347" s="8"/>
      <c r="T347" s="8"/>
      <c r="U347" s="9"/>
    </row>
    <row r="348" spans="1:21">
      <c r="A348" s="16" t="s">
        <v>55</v>
      </c>
      <c r="B348" s="7">
        <v>14405.12</v>
      </c>
      <c r="C348" s="17">
        <v>3955.6</v>
      </c>
      <c r="D348" s="17"/>
      <c r="E348" s="7">
        <f>SUM(B348:C348)</f>
        <v>18360.72</v>
      </c>
      <c r="F348" s="8" t="s">
        <v>34</v>
      </c>
      <c r="G348" s="56">
        <f>E348/E350</f>
        <v>0.56224713651045632</v>
      </c>
      <c r="H348" s="15"/>
      <c r="I348" s="8"/>
      <c r="J348" s="8" t="str">
        <f>A348</f>
        <v>CMT20200817</v>
      </c>
      <c r="K348" s="46">
        <v>0</v>
      </c>
      <c r="L348" s="50">
        <f>K348+E348</f>
        <v>18360.72</v>
      </c>
      <c r="M348" s="8"/>
      <c r="N348" s="8"/>
      <c r="O348" s="8"/>
      <c r="P348" s="8"/>
      <c r="Q348" s="8"/>
      <c r="R348" s="8"/>
      <c r="S348" s="8"/>
      <c r="T348" s="8"/>
      <c r="U348" s="9"/>
    </row>
    <row r="349" spans="1:21">
      <c r="A349" s="16" t="s">
        <v>13</v>
      </c>
      <c r="B349" s="7">
        <v>13408.14</v>
      </c>
      <c r="C349" s="17">
        <v>887.1</v>
      </c>
      <c r="D349" s="17"/>
      <c r="E349" s="7">
        <f>SUM(B349:C349)</f>
        <v>14295.24</v>
      </c>
      <c r="F349" s="8" t="s">
        <v>34</v>
      </c>
      <c r="G349" s="56">
        <f>E349/E350</f>
        <v>0.43775286348954373</v>
      </c>
      <c r="H349" s="15"/>
      <c r="I349" s="8"/>
      <c r="J349" s="8" t="str">
        <f>A349</f>
        <v>MG20180131</v>
      </c>
      <c r="K349" s="46">
        <v>0</v>
      </c>
      <c r="L349" s="50">
        <f>K349+E349</f>
        <v>14295.24</v>
      </c>
      <c r="M349" s="8"/>
      <c r="N349" s="8"/>
      <c r="O349" s="8"/>
      <c r="P349" s="8"/>
      <c r="Q349" s="8"/>
      <c r="R349" s="8"/>
      <c r="S349" s="8"/>
      <c r="T349" s="8"/>
      <c r="U349" s="9"/>
    </row>
    <row r="350" spans="1:21">
      <c r="A350" s="6"/>
      <c r="B350" s="7"/>
      <c r="C350" s="7"/>
      <c r="D350" s="7"/>
      <c r="E350" s="7">
        <f>SUM(E348:E349)</f>
        <v>32655.96</v>
      </c>
      <c r="F350" s="8"/>
      <c r="G350" s="19">
        <f>SUM(G348:G349)</f>
        <v>1</v>
      </c>
      <c r="H350" s="54"/>
      <c r="I350" s="8"/>
      <c r="J350" s="20" t="s">
        <v>21</v>
      </c>
      <c r="K350" s="46"/>
      <c r="L350" s="21">
        <f>SUM(L347:L349)</f>
        <v>32655.96</v>
      </c>
      <c r="M350" s="8"/>
      <c r="N350" s="8"/>
      <c r="O350" s="8"/>
      <c r="P350" s="8"/>
      <c r="Q350" s="8"/>
      <c r="R350" s="8"/>
      <c r="S350" s="8"/>
      <c r="T350" s="8"/>
      <c r="U350" s="9"/>
    </row>
    <row r="351" spans="1:21">
      <c r="A351" s="6"/>
      <c r="B351" s="7"/>
      <c r="C351" s="7"/>
      <c r="D351" s="7"/>
      <c r="E351" s="7"/>
      <c r="F351" s="8"/>
      <c r="G351" s="7"/>
      <c r="H351" s="15"/>
      <c r="I351" s="8"/>
      <c r="J351" s="8"/>
      <c r="K351" s="46"/>
      <c r="L351" s="8"/>
      <c r="M351" s="8"/>
      <c r="N351" s="8"/>
      <c r="O351" s="8"/>
      <c r="P351" s="8"/>
      <c r="Q351" s="8"/>
      <c r="R351" s="8"/>
      <c r="S351" s="8"/>
      <c r="T351" s="8"/>
      <c r="U351" s="9"/>
    </row>
    <row r="352" spans="1:21">
      <c r="A352" s="6"/>
      <c r="B352" s="7"/>
      <c r="C352" s="7"/>
      <c r="D352" s="7"/>
      <c r="E352" s="7"/>
      <c r="F352" s="8"/>
      <c r="G352" s="7"/>
      <c r="H352" s="8"/>
      <c r="I352" s="8"/>
      <c r="J352" s="8"/>
      <c r="K352" s="46"/>
      <c r="L352" s="8"/>
      <c r="M352" s="8"/>
      <c r="N352" s="8"/>
      <c r="O352" s="8"/>
      <c r="P352" s="8"/>
      <c r="Q352" s="8"/>
      <c r="R352" s="8"/>
      <c r="S352" s="8"/>
      <c r="T352" s="8"/>
      <c r="U352" s="9"/>
    </row>
    <row r="353" spans="1:21">
      <c r="A353" s="6"/>
      <c r="B353" s="7"/>
      <c r="C353" s="7"/>
      <c r="D353" s="7"/>
      <c r="E353" s="7"/>
      <c r="F353" s="8"/>
      <c r="G353" s="7"/>
      <c r="H353" s="8"/>
      <c r="I353" s="8"/>
      <c r="J353" s="8"/>
      <c r="K353" s="46"/>
      <c r="L353" s="8"/>
      <c r="M353" s="8"/>
      <c r="N353" s="8"/>
      <c r="O353" s="8"/>
      <c r="P353" s="8"/>
      <c r="Q353" s="8"/>
      <c r="R353" s="8"/>
      <c r="S353" s="8"/>
      <c r="T353" s="8"/>
      <c r="U353" s="9"/>
    </row>
    <row r="354" spans="1:21">
      <c r="A354" s="6"/>
      <c r="B354" s="7"/>
      <c r="C354" s="7"/>
      <c r="D354" s="7"/>
      <c r="E354" s="7"/>
      <c r="F354" s="8"/>
      <c r="G354" s="7"/>
      <c r="H354" s="8"/>
      <c r="I354" s="8"/>
      <c r="J354" s="8"/>
      <c r="K354" s="46"/>
      <c r="L354" s="8"/>
      <c r="M354" s="8"/>
      <c r="N354" s="8"/>
      <c r="O354" s="8"/>
      <c r="P354" s="8"/>
      <c r="Q354" s="8"/>
      <c r="R354" s="8"/>
      <c r="S354" s="8"/>
      <c r="T354" s="8"/>
      <c r="U354" s="9"/>
    </row>
    <row r="355" spans="1:21">
      <c r="A355" s="6"/>
      <c r="B355" s="7"/>
      <c r="C355" s="7"/>
      <c r="D355" s="7"/>
      <c r="E355" s="7"/>
      <c r="F355" s="8"/>
      <c r="G355" s="7"/>
      <c r="H355" s="8"/>
      <c r="I355" s="8"/>
      <c r="J355" s="8"/>
      <c r="K355" s="46"/>
      <c r="L355" s="8"/>
      <c r="M355" s="8"/>
      <c r="N355" s="8"/>
      <c r="O355" s="8"/>
      <c r="P355" s="8"/>
      <c r="Q355" s="8"/>
      <c r="R355" s="8"/>
      <c r="S355" s="8"/>
      <c r="T355" s="8"/>
      <c r="U355" s="9"/>
    </row>
    <row r="356" spans="1:21">
      <c r="A356" s="42" t="str">
        <f>"PURCHASING POWER "&amp;F358&amp;":"</f>
        <v>PURCHASING POWER BRK-54X61101:</v>
      </c>
      <c r="B356" s="7"/>
      <c r="C356" s="7">
        <v>201634.16</v>
      </c>
      <c r="D356" s="7"/>
      <c r="E356" s="7"/>
      <c r="F356" s="8"/>
      <c r="G356" s="7"/>
      <c r="H356" s="8"/>
      <c r="I356" s="8"/>
      <c r="J356" s="12" t="str">
        <f>"PURCHASING POWER "&amp;N358&amp;":"</f>
        <v>PURCHASING POWER :</v>
      </c>
      <c r="K356" s="46"/>
      <c r="L356" s="14">
        <f>C356-SUM(K358:K359)</f>
        <v>196634.16</v>
      </c>
      <c r="M356" s="8"/>
      <c r="N356" s="8"/>
      <c r="O356" s="8"/>
      <c r="P356" s="8"/>
      <c r="Q356" s="8"/>
      <c r="R356" s="8"/>
      <c r="S356" s="8"/>
      <c r="T356" s="8"/>
      <c r="U356" s="9"/>
    </row>
    <row r="357" spans="1:21">
      <c r="A357" s="6"/>
      <c r="B357" s="12" t="s">
        <v>19</v>
      </c>
      <c r="C357" s="12" t="s">
        <v>20</v>
      </c>
      <c r="D357" s="12"/>
      <c r="E357" s="12" t="s">
        <v>21</v>
      </c>
      <c r="F357" s="12" t="s">
        <v>32</v>
      </c>
      <c r="G357" s="12" t="s">
        <v>22</v>
      </c>
      <c r="H357" s="12"/>
      <c r="I357" s="8"/>
      <c r="J357" s="8"/>
      <c r="K357" s="46"/>
      <c r="L357" s="14"/>
      <c r="M357" s="8"/>
      <c r="N357" s="8"/>
      <c r="O357" s="8"/>
      <c r="P357" s="8"/>
      <c r="Q357" s="8"/>
      <c r="R357" s="8"/>
      <c r="S357" s="8"/>
      <c r="T357" s="8"/>
      <c r="U357" s="9"/>
    </row>
    <row r="358" spans="1:21">
      <c r="A358" s="16" t="s">
        <v>14</v>
      </c>
      <c r="B358" s="7">
        <v>33775.93</v>
      </c>
      <c r="C358" s="17">
        <v>2724.97</v>
      </c>
      <c r="D358" s="17"/>
      <c r="E358" s="7">
        <f>SUM(B358:C358)</f>
        <v>36500.9</v>
      </c>
      <c r="F358" s="8" t="s">
        <v>33</v>
      </c>
      <c r="G358" s="57">
        <f>E358/E359</f>
        <v>1</v>
      </c>
      <c r="H358" s="15"/>
      <c r="I358" s="8"/>
      <c r="J358" s="8" t="str">
        <f>A358</f>
        <v>CM20191031</v>
      </c>
      <c r="K358" s="46">
        <v>5000</v>
      </c>
      <c r="L358" s="14">
        <f>E358+K358</f>
        <v>41500.9</v>
      </c>
      <c r="M358" s="8"/>
      <c r="N358" s="8"/>
      <c r="O358" s="8"/>
      <c r="P358" s="8"/>
      <c r="Q358" s="8"/>
      <c r="R358" s="8"/>
      <c r="S358" s="8"/>
      <c r="T358" s="8"/>
      <c r="U358" s="9"/>
    </row>
    <row r="359" spans="1:21">
      <c r="A359" s="6"/>
      <c r="B359" s="7"/>
      <c r="C359" s="7"/>
      <c r="D359" s="7"/>
      <c r="E359" s="7">
        <f>SUM(E358)</f>
        <v>36500.9</v>
      </c>
      <c r="F359" s="8"/>
      <c r="G359" s="57">
        <f>SUM(G358)</f>
        <v>1</v>
      </c>
      <c r="H359" s="54"/>
      <c r="I359" s="8"/>
      <c r="J359" s="20" t="s">
        <v>21</v>
      </c>
      <c r="K359" s="46"/>
      <c r="L359" s="21">
        <f>SUM(L357:L358)</f>
        <v>41500.9</v>
      </c>
      <c r="M359" s="8"/>
      <c r="N359" s="8"/>
      <c r="O359" s="8"/>
      <c r="P359" s="8"/>
      <c r="Q359" s="8"/>
      <c r="R359" s="8"/>
      <c r="S359" s="8"/>
      <c r="T359" s="8"/>
      <c r="U359" s="9"/>
    </row>
    <row r="360" spans="1:21">
      <c r="A360" s="6"/>
      <c r="B360" s="7"/>
      <c r="C360" s="7"/>
      <c r="D360" s="7"/>
      <c r="E360" s="7"/>
      <c r="F360" s="8"/>
      <c r="G360" s="19"/>
      <c r="H360" s="15"/>
      <c r="I360" s="8"/>
      <c r="J360" s="14"/>
      <c r="L360" s="14"/>
      <c r="M360" s="8"/>
      <c r="N360" s="8"/>
      <c r="O360" s="8"/>
      <c r="P360" s="8"/>
      <c r="Q360" s="8"/>
      <c r="R360" s="8"/>
      <c r="S360" s="8"/>
      <c r="T360" s="8"/>
      <c r="U360" s="9"/>
    </row>
    <row r="361" spans="1:21">
      <c r="A361" s="6"/>
      <c r="B361" s="7"/>
      <c r="C361" s="7"/>
      <c r="D361" s="7"/>
      <c r="E361" s="7"/>
      <c r="F361" s="8"/>
      <c r="G361" s="7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9"/>
    </row>
    <row r="362" spans="1:21">
      <c r="A362" s="6"/>
      <c r="B362" s="7"/>
      <c r="C362" s="12" t="s">
        <v>43</v>
      </c>
      <c r="D362" s="12"/>
      <c r="E362" s="58">
        <f>E359+E350</f>
        <v>69156.86</v>
      </c>
      <c r="F362" s="8"/>
      <c r="G362" s="7"/>
      <c r="H362" s="8"/>
      <c r="I362" s="8"/>
      <c r="J362" s="8"/>
      <c r="K362" s="12" t="s">
        <v>43</v>
      </c>
      <c r="L362" s="14">
        <f>L359+L350</f>
        <v>74156.86</v>
      </c>
      <c r="M362" s="8"/>
      <c r="N362" s="8"/>
      <c r="O362" s="8"/>
      <c r="P362" s="8"/>
      <c r="Q362" s="8"/>
      <c r="R362" s="8"/>
      <c r="S362" s="8"/>
      <c r="T362" s="8"/>
      <c r="U362" s="9"/>
    </row>
    <row r="363" spans="1:21">
      <c r="A363" s="6"/>
      <c r="B363" s="7"/>
      <c r="C363" s="7"/>
      <c r="D363" s="7"/>
      <c r="E363" s="7"/>
      <c r="F363" s="8"/>
      <c r="G363" s="7"/>
      <c r="H363" s="8"/>
      <c r="I363" s="8"/>
      <c r="J363" s="8"/>
      <c r="K363" s="20" t="s">
        <v>53</v>
      </c>
      <c r="L363" s="14">
        <f>L362-E362</f>
        <v>5000</v>
      </c>
      <c r="M363" s="8"/>
      <c r="N363" s="8"/>
      <c r="O363" s="8"/>
      <c r="P363" s="8"/>
      <c r="Q363" s="8"/>
      <c r="R363" s="8"/>
      <c r="S363" s="8"/>
      <c r="T363" s="8"/>
      <c r="U363" s="9"/>
    </row>
    <row r="364" spans="1:21">
      <c r="A364" s="6"/>
      <c r="B364" s="7"/>
      <c r="C364" s="7"/>
      <c r="D364" s="7"/>
      <c r="E364" s="7"/>
      <c r="F364" s="8"/>
      <c r="G364" s="7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9"/>
    </row>
    <row r="365" spans="1:21">
      <c r="A365" s="6"/>
      <c r="B365" s="17"/>
      <c r="C365" s="17"/>
      <c r="D365" s="17"/>
      <c r="E365" s="17"/>
      <c r="F365" s="8"/>
      <c r="G365" s="7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9"/>
    </row>
    <row r="366" spans="1:21">
      <c r="A366" s="6"/>
      <c r="B366" s="7"/>
      <c r="C366" s="7"/>
      <c r="D366" s="7"/>
      <c r="E366" s="7"/>
      <c r="F366" s="8"/>
      <c r="G366" s="7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9"/>
    </row>
    <row r="367" spans="1:21">
      <c r="A367" s="6"/>
      <c r="B367" s="40"/>
      <c r="C367" s="17"/>
      <c r="D367" s="17"/>
      <c r="E367" s="17"/>
      <c r="F367" s="41"/>
      <c r="G367" s="17"/>
      <c r="H367" s="41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9"/>
    </row>
    <row r="368" spans="1:21">
      <c r="A368" s="16" t="s">
        <v>14</v>
      </c>
      <c r="B368" s="52" t="s">
        <v>58</v>
      </c>
      <c r="C368" s="7"/>
      <c r="D368" s="7"/>
      <c r="E368" s="7"/>
      <c r="F368" s="8"/>
      <c r="G368" s="7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9"/>
    </row>
    <row r="369" spans="1:21">
      <c r="A369" s="16" t="s">
        <v>55</v>
      </c>
      <c r="B369" s="52" t="s">
        <v>57</v>
      </c>
      <c r="C369" s="7"/>
      <c r="D369" s="7"/>
      <c r="E369" s="7"/>
      <c r="F369" s="8"/>
      <c r="G369" s="7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9"/>
    </row>
    <row r="370" spans="1:21">
      <c r="A370" s="6" t="s">
        <v>13</v>
      </c>
      <c r="B370" s="53" t="s">
        <v>59</v>
      </c>
      <c r="C370" s="12"/>
      <c r="D370" s="12"/>
      <c r="E370" s="12"/>
      <c r="F370" s="12"/>
      <c r="G370" s="12"/>
      <c r="H370" s="12"/>
      <c r="I370" s="8"/>
      <c r="J370" s="8"/>
      <c r="K370" s="14"/>
      <c r="L370" s="15"/>
      <c r="M370" s="8"/>
      <c r="N370" s="8"/>
      <c r="O370" s="8"/>
      <c r="P370" s="8"/>
      <c r="Q370" s="8"/>
      <c r="R370" s="8"/>
      <c r="S370" s="8"/>
      <c r="T370" s="8"/>
      <c r="U370" s="9"/>
    </row>
    <row r="371" spans="1:21">
      <c r="A371" s="16"/>
      <c r="B371" s="7"/>
      <c r="C371" s="22"/>
      <c r="D371" s="22"/>
      <c r="E371" s="23"/>
      <c r="F371" s="8"/>
      <c r="G371" s="19"/>
      <c r="H371" s="15"/>
      <c r="I371" s="8"/>
      <c r="J371" s="8"/>
      <c r="K371" s="14"/>
      <c r="L371" s="15"/>
      <c r="M371" s="8"/>
      <c r="N371" s="8"/>
      <c r="O371" s="8"/>
      <c r="P371" s="8"/>
      <c r="Q371" s="8"/>
      <c r="R371" s="8"/>
      <c r="S371" s="8"/>
      <c r="T371" s="8"/>
      <c r="U371" s="9"/>
    </row>
    <row r="372" spans="1:21">
      <c r="A372" s="6"/>
      <c r="B372" s="7"/>
      <c r="C372" s="7"/>
      <c r="D372" s="7"/>
      <c r="E372" s="7"/>
      <c r="F372" s="8"/>
      <c r="G372" s="19"/>
      <c r="H372" s="15"/>
      <c r="I372" s="8"/>
      <c r="J372" s="20"/>
      <c r="K372" s="21"/>
      <c r="L372" s="15"/>
      <c r="M372" s="8"/>
      <c r="N372" s="8"/>
      <c r="O372" s="8"/>
      <c r="P372" s="8"/>
      <c r="Q372" s="8"/>
      <c r="R372" s="8"/>
      <c r="S372" s="8"/>
      <c r="T372" s="8"/>
      <c r="U372" s="9"/>
    </row>
    <row r="373" spans="1:21">
      <c r="A373" s="6"/>
      <c r="B373" s="7"/>
      <c r="C373" s="7"/>
      <c r="D373" s="7"/>
      <c r="E373" s="7"/>
      <c r="F373" s="8"/>
      <c r="G373" s="19"/>
      <c r="H373" s="15"/>
      <c r="I373" s="8"/>
      <c r="J373" s="14"/>
      <c r="K373" s="14"/>
      <c r="L373" s="15"/>
      <c r="M373" s="8"/>
      <c r="N373" s="8"/>
      <c r="O373" s="8"/>
      <c r="P373" s="8"/>
      <c r="Q373" s="8"/>
      <c r="R373" s="8"/>
      <c r="S373" s="8"/>
      <c r="T373" s="8"/>
      <c r="U373" s="9"/>
    </row>
    <row r="374" spans="1:21">
      <c r="A374" s="6"/>
      <c r="B374" s="7"/>
      <c r="C374" s="7"/>
      <c r="D374" s="7"/>
      <c r="E374" s="7"/>
      <c r="F374" s="8"/>
      <c r="G374" s="7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9"/>
    </row>
    <row r="375" spans="1:21">
      <c r="A375" s="6"/>
      <c r="B375" s="7"/>
      <c r="C375" s="7"/>
      <c r="D375" s="7"/>
      <c r="E375" s="7"/>
      <c r="F375" s="8"/>
      <c r="G375" s="7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9"/>
    </row>
    <row r="376" spans="1:21">
      <c r="A376" s="6"/>
      <c r="B376" s="7"/>
      <c r="C376" s="7"/>
      <c r="D376" s="7"/>
      <c r="E376" s="7"/>
      <c r="F376" s="8"/>
      <c r="G376" s="7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9"/>
    </row>
    <row r="377" spans="1:21">
      <c r="A377" s="6"/>
      <c r="B377" s="7"/>
      <c r="C377" s="7"/>
      <c r="D377" s="7"/>
      <c r="E377" s="7"/>
      <c r="F377" s="8"/>
      <c r="G377" s="7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9"/>
    </row>
    <row r="378" spans="1:21">
      <c r="A378" s="6"/>
      <c r="B378" s="7"/>
      <c r="C378" s="7"/>
      <c r="D378" s="7"/>
      <c r="E378" s="7"/>
      <c r="F378" s="8"/>
      <c r="G378" s="7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9"/>
    </row>
    <row r="379" spans="1:21">
      <c r="A379" s="6"/>
      <c r="B379" s="7"/>
      <c r="C379" s="7"/>
      <c r="D379" s="7"/>
      <c r="E379" s="7"/>
      <c r="F379" s="8"/>
      <c r="G379" s="7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9"/>
    </row>
    <row r="380" spans="1:21">
      <c r="A380" s="6"/>
      <c r="B380" s="7"/>
      <c r="C380" s="7"/>
      <c r="D380" s="7"/>
      <c r="E380" s="7"/>
      <c r="F380" s="8"/>
      <c r="G380" s="7"/>
      <c r="H380" s="14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9"/>
    </row>
    <row r="381" spans="1:21" ht="14.65" thickBot="1">
      <c r="A381" s="24"/>
      <c r="B381" s="25"/>
      <c r="C381" s="25"/>
      <c r="D381" s="25"/>
      <c r="E381" s="25"/>
      <c r="F381" s="26"/>
      <c r="G381" s="25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7"/>
    </row>
    <row r="382" spans="1:21" ht="14.65" thickTop="1"/>
    <row r="383" spans="1:21" ht="14.65" thickBot="1"/>
    <row r="384" spans="1:21" ht="14.65" thickTop="1">
      <c r="A384" s="44"/>
      <c r="B384" s="3"/>
      <c r="C384" s="3"/>
      <c r="D384" s="3"/>
      <c r="E384" s="3"/>
      <c r="F384" s="4"/>
      <c r="G384" s="3"/>
      <c r="H384" s="4"/>
      <c r="I384" s="4"/>
      <c r="J384" s="4"/>
      <c r="K384" s="4"/>
      <c r="L384" s="4"/>
      <c r="M384" s="4"/>
      <c r="N384" s="4"/>
      <c r="O384" s="4" t="s">
        <v>47</v>
      </c>
      <c r="P384" s="4" t="s">
        <v>48</v>
      </c>
      <c r="Q384" s="4"/>
      <c r="R384" s="4"/>
      <c r="S384" s="4"/>
      <c r="T384" s="4"/>
      <c r="U384" s="5"/>
    </row>
    <row r="385" spans="1:21">
      <c r="A385" s="45" t="s">
        <v>50</v>
      </c>
      <c r="B385" s="28" t="s">
        <v>63</v>
      </c>
      <c r="C385" s="28"/>
      <c r="D385" s="28"/>
      <c r="E385" s="7"/>
      <c r="F385" s="8"/>
      <c r="G385" s="7"/>
      <c r="H385" s="8"/>
      <c r="I385" s="8"/>
      <c r="J385" s="8"/>
      <c r="K385" s="8"/>
      <c r="L385" s="8"/>
      <c r="M385" s="8"/>
      <c r="N385" s="8" t="s">
        <v>55</v>
      </c>
      <c r="O385" s="50">
        <f>L393</f>
        <v>18198.22</v>
      </c>
      <c r="P385" s="55">
        <f>O385/O388</f>
        <v>0.26376387867066237</v>
      </c>
      <c r="Q385" s="8"/>
      <c r="R385" s="8"/>
      <c r="S385" s="8"/>
      <c r="T385" s="8"/>
      <c r="U385" s="9"/>
    </row>
    <row r="386" spans="1:21">
      <c r="A386" s="45" t="s">
        <v>51</v>
      </c>
      <c r="B386" s="48">
        <v>44473</v>
      </c>
      <c r="C386" s="28"/>
      <c r="D386" s="28"/>
      <c r="E386" s="7"/>
      <c r="F386" s="8"/>
      <c r="G386" s="7"/>
      <c r="H386" s="8"/>
      <c r="I386" s="8"/>
      <c r="J386" s="8"/>
      <c r="K386" s="8"/>
      <c r="L386" s="8"/>
      <c r="M386" s="8"/>
      <c r="N386" s="8" t="str">
        <f>J394</f>
        <v>MG20180131</v>
      </c>
      <c r="O386" s="14">
        <f>L394</f>
        <v>14295.24</v>
      </c>
      <c r="P386" s="55">
        <f>O386/O388</f>
        <v>0.20719432718848324</v>
      </c>
      <c r="Q386" s="8"/>
      <c r="R386" s="8"/>
      <c r="S386" s="8"/>
      <c r="T386" s="8"/>
      <c r="U386" s="9"/>
    </row>
    <row r="387" spans="1:21">
      <c r="A387" s="47"/>
      <c r="B387" s="17"/>
      <c r="C387" s="17"/>
      <c r="D387" s="17"/>
      <c r="E387" s="17"/>
      <c r="F387" s="8"/>
      <c r="G387" s="7"/>
      <c r="H387" s="8"/>
      <c r="I387" s="8"/>
      <c r="J387" s="8"/>
      <c r="K387" s="8"/>
      <c r="L387" s="8"/>
      <c r="M387" s="8"/>
      <c r="N387" s="8" t="str">
        <f>J403</f>
        <v>CM20191031</v>
      </c>
      <c r="O387" s="14">
        <f>L403</f>
        <v>36500.9</v>
      </c>
      <c r="P387" s="55">
        <f>O387/O388</f>
        <v>0.52904179414085439</v>
      </c>
      <c r="Q387" s="8"/>
      <c r="R387" s="8"/>
      <c r="S387" s="8"/>
      <c r="T387" s="8"/>
      <c r="U387" s="9"/>
    </row>
    <row r="388" spans="1:21">
      <c r="A388" s="42"/>
      <c r="B388" s="7"/>
      <c r="C388" s="7"/>
      <c r="D388" s="7"/>
      <c r="E388" s="7"/>
      <c r="F388" s="8"/>
      <c r="G388" s="7"/>
      <c r="H388" s="8"/>
      <c r="I388" s="8"/>
      <c r="J388" s="8"/>
      <c r="K388" s="8"/>
      <c r="L388" s="8"/>
      <c r="M388" s="8"/>
      <c r="N388" s="8"/>
      <c r="O388" s="14">
        <f>SUM(O385:O387)</f>
        <v>68994.36</v>
      </c>
      <c r="P388" s="15">
        <f>SUM(P385:P387)</f>
        <v>1</v>
      </c>
      <c r="Q388" s="8"/>
      <c r="R388" s="8"/>
      <c r="S388" s="8"/>
      <c r="T388" s="8"/>
      <c r="U388" s="9"/>
    </row>
    <row r="389" spans="1:21">
      <c r="A389" s="6"/>
      <c r="B389" s="7"/>
      <c r="C389" s="7"/>
      <c r="D389" s="7"/>
      <c r="E389" s="7"/>
      <c r="F389" s="20" t="s">
        <v>61</v>
      </c>
      <c r="G389" s="7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9"/>
    </row>
    <row r="390" spans="1:21">
      <c r="A390" s="49" t="str">
        <f>"PURCHASING POWER "&amp;F393&amp;":"</f>
        <v>PURCHASING POWER BRK-5QX13608:</v>
      </c>
      <c r="B390" s="7"/>
      <c r="C390" s="7">
        <v>11967.88</v>
      </c>
      <c r="D390" s="7"/>
      <c r="E390" s="7"/>
      <c r="F390" s="20" t="s">
        <v>60</v>
      </c>
      <c r="G390" s="7" t="str">
        <f>IF((0.05*C393)+(E394/4)&gt;L390,"TRUE","FALSE")</f>
        <v>FALSE</v>
      </c>
      <c r="H390" s="8"/>
      <c r="I390" s="8"/>
      <c r="J390" s="51" t="str">
        <f>"PURCHASING POWER "&amp;N393&amp;":"</f>
        <v>PURCHASING POWER :</v>
      </c>
      <c r="K390" s="8"/>
      <c r="L390" s="50">
        <f>C390-SUM(K393:K394)</f>
        <v>9467.8799999999992</v>
      </c>
      <c r="M390" s="8"/>
      <c r="N390" s="8"/>
      <c r="O390" s="8"/>
      <c r="P390" s="8"/>
      <c r="Q390" s="8"/>
      <c r="R390" s="8"/>
      <c r="S390" s="8"/>
      <c r="T390" s="8"/>
      <c r="U390" s="9"/>
    </row>
    <row r="391" spans="1:21">
      <c r="A391" s="6"/>
      <c r="B391" s="7"/>
      <c r="C391" s="7"/>
      <c r="D391" s="7"/>
      <c r="E391" s="7"/>
      <c r="F391" s="8"/>
      <c r="G391" s="7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9"/>
    </row>
    <row r="392" spans="1:21">
      <c r="A392" s="11"/>
      <c r="B392" s="12" t="s">
        <v>19</v>
      </c>
      <c r="C392" s="12" t="s">
        <v>20</v>
      </c>
      <c r="D392" s="12"/>
      <c r="E392" s="12" t="s">
        <v>21</v>
      </c>
      <c r="F392" s="12" t="s">
        <v>32</v>
      </c>
      <c r="G392" s="12" t="s">
        <v>22</v>
      </c>
      <c r="H392" s="12"/>
      <c r="I392" s="8"/>
      <c r="J392" s="13"/>
      <c r="K392" s="40" t="s">
        <v>49</v>
      </c>
      <c r="L392" s="21" t="s">
        <v>47</v>
      </c>
      <c r="M392" s="8"/>
      <c r="N392" s="8"/>
      <c r="O392" s="8"/>
      <c r="P392" s="8"/>
      <c r="Q392" s="8"/>
      <c r="R392" s="8"/>
      <c r="S392" s="8"/>
      <c r="T392" s="8"/>
      <c r="U392" s="9"/>
    </row>
    <row r="393" spans="1:21">
      <c r="A393" s="16" t="s">
        <v>55</v>
      </c>
      <c r="B393" s="7">
        <v>11967.86</v>
      </c>
      <c r="C393" s="17">
        <v>3730.36</v>
      </c>
      <c r="D393" s="17"/>
      <c r="E393" s="7">
        <f>SUM(B393:C393)</f>
        <v>15698.220000000001</v>
      </c>
      <c r="F393" s="8" t="s">
        <v>34</v>
      </c>
      <c r="G393" s="56">
        <f>E393/E395</f>
        <v>0.52338809860549607</v>
      </c>
      <c r="H393" s="15"/>
      <c r="I393" s="8"/>
      <c r="J393" s="8" t="str">
        <f>A393</f>
        <v>CMT20200817</v>
      </c>
      <c r="K393" s="46">
        <v>2500</v>
      </c>
      <c r="L393" s="50">
        <f>K393+E393</f>
        <v>18198.22</v>
      </c>
      <c r="M393" s="8"/>
      <c r="N393" s="8"/>
      <c r="O393" s="8"/>
      <c r="P393" s="8"/>
      <c r="Q393" s="8"/>
      <c r="R393" s="8"/>
      <c r="S393" s="8"/>
      <c r="T393" s="8"/>
      <c r="U393" s="9"/>
    </row>
    <row r="394" spans="1:21">
      <c r="A394" s="16" t="s">
        <v>13</v>
      </c>
      <c r="B394" s="7">
        <v>13408.14</v>
      </c>
      <c r="C394" s="17">
        <v>887.1</v>
      </c>
      <c r="D394" s="17"/>
      <c r="E394" s="7">
        <f>SUM(B394:C394)</f>
        <v>14295.24</v>
      </c>
      <c r="F394" s="8" t="s">
        <v>34</v>
      </c>
      <c r="G394" s="56">
        <f>E394/E395</f>
        <v>0.47661190139450399</v>
      </c>
      <c r="H394" s="15"/>
      <c r="I394" s="8"/>
      <c r="J394" s="8" t="str">
        <f>A394</f>
        <v>MG20180131</v>
      </c>
      <c r="K394" s="46">
        <v>0</v>
      </c>
      <c r="L394" s="50">
        <f>K394+E394</f>
        <v>14295.24</v>
      </c>
      <c r="M394" s="8"/>
      <c r="N394" s="8"/>
      <c r="O394" s="8"/>
      <c r="P394" s="8"/>
      <c r="Q394" s="8"/>
      <c r="R394" s="8"/>
      <c r="S394" s="8"/>
      <c r="T394" s="8"/>
      <c r="U394" s="9"/>
    </row>
    <row r="395" spans="1:21">
      <c r="A395" s="6"/>
      <c r="B395" s="7"/>
      <c r="C395" s="7"/>
      <c r="D395" s="7"/>
      <c r="E395" s="7">
        <f>SUM(E393:E394)</f>
        <v>29993.46</v>
      </c>
      <c r="F395" s="8"/>
      <c r="G395" s="19">
        <f>SUM(G393:G394)</f>
        <v>1</v>
      </c>
      <c r="H395" s="54"/>
      <c r="I395" s="8"/>
      <c r="J395" s="20" t="s">
        <v>21</v>
      </c>
      <c r="K395" s="46"/>
      <c r="L395" s="21">
        <f>SUM(L392:L394)</f>
        <v>32493.46</v>
      </c>
      <c r="M395" s="8"/>
      <c r="N395" s="8"/>
      <c r="O395" s="8"/>
      <c r="P395" s="8"/>
      <c r="Q395" s="8"/>
      <c r="R395" s="8"/>
      <c r="S395" s="8"/>
      <c r="T395" s="8"/>
      <c r="U395" s="9"/>
    </row>
    <row r="396" spans="1:21">
      <c r="A396" s="6"/>
      <c r="B396" s="7"/>
      <c r="C396" s="7"/>
      <c r="D396" s="7"/>
      <c r="E396" s="7"/>
      <c r="F396" s="8"/>
      <c r="G396" s="7"/>
      <c r="H396" s="15"/>
      <c r="I396" s="8"/>
      <c r="J396" s="8"/>
      <c r="K396" s="46"/>
      <c r="L396" s="8"/>
      <c r="M396" s="8"/>
      <c r="N396" s="8"/>
      <c r="O396" s="8"/>
      <c r="P396" s="8"/>
      <c r="Q396" s="8"/>
      <c r="R396" s="8"/>
      <c r="S396" s="8"/>
      <c r="T396" s="8"/>
      <c r="U396" s="9"/>
    </row>
    <row r="397" spans="1:21">
      <c r="A397" s="6"/>
      <c r="B397" s="7"/>
      <c r="C397" s="7"/>
      <c r="D397" s="7"/>
      <c r="E397" s="7"/>
      <c r="F397" s="8"/>
      <c r="G397" s="7"/>
      <c r="H397" s="8"/>
      <c r="I397" s="8"/>
      <c r="J397" s="8"/>
      <c r="K397" s="46"/>
      <c r="L397" s="8"/>
      <c r="M397" s="8"/>
      <c r="N397" s="8"/>
      <c r="O397" s="8"/>
      <c r="P397" s="8"/>
      <c r="Q397" s="8"/>
      <c r="R397" s="8"/>
      <c r="S397" s="8"/>
      <c r="T397" s="8"/>
      <c r="U397" s="9"/>
    </row>
    <row r="398" spans="1:21">
      <c r="A398" s="6"/>
      <c r="B398" s="7"/>
      <c r="C398" s="7"/>
      <c r="D398" s="7"/>
      <c r="E398" s="7"/>
      <c r="F398" s="8"/>
      <c r="G398" s="7"/>
      <c r="H398" s="8"/>
      <c r="I398" s="8"/>
      <c r="J398" s="8"/>
      <c r="K398" s="46"/>
      <c r="L398" s="8"/>
      <c r="M398" s="8"/>
      <c r="N398" s="8"/>
      <c r="O398" s="8"/>
      <c r="P398" s="8"/>
      <c r="Q398" s="8"/>
      <c r="R398" s="8"/>
      <c r="S398" s="8"/>
      <c r="T398" s="8"/>
      <c r="U398" s="9"/>
    </row>
    <row r="399" spans="1:21">
      <c r="A399" s="6"/>
      <c r="B399" s="7"/>
      <c r="C399" s="7"/>
      <c r="D399" s="7"/>
      <c r="E399" s="7"/>
      <c r="F399" s="8"/>
      <c r="G399" s="7"/>
      <c r="H399" s="8"/>
      <c r="I399" s="8"/>
      <c r="J399" s="8"/>
      <c r="K399" s="46"/>
      <c r="L399" s="8"/>
      <c r="M399" s="8"/>
      <c r="N399" s="8"/>
      <c r="O399" s="8"/>
      <c r="P399" s="8"/>
      <c r="Q399" s="8"/>
      <c r="R399" s="8"/>
      <c r="S399" s="8"/>
      <c r="T399" s="8"/>
      <c r="U399" s="9"/>
    </row>
    <row r="400" spans="1:21">
      <c r="A400" s="6"/>
      <c r="B400" s="7"/>
      <c r="C400" s="7"/>
      <c r="D400" s="7"/>
      <c r="E400" s="7"/>
      <c r="F400" s="8"/>
      <c r="G400" s="7"/>
      <c r="H400" s="8"/>
      <c r="I400" s="8"/>
      <c r="J400" s="8"/>
      <c r="K400" s="46"/>
      <c r="L400" s="8"/>
      <c r="M400" s="8"/>
      <c r="N400" s="8"/>
      <c r="O400" s="8"/>
      <c r="P400" s="8"/>
      <c r="Q400" s="8"/>
      <c r="R400" s="8"/>
      <c r="S400" s="8"/>
      <c r="T400" s="8"/>
      <c r="U400" s="9"/>
    </row>
    <row r="401" spans="1:21">
      <c r="A401" s="42" t="str">
        <f>"PURCHASING POWER "&amp;F403&amp;":"</f>
        <v>PURCHASING POWER BRK-54X61101:</v>
      </c>
      <c r="B401" s="7"/>
      <c r="C401" s="7">
        <v>201634.16</v>
      </c>
      <c r="D401" s="7"/>
      <c r="E401" s="7"/>
      <c r="F401" s="8"/>
      <c r="G401" s="7"/>
      <c r="H401" s="8"/>
      <c r="I401" s="8"/>
      <c r="J401" s="12" t="str">
        <f>"PURCHASING POWER "&amp;N403&amp;":"</f>
        <v>PURCHASING POWER :</v>
      </c>
      <c r="K401" s="46"/>
      <c r="L401" s="14">
        <f>C401-SUM(K403:K404)</f>
        <v>201634.16</v>
      </c>
      <c r="M401" s="8"/>
      <c r="N401" s="8"/>
      <c r="O401" s="8"/>
      <c r="P401" s="8"/>
      <c r="Q401" s="8"/>
      <c r="R401" s="8"/>
      <c r="S401" s="8"/>
      <c r="T401" s="8"/>
      <c r="U401" s="9"/>
    </row>
    <row r="402" spans="1:21">
      <c r="A402" s="6"/>
      <c r="B402" s="12" t="s">
        <v>19</v>
      </c>
      <c r="C402" s="12" t="s">
        <v>20</v>
      </c>
      <c r="D402" s="12"/>
      <c r="E402" s="12" t="s">
        <v>21</v>
      </c>
      <c r="F402" s="12" t="s">
        <v>32</v>
      </c>
      <c r="G402" s="12" t="s">
        <v>22</v>
      </c>
      <c r="H402" s="12"/>
      <c r="I402" s="8"/>
      <c r="J402" s="8"/>
      <c r="K402" s="46"/>
      <c r="L402" s="14"/>
      <c r="M402" s="8"/>
      <c r="N402" s="8"/>
      <c r="O402" s="8"/>
      <c r="P402" s="8"/>
      <c r="Q402" s="8"/>
      <c r="R402" s="8"/>
      <c r="S402" s="8"/>
      <c r="T402" s="8"/>
      <c r="U402" s="9"/>
    </row>
    <row r="403" spans="1:21">
      <c r="A403" s="16" t="s">
        <v>14</v>
      </c>
      <c r="B403" s="7">
        <v>33775.93</v>
      </c>
      <c r="C403" s="17">
        <v>2724.97</v>
      </c>
      <c r="D403" s="17"/>
      <c r="E403" s="7">
        <f>SUM(B403:C403)</f>
        <v>36500.9</v>
      </c>
      <c r="F403" s="8" t="s">
        <v>33</v>
      </c>
      <c r="G403" s="57">
        <f>E403/E404</f>
        <v>1</v>
      </c>
      <c r="H403" s="15"/>
      <c r="I403" s="8"/>
      <c r="J403" s="8" t="str">
        <f>A403</f>
        <v>CM20191031</v>
      </c>
      <c r="K403" s="46">
        <v>0</v>
      </c>
      <c r="L403" s="14">
        <f>E403+K403</f>
        <v>36500.9</v>
      </c>
      <c r="M403" s="8"/>
      <c r="N403" s="8"/>
      <c r="O403" s="8"/>
      <c r="P403" s="8"/>
      <c r="Q403" s="8"/>
      <c r="R403" s="8"/>
      <c r="S403" s="8"/>
      <c r="T403" s="8"/>
      <c r="U403" s="9"/>
    </row>
    <row r="404" spans="1:21">
      <c r="A404" s="6"/>
      <c r="B404" s="7"/>
      <c r="C404" s="7"/>
      <c r="D404" s="7"/>
      <c r="E404" s="7">
        <f>SUM(E403)</f>
        <v>36500.9</v>
      </c>
      <c r="F404" s="8"/>
      <c r="G404" s="57">
        <f>SUM(G403)</f>
        <v>1</v>
      </c>
      <c r="H404" s="54"/>
      <c r="I404" s="8"/>
      <c r="J404" s="20" t="s">
        <v>21</v>
      </c>
      <c r="K404" s="46"/>
      <c r="L404" s="21">
        <f>SUM(L402:L403)</f>
        <v>36500.9</v>
      </c>
      <c r="M404" s="8"/>
      <c r="N404" s="8"/>
      <c r="O404" s="8"/>
      <c r="P404" s="8"/>
      <c r="Q404" s="8"/>
      <c r="R404" s="8"/>
      <c r="S404" s="8"/>
      <c r="T404" s="8"/>
      <c r="U404" s="9"/>
    </row>
    <row r="405" spans="1:21">
      <c r="A405" s="6"/>
      <c r="B405" s="7"/>
      <c r="C405" s="7"/>
      <c r="D405" s="7"/>
      <c r="E405" s="7"/>
      <c r="F405" s="8"/>
      <c r="G405" s="19"/>
      <c r="H405" s="15"/>
      <c r="I405" s="8"/>
      <c r="J405" s="14"/>
      <c r="L405" s="14"/>
      <c r="M405" s="8"/>
      <c r="N405" s="8"/>
      <c r="O405" s="8"/>
      <c r="P405" s="8"/>
      <c r="Q405" s="8"/>
      <c r="R405" s="8"/>
      <c r="S405" s="8"/>
      <c r="T405" s="8"/>
      <c r="U405" s="9"/>
    </row>
    <row r="406" spans="1:21">
      <c r="A406" s="6"/>
      <c r="B406" s="7"/>
      <c r="C406" s="7"/>
      <c r="D406" s="7"/>
      <c r="E406" s="7"/>
      <c r="F406" s="8"/>
      <c r="G406" s="7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9"/>
    </row>
    <row r="407" spans="1:21">
      <c r="A407" s="6"/>
      <c r="B407" s="7"/>
      <c r="C407" s="12" t="s">
        <v>43</v>
      </c>
      <c r="D407" s="12"/>
      <c r="E407" s="58">
        <f>E404+E395</f>
        <v>66494.36</v>
      </c>
      <c r="F407" s="8"/>
      <c r="G407" s="7"/>
      <c r="H407" s="8"/>
      <c r="I407" s="8"/>
      <c r="J407" s="8"/>
      <c r="K407" s="12" t="s">
        <v>43</v>
      </c>
      <c r="L407" s="14">
        <f>L404+L395</f>
        <v>68994.36</v>
      </c>
      <c r="M407" s="8"/>
      <c r="N407" s="8"/>
      <c r="O407" s="8"/>
      <c r="P407" s="8"/>
      <c r="Q407" s="8"/>
      <c r="R407" s="8"/>
      <c r="S407" s="8"/>
      <c r="T407" s="8"/>
      <c r="U407" s="9"/>
    </row>
    <row r="408" spans="1:21">
      <c r="A408" s="6"/>
      <c r="B408" s="7"/>
      <c r="C408" s="7"/>
      <c r="D408" s="7"/>
      <c r="E408" s="7"/>
      <c r="F408" s="8"/>
      <c r="G408" s="7"/>
      <c r="H408" s="8"/>
      <c r="I408" s="8"/>
      <c r="J408" s="8"/>
      <c r="K408" s="20" t="s">
        <v>53</v>
      </c>
      <c r="L408" s="14">
        <f>L407-E407</f>
        <v>2500</v>
      </c>
      <c r="M408" s="8"/>
      <c r="N408" s="8"/>
      <c r="O408" s="8"/>
      <c r="P408" s="8"/>
      <c r="Q408" s="8"/>
      <c r="R408" s="8"/>
      <c r="S408" s="8"/>
      <c r="T408" s="8"/>
      <c r="U408" s="9"/>
    </row>
    <row r="409" spans="1:21">
      <c r="A409" s="6"/>
      <c r="B409" s="7"/>
      <c r="C409" s="7"/>
      <c r="D409" s="7"/>
      <c r="E409" s="7"/>
      <c r="F409" s="8"/>
      <c r="G409" s="7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9"/>
    </row>
    <row r="410" spans="1:21">
      <c r="A410" s="6"/>
      <c r="B410" s="17"/>
      <c r="C410" s="17"/>
      <c r="D410" s="17"/>
      <c r="E410" s="17"/>
      <c r="F410" s="8"/>
      <c r="G410" s="7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9"/>
    </row>
    <row r="411" spans="1:21">
      <c r="A411" s="6"/>
      <c r="B411" s="7"/>
      <c r="C411" s="7"/>
      <c r="D411" s="7"/>
      <c r="E411" s="7"/>
      <c r="F411" s="8"/>
      <c r="G411" s="7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9"/>
    </row>
    <row r="412" spans="1:21">
      <c r="A412" s="6"/>
      <c r="B412" s="40"/>
      <c r="C412" s="17"/>
      <c r="D412" s="17"/>
      <c r="E412" s="17"/>
      <c r="F412" s="41"/>
      <c r="G412" s="17"/>
      <c r="H412" s="41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9"/>
    </row>
    <row r="413" spans="1:21">
      <c r="A413" s="16" t="s">
        <v>14</v>
      </c>
      <c r="B413" s="52" t="s">
        <v>58</v>
      </c>
      <c r="C413" s="7"/>
      <c r="D413" s="7"/>
      <c r="E413" s="7"/>
      <c r="F413" s="8"/>
      <c r="G413" s="7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9"/>
    </row>
    <row r="414" spans="1:21">
      <c r="A414" s="16" t="s">
        <v>55</v>
      </c>
      <c r="B414" s="52" t="s">
        <v>57</v>
      </c>
      <c r="C414" s="7"/>
      <c r="D414" s="7"/>
      <c r="E414" s="7"/>
      <c r="F414" s="8"/>
      <c r="G414" s="7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9"/>
    </row>
    <row r="415" spans="1:21">
      <c r="A415" s="6" t="s">
        <v>13</v>
      </c>
      <c r="B415" s="53" t="s">
        <v>59</v>
      </c>
      <c r="C415" s="12"/>
      <c r="D415" s="12"/>
      <c r="E415" s="12"/>
      <c r="F415" s="12"/>
      <c r="G415" s="12"/>
      <c r="H415" s="12"/>
      <c r="I415" s="8"/>
      <c r="J415" s="8"/>
      <c r="K415" s="14"/>
      <c r="L415" s="15"/>
      <c r="M415" s="8"/>
      <c r="N415" s="8"/>
      <c r="O415" s="8"/>
      <c r="P415" s="8"/>
      <c r="Q415" s="8"/>
      <c r="R415" s="8"/>
      <c r="S415" s="8"/>
      <c r="T415" s="8"/>
      <c r="U415" s="9"/>
    </row>
    <row r="416" spans="1:21">
      <c r="A416" s="16"/>
      <c r="B416" s="7"/>
      <c r="C416" s="22"/>
      <c r="D416" s="22"/>
      <c r="E416" s="23"/>
      <c r="F416" s="8"/>
      <c r="G416" s="19"/>
      <c r="H416" s="15"/>
      <c r="I416" s="8"/>
      <c r="J416" s="8"/>
      <c r="K416" s="14"/>
      <c r="L416" s="15"/>
      <c r="M416" s="8"/>
      <c r="N416" s="8"/>
      <c r="O416" s="8"/>
      <c r="P416" s="8"/>
      <c r="Q416" s="8"/>
      <c r="R416" s="8"/>
      <c r="S416" s="8"/>
      <c r="T416" s="8"/>
      <c r="U416" s="9"/>
    </row>
    <row r="417" spans="1:21">
      <c r="A417" s="6"/>
      <c r="B417" s="7"/>
      <c r="C417" s="7"/>
      <c r="D417" s="7"/>
      <c r="E417" s="7"/>
      <c r="F417" s="8"/>
      <c r="G417" s="19"/>
      <c r="H417" s="15"/>
      <c r="I417" s="8"/>
      <c r="J417" s="20"/>
      <c r="K417" s="21"/>
      <c r="L417" s="15"/>
      <c r="M417" s="8"/>
      <c r="N417" s="8"/>
      <c r="O417" s="8"/>
      <c r="P417" s="8"/>
      <c r="Q417" s="8"/>
      <c r="R417" s="8"/>
      <c r="S417" s="8"/>
      <c r="T417" s="8"/>
      <c r="U417" s="9"/>
    </row>
    <row r="418" spans="1:21">
      <c r="A418" s="6"/>
      <c r="B418" s="7"/>
      <c r="C418" s="7"/>
      <c r="D418" s="7"/>
      <c r="E418" s="7"/>
      <c r="F418" s="8"/>
      <c r="G418" s="19"/>
      <c r="H418" s="15"/>
      <c r="I418" s="8"/>
      <c r="J418" s="14"/>
      <c r="K418" s="14"/>
      <c r="L418" s="15"/>
      <c r="M418" s="8"/>
      <c r="N418" s="8"/>
      <c r="O418" s="8"/>
      <c r="P418" s="8"/>
      <c r="Q418" s="8"/>
      <c r="R418" s="8"/>
      <c r="S418" s="8"/>
      <c r="T418" s="8"/>
      <c r="U418" s="9"/>
    </row>
    <row r="419" spans="1:21">
      <c r="A419" s="6"/>
      <c r="B419" s="7"/>
      <c r="C419" s="7"/>
      <c r="D419" s="7"/>
      <c r="E419" s="7"/>
      <c r="F419" s="8"/>
      <c r="G419" s="7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9"/>
    </row>
    <row r="420" spans="1:21">
      <c r="A420" s="6"/>
      <c r="B420" s="7"/>
      <c r="C420" s="7"/>
      <c r="D420" s="7"/>
      <c r="E420" s="7"/>
      <c r="F420" s="8"/>
      <c r="G420" s="7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9"/>
    </row>
    <row r="421" spans="1:21">
      <c r="A421" s="6"/>
      <c r="B421" s="7"/>
      <c r="C421" s="7"/>
      <c r="D421" s="7"/>
      <c r="E421" s="7"/>
      <c r="F421" s="8"/>
      <c r="G421" s="7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9"/>
    </row>
    <row r="422" spans="1:21">
      <c r="A422" s="6"/>
      <c r="B422" s="7"/>
      <c r="C422" s="7"/>
      <c r="D422" s="7"/>
      <c r="E422" s="7"/>
      <c r="F422" s="8"/>
      <c r="G422" s="7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9"/>
    </row>
    <row r="423" spans="1:21">
      <c r="A423" s="6"/>
      <c r="B423" s="7"/>
      <c r="C423" s="7"/>
      <c r="D423" s="7"/>
      <c r="E423" s="7"/>
      <c r="F423" s="8"/>
      <c r="G423" s="7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9"/>
    </row>
    <row r="424" spans="1:21">
      <c r="A424" s="6"/>
      <c r="B424" s="7"/>
      <c r="C424" s="7"/>
      <c r="D424" s="7"/>
      <c r="E424" s="7"/>
      <c r="F424" s="8"/>
      <c r="G424" s="7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9"/>
    </row>
    <row r="425" spans="1:21">
      <c r="A425" s="6"/>
      <c r="B425" s="7"/>
      <c r="C425" s="7"/>
      <c r="D425" s="7"/>
      <c r="E425" s="7"/>
      <c r="F425" s="8"/>
      <c r="G425" s="7"/>
      <c r="H425" s="14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9"/>
    </row>
    <row r="426" spans="1:21" ht="14.65" thickBot="1">
      <c r="A426" s="24"/>
      <c r="B426" s="25"/>
      <c r="C426" s="25"/>
      <c r="D426" s="25"/>
      <c r="E426" s="25"/>
      <c r="F426" s="26"/>
      <c r="G426" s="25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7"/>
    </row>
    <row r="427" spans="1:21" ht="14.65" thickTop="1"/>
    <row r="428" spans="1:21" ht="14.65" thickBot="1"/>
    <row r="429" spans="1:21" ht="14.65" thickTop="1">
      <c r="A429" s="44"/>
      <c r="B429" s="3"/>
      <c r="C429" s="3"/>
      <c r="D429" s="3"/>
      <c r="E429" s="3"/>
      <c r="F429" s="4"/>
      <c r="G429" s="3"/>
      <c r="H429" s="4"/>
      <c r="I429" s="4"/>
      <c r="J429" s="4"/>
      <c r="K429" s="4"/>
      <c r="L429" s="4"/>
      <c r="M429" s="4"/>
      <c r="N429" s="4"/>
      <c r="O429" s="4" t="s">
        <v>47</v>
      </c>
      <c r="P429" s="4" t="s">
        <v>48</v>
      </c>
      <c r="Q429" s="4"/>
      <c r="R429" s="4"/>
      <c r="S429" s="4"/>
      <c r="T429" s="4"/>
      <c r="U429" s="5"/>
    </row>
    <row r="430" spans="1:21">
      <c r="A430" s="45" t="s">
        <v>50</v>
      </c>
      <c r="B430" s="28" t="s">
        <v>62</v>
      </c>
      <c r="C430" s="28"/>
      <c r="D430" s="28"/>
      <c r="E430" s="7"/>
      <c r="F430" s="8"/>
      <c r="G430" s="7"/>
      <c r="H430" s="8"/>
      <c r="I430" s="8"/>
      <c r="J430" s="8"/>
      <c r="K430" s="8"/>
      <c r="L430" s="8"/>
      <c r="M430" s="8"/>
      <c r="N430" s="8" t="s">
        <v>55</v>
      </c>
      <c r="O430" s="14">
        <f>L438</f>
        <v>15222.75</v>
      </c>
      <c r="P430" s="15">
        <f>O430/$O$388</f>
        <v>0.22063759994295185</v>
      </c>
      <c r="Q430" s="8"/>
      <c r="R430" s="8"/>
      <c r="S430" s="8"/>
      <c r="T430" s="8"/>
      <c r="U430" s="9"/>
    </row>
    <row r="431" spans="1:21">
      <c r="A431" s="45" t="s">
        <v>51</v>
      </c>
      <c r="B431" s="48">
        <v>44438</v>
      </c>
      <c r="C431" s="28"/>
      <c r="D431" s="28"/>
      <c r="E431" s="7"/>
      <c r="F431" s="8"/>
      <c r="G431" s="7"/>
      <c r="H431" s="8"/>
      <c r="I431" s="8"/>
      <c r="J431" s="8"/>
      <c r="K431" s="8"/>
      <c r="L431" s="8"/>
      <c r="M431" s="8"/>
      <c r="N431" s="8" t="str">
        <f>J439</f>
        <v>MG20180131</v>
      </c>
      <c r="O431" s="14">
        <f>L439</f>
        <v>13926.8</v>
      </c>
      <c r="P431" s="15">
        <f>O431/$O$388</f>
        <v>0.20185418054461263</v>
      </c>
      <c r="Q431" s="8"/>
      <c r="R431" s="8"/>
      <c r="S431" s="8"/>
      <c r="T431" s="8"/>
      <c r="U431" s="9"/>
    </row>
    <row r="432" spans="1:21">
      <c r="A432" s="47"/>
      <c r="B432" s="17"/>
      <c r="C432" s="17"/>
      <c r="D432" s="17"/>
      <c r="E432" s="17"/>
      <c r="F432" s="8"/>
      <c r="G432" s="7"/>
      <c r="H432" s="8"/>
      <c r="I432" s="8"/>
      <c r="J432" s="8"/>
      <c r="K432" s="8"/>
      <c r="L432" s="8"/>
      <c r="M432" s="8"/>
      <c r="N432" s="8" t="str">
        <f>J448</f>
        <v>CM20191031</v>
      </c>
      <c r="O432" s="14">
        <f>L448</f>
        <v>35283.300000000003</v>
      </c>
      <c r="P432" s="15">
        <f>O432/$O$388</f>
        <v>0.51139397481185422</v>
      </c>
      <c r="Q432" s="8"/>
      <c r="R432" s="8"/>
      <c r="S432" s="8"/>
      <c r="T432" s="8"/>
      <c r="U432" s="9"/>
    </row>
    <row r="433" spans="1:21">
      <c r="A433" s="42"/>
      <c r="B433" s="7"/>
      <c r="C433" s="7"/>
      <c r="D433" s="7"/>
      <c r="E433" s="7"/>
      <c r="F433" s="8"/>
      <c r="G433" s="7"/>
      <c r="H433" s="8"/>
      <c r="I433" s="8"/>
      <c r="J433" s="8"/>
      <c r="K433" s="8"/>
      <c r="L433" s="8"/>
      <c r="M433" s="8"/>
      <c r="N433" s="8"/>
      <c r="O433" s="14">
        <f>SUM(O430:O432)</f>
        <v>64432.850000000006</v>
      </c>
      <c r="P433" s="15">
        <f>SUM(P430:P432)</f>
        <v>0.93388575529941864</v>
      </c>
      <c r="Q433" s="8"/>
      <c r="R433" s="8"/>
      <c r="S433" s="8"/>
      <c r="T433" s="8"/>
      <c r="U433" s="9"/>
    </row>
    <row r="434" spans="1:21">
      <c r="A434" s="6"/>
      <c r="B434" s="7"/>
      <c r="C434" s="7"/>
      <c r="D434" s="7"/>
      <c r="E434" s="7"/>
      <c r="F434" s="20" t="s">
        <v>61</v>
      </c>
      <c r="G434" s="7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9"/>
    </row>
    <row r="435" spans="1:21">
      <c r="A435" s="49" t="str">
        <f>"PURCHASING POWER "&amp;F438&amp;":"</f>
        <v>PURCHASING POWER BRK-5QX13608:</v>
      </c>
      <c r="B435" s="7"/>
      <c r="C435" s="7">
        <v>11967.88</v>
      </c>
      <c r="D435" s="7"/>
      <c r="E435" s="7"/>
      <c r="F435" s="20" t="s">
        <v>60</v>
      </c>
      <c r="G435" s="7" t="str">
        <f>IF((0.05*C438)+(E439/4)&gt;L435,"TRUE","FALSE")</f>
        <v>FALSE</v>
      </c>
      <c r="H435" s="8"/>
      <c r="I435" s="8"/>
      <c r="J435" s="51" t="str">
        <f>"PURCHASING POWER "&amp;N438&amp;":"</f>
        <v>PURCHASING POWER :</v>
      </c>
      <c r="K435" s="8"/>
      <c r="L435" s="50">
        <f>C435-SUM(K438:K439)</f>
        <v>11967.88</v>
      </c>
      <c r="M435" s="8"/>
      <c r="N435" s="8"/>
      <c r="O435" s="8"/>
      <c r="P435" s="8"/>
      <c r="Q435" s="8"/>
      <c r="R435" s="8"/>
      <c r="S435" s="8"/>
      <c r="T435" s="8"/>
      <c r="U435" s="9"/>
    </row>
    <row r="436" spans="1:21">
      <c r="A436" s="6"/>
      <c r="B436" s="7"/>
      <c r="C436" s="7"/>
      <c r="D436" s="7"/>
      <c r="E436" s="7"/>
      <c r="F436" s="8"/>
      <c r="G436" s="7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9"/>
    </row>
    <row r="437" spans="1:21">
      <c r="A437" s="11"/>
      <c r="B437" s="12" t="s">
        <v>19</v>
      </c>
      <c r="C437" s="12" t="s">
        <v>20</v>
      </c>
      <c r="D437" s="12"/>
      <c r="E437" s="12" t="s">
        <v>21</v>
      </c>
      <c r="F437" s="12" t="s">
        <v>32</v>
      </c>
      <c r="G437" s="12" t="s">
        <v>22</v>
      </c>
      <c r="H437" s="12" t="s">
        <v>35</v>
      </c>
      <c r="I437" s="8"/>
      <c r="J437" s="13"/>
      <c r="K437" s="40" t="s">
        <v>49</v>
      </c>
      <c r="L437" s="21" t="s">
        <v>47</v>
      </c>
      <c r="M437" s="8"/>
      <c r="N437" s="8"/>
      <c r="O437" s="8"/>
      <c r="P437" s="8"/>
      <c r="Q437" s="8"/>
      <c r="R437" s="8"/>
      <c r="S437" s="8"/>
      <c r="T437" s="8"/>
      <c r="U437" s="9"/>
    </row>
    <row r="438" spans="1:21">
      <c r="A438" s="16" t="s">
        <v>55</v>
      </c>
      <c r="B438" s="7">
        <v>12628.25</v>
      </c>
      <c r="C438" s="17">
        <v>2594.5</v>
      </c>
      <c r="D438" s="17"/>
      <c r="E438" s="7">
        <f>SUM(B438:C438)</f>
        <v>15222.75</v>
      </c>
      <c r="F438" s="8" t="s">
        <v>34</v>
      </c>
      <c r="G438" s="18">
        <f>E438/$E$395</f>
        <v>0.50753564277012386</v>
      </c>
      <c r="H438" s="15">
        <f>E438/($C$390+$E$395)</f>
        <v>0.36278035925449476</v>
      </c>
      <c r="I438" s="8"/>
      <c r="J438" s="8" t="str">
        <f>A438</f>
        <v>CMT20200817</v>
      </c>
      <c r="K438" s="46">
        <v>0</v>
      </c>
      <c r="L438" s="50">
        <f>K438+E438</f>
        <v>15222.75</v>
      </c>
      <c r="M438" s="8"/>
      <c r="N438" s="8"/>
      <c r="O438" s="8"/>
      <c r="P438" s="8"/>
      <c r="Q438" s="8"/>
      <c r="R438" s="8"/>
      <c r="S438" s="8"/>
      <c r="T438" s="8"/>
      <c r="U438" s="9"/>
    </row>
    <row r="439" spans="1:21">
      <c r="A439" s="16" t="s">
        <v>13</v>
      </c>
      <c r="B439" s="7">
        <v>13495.13</v>
      </c>
      <c r="C439" s="17">
        <v>431.67</v>
      </c>
      <c r="D439" s="17"/>
      <c r="E439" s="7">
        <f>SUM(B439:C439)</f>
        <v>13926.8</v>
      </c>
      <c r="F439" s="8" t="s">
        <v>34</v>
      </c>
      <c r="G439" s="18">
        <f>E439/$E$395</f>
        <v>0.46432789014671866</v>
      </c>
      <c r="H439" s="15">
        <f>E439/($C$390+$E$395)</f>
        <v>0.33189597853643377</v>
      </c>
      <c r="I439" s="8"/>
      <c r="J439" s="8" t="str">
        <f>A439</f>
        <v>MG20180131</v>
      </c>
      <c r="K439" s="46">
        <v>0</v>
      </c>
      <c r="L439" s="50">
        <f>K439+E439</f>
        <v>13926.8</v>
      </c>
      <c r="M439" s="8"/>
      <c r="N439" s="8"/>
      <c r="O439" s="8"/>
      <c r="P439" s="8"/>
      <c r="Q439" s="8"/>
      <c r="R439" s="8"/>
      <c r="S439" s="8"/>
      <c r="T439" s="8"/>
      <c r="U439" s="9"/>
    </row>
    <row r="440" spans="1:21">
      <c r="A440" s="6"/>
      <c r="B440" s="7"/>
      <c r="C440" s="7"/>
      <c r="D440" s="7"/>
      <c r="E440" s="7">
        <f>SUM(E438:E439)</f>
        <v>29149.55</v>
      </c>
      <c r="F440" s="8"/>
      <c r="G440" s="19">
        <f>SUM(G438:G439)</f>
        <v>0.97186353291684258</v>
      </c>
      <c r="H440" s="54">
        <f>SUM(H438:H439)</f>
        <v>0.69467633779092852</v>
      </c>
      <c r="I440" s="8"/>
      <c r="J440" s="20" t="s">
        <v>21</v>
      </c>
      <c r="K440" s="46"/>
      <c r="L440" s="21">
        <f>SUM(L437:L439)</f>
        <v>29149.55</v>
      </c>
      <c r="M440" s="8"/>
      <c r="N440" s="8"/>
      <c r="O440" s="8"/>
      <c r="P440" s="8"/>
      <c r="Q440" s="8"/>
      <c r="R440" s="8"/>
      <c r="S440" s="8"/>
      <c r="T440" s="8"/>
      <c r="U440" s="9"/>
    </row>
    <row r="441" spans="1:21">
      <c r="A441" s="6"/>
      <c r="B441" s="7"/>
      <c r="C441" s="7"/>
      <c r="D441" s="7"/>
      <c r="E441" s="7"/>
      <c r="F441" s="8"/>
      <c r="G441" s="7"/>
      <c r="H441" s="15"/>
      <c r="I441" s="8"/>
      <c r="J441" s="8"/>
      <c r="K441" s="46"/>
      <c r="L441" s="8"/>
      <c r="M441" s="8"/>
      <c r="N441" s="8"/>
      <c r="O441" s="8"/>
      <c r="P441" s="8"/>
      <c r="Q441" s="8"/>
      <c r="R441" s="8"/>
      <c r="S441" s="8"/>
      <c r="T441" s="8"/>
      <c r="U441" s="9"/>
    </row>
    <row r="442" spans="1:21">
      <c r="A442" s="6"/>
      <c r="B442" s="7"/>
      <c r="C442" s="7"/>
      <c r="D442" s="7"/>
      <c r="E442" s="7"/>
      <c r="F442" s="8"/>
      <c r="G442" s="7"/>
      <c r="H442" s="8"/>
      <c r="I442" s="8"/>
      <c r="J442" s="8"/>
      <c r="K442" s="46"/>
      <c r="L442" s="8"/>
      <c r="M442" s="8"/>
      <c r="N442" s="8"/>
      <c r="O442" s="8"/>
      <c r="P442" s="8"/>
      <c r="Q442" s="8"/>
      <c r="R442" s="8"/>
      <c r="S442" s="8"/>
      <c r="T442" s="8"/>
      <c r="U442" s="9"/>
    </row>
    <row r="443" spans="1:21">
      <c r="A443" s="6"/>
      <c r="B443" s="7"/>
      <c r="C443" s="7"/>
      <c r="D443" s="7"/>
      <c r="E443" s="7"/>
      <c r="F443" s="8"/>
      <c r="G443" s="7"/>
      <c r="H443" s="8"/>
      <c r="I443" s="8"/>
      <c r="J443" s="8"/>
      <c r="K443" s="46"/>
      <c r="L443" s="8"/>
      <c r="M443" s="8"/>
      <c r="N443" s="8"/>
      <c r="O443" s="8"/>
      <c r="P443" s="8"/>
      <c r="Q443" s="8"/>
      <c r="R443" s="8"/>
      <c r="S443" s="8"/>
      <c r="T443" s="8"/>
      <c r="U443" s="9"/>
    </row>
    <row r="444" spans="1:21">
      <c r="A444" s="6"/>
      <c r="B444" s="7"/>
      <c r="C444" s="7"/>
      <c r="D444" s="7"/>
      <c r="E444" s="7"/>
      <c r="F444" s="8"/>
      <c r="G444" s="7"/>
      <c r="H444" s="8"/>
      <c r="I444" s="8"/>
      <c r="J444" s="8"/>
      <c r="K444" s="46"/>
      <c r="L444" s="8"/>
      <c r="M444" s="8"/>
      <c r="N444" s="8"/>
      <c r="O444" s="8"/>
      <c r="P444" s="8"/>
      <c r="Q444" s="8"/>
      <c r="R444" s="8"/>
      <c r="S444" s="8"/>
      <c r="T444" s="8"/>
      <c r="U444" s="9"/>
    </row>
    <row r="445" spans="1:21">
      <c r="A445" s="6"/>
      <c r="B445" s="7"/>
      <c r="C445" s="7"/>
      <c r="D445" s="7"/>
      <c r="E445" s="7"/>
      <c r="F445" s="8"/>
      <c r="G445" s="7"/>
      <c r="H445" s="8"/>
      <c r="I445" s="8"/>
      <c r="J445" s="8"/>
      <c r="K445" s="46"/>
      <c r="L445" s="8"/>
      <c r="M445" s="8"/>
      <c r="N445" s="8"/>
      <c r="O445" s="8"/>
      <c r="P445" s="8"/>
      <c r="Q445" s="8"/>
      <c r="R445" s="8"/>
      <c r="S445" s="8"/>
      <c r="T445" s="8"/>
      <c r="U445" s="9"/>
    </row>
    <row r="446" spans="1:21">
      <c r="A446" s="42" t="str">
        <f>"PURCHASING POWER "&amp;F448&amp;":"</f>
        <v>PURCHASING POWER BRK-54X61101:</v>
      </c>
      <c r="B446" s="7"/>
      <c r="C446" s="7">
        <v>201634.16</v>
      </c>
      <c r="D446" s="7"/>
      <c r="E446" s="7"/>
      <c r="F446" s="8"/>
      <c r="G446" s="7"/>
      <c r="H446" s="8"/>
      <c r="I446" s="8"/>
      <c r="J446" s="12" t="str">
        <f>"PURCHASING POWER "&amp;N448&amp;":"</f>
        <v>PURCHASING POWER :</v>
      </c>
      <c r="K446" s="46"/>
      <c r="L446" s="14">
        <f>C446-SUM(K448:K449)</f>
        <v>199134.16</v>
      </c>
      <c r="M446" s="8"/>
      <c r="N446" s="8"/>
      <c r="O446" s="8"/>
      <c r="P446" s="8"/>
      <c r="Q446" s="8"/>
      <c r="R446" s="8"/>
      <c r="S446" s="8"/>
      <c r="T446" s="8"/>
      <c r="U446" s="9"/>
    </row>
    <row r="447" spans="1:21">
      <c r="A447" s="6"/>
      <c r="B447" s="12" t="s">
        <v>19</v>
      </c>
      <c r="C447" s="12" t="s">
        <v>20</v>
      </c>
      <c r="D447" s="12"/>
      <c r="E447" s="12" t="s">
        <v>21</v>
      </c>
      <c r="F447" s="12" t="s">
        <v>32</v>
      </c>
      <c r="G447" s="12" t="s">
        <v>22</v>
      </c>
      <c r="H447" s="12" t="s">
        <v>35</v>
      </c>
      <c r="I447" s="8"/>
      <c r="J447" s="8"/>
      <c r="K447" s="46"/>
      <c r="L447" s="14"/>
      <c r="M447" s="8"/>
      <c r="N447" s="8"/>
      <c r="O447" s="8"/>
      <c r="P447" s="8"/>
      <c r="Q447" s="8"/>
      <c r="R447" s="8"/>
      <c r="S447" s="8"/>
      <c r="T447" s="8"/>
      <c r="U447" s="9"/>
    </row>
    <row r="448" spans="1:21">
      <c r="A448" s="16" t="s">
        <v>14</v>
      </c>
      <c r="B448" s="7">
        <v>28473.53</v>
      </c>
      <c r="C448" s="17">
        <v>4309.7700000000004</v>
      </c>
      <c r="D448" s="17"/>
      <c r="E448" s="7">
        <f>SUM(B448:C448)</f>
        <v>32783.300000000003</v>
      </c>
      <c r="F448" s="8" t="s">
        <v>33</v>
      </c>
      <c r="G448" s="19">
        <f>E448/$E$404</f>
        <v>0.89815045656408476</v>
      </c>
      <c r="H448" s="15">
        <f>E448/($C$401+$E$404)</f>
        <v>0.13766683494652154</v>
      </c>
      <c r="I448" s="8"/>
      <c r="J448" s="8" t="str">
        <f>A448</f>
        <v>CM20191031</v>
      </c>
      <c r="K448" s="46">
        <v>2500</v>
      </c>
      <c r="L448" s="14">
        <f>E448+K448</f>
        <v>35283.300000000003</v>
      </c>
      <c r="M448" s="8"/>
      <c r="N448" s="8"/>
      <c r="O448" s="8"/>
      <c r="P448" s="8"/>
      <c r="Q448" s="8"/>
      <c r="R448" s="8"/>
      <c r="S448" s="8"/>
      <c r="T448" s="8"/>
      <c r="U448" s="9"/>
    </row>
    <row r="449" spans="1:21">
      <c r="A449" s="6"/>
      <c r="B449" s="7"/>
      <c r="C449" s="7"/>
      <c r="D449" s="7"/>
      <c r="E449" s="7">
        <f>SUM(E448)</f>
        <v>32783.300000000003</v>
      </c>
      <c r="F449" s="8"/>
      <c r="G449" s="19">
        <f>SUM(G448)</f>
        <v>0.89815045656408476</v>
      </c>
      <c r="H449" s="54">
        <f>SUM(H448)</f>
        <v>0.13766683494652154</v>
      </c>
      <c r="I449" s="8"/>
      <c r="J449" s="20" t="s">
        <v>21</v>
      </c>
      <c r="K449" s="46"/>
      <c r="L449" s="21">
        <f>SUM(L447:L448)</f>
        <v>35283.300000000003</v>
      </c>
      <c r="M449" s="8"/>
      <c r="N449" s="8"/>
      <c r="O449" s="8"/>
      <c r="P449" s="8"/>
      <c r="Q449" s="8"/>
      <c r="R449" s="8"/>
      <c r="S449" s="8"/>
      <c r="T449" s="8"/>
      <c r="U449" s="9"/>
    </row>
    <row r="450" spans="1:21">
      <c r="A450" s="6"/>
      <c r="B450" s="7"/>
      <c r="C450" s="7"/>
      <c r="D450" s="7"/>
      <c r="E450" s="7"/>
      <c r="F450" s="8"/>
      <c r="G450" s="19"/>
      <c r="H450" s="15"/>
      <c r="I450" s="8"/>
      <c r="J450" s="14"/>
      <c r="L450" s="14"/>
      <c r="M450" s="8"/>
      <c r="N450" s="8"/>
      <c r="O450" s="8"/>
      <c r="P450" s="8"/>
      <c r="Q450" s="8"/>
      <c r="R450" s="8"/>
      <c r="S450" s="8"/>
      <c r="T450" s="8"/>
      <c r="U450" s="9"/>
    </row>
    <row r="451" spans="1:21">
      <c r="A451" s="6"/>
      <c r="B451" s="7"/>
      <c r="C451" s="7"/>
      <c r="D451" s="7"/>
      <c r="E451" s="7"/>
      <c r="F451" s="8"/>
      <c r="G451" s="7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9"/>
    </row>
    <row r="452" spans="1:21">
      <c r="A452" s="6"/>
      <c r="B452" s="7"/>
      <c r="C452" s="12" t="s">
        <v>43</v>
      </c>
      <c r="D452" s="12"/>
      <c r="E452" s="7">
        <f>E449+E440</f>
        <v>61932.850000000006</v>
      </c>
      <c r="F452" s="8"/>
      <c r="G452" s="7"/>
      <c r="H452" s="8"/>
      <c r="I452" s="8"/>
      <c r="J452" s="8"/>
      <c r="K452" s="12" t="s">
        <v>43</v>
      </c>
      <c r="L452" s="14">
        <f>L449+L440</f>
        <v>64432.850000000006</v>
      </c>
      <c r="M452" s="8"/>
      <c r="N452" s="8"/>
      <c r="O452" s="8"/>
      <c r="P452" s="8"/>
      <c r="Q452" s="8"/>
      <c r="R452" s="8"/>
      <c r="S452" s="8"/>
      <c r="T452" s="8"/>
      <c r="U452" s="9"/>
    </row>
    <row r="453" spans="1:21">
      <c r="A453" s="6"/>
      <c r="B453" s="7"/>
      <c r="C453" s="7"/>
      <c r="D453" s="7"/>
      <c r="E453" s="7"/>
      <c r="F453" s="8"/>
      <c r="G453" s="7"/>
      <c r="H453" s="8"/>
      <c r="I453" s="8"/>
      <c r="J453" s="8"/>
      <c r="K453" s="20" t="s">
        <v>53</v>
      </c>
      <c r="L453" s="14">
        <f>L452-E452</f>
        <v>2500</v>
      </c>
      <c r="M453" s="8"/>
      <c r="N453" s="8"/>
      <c r="O453" s="8"/>
      <c r="P453" s="8"/>
      <c r="Q453" s="8"/>
      <c r="R453" s="8"/>
      <c r="S453" s="8"/>
      <c r="T453" s="8"/>
      <c r="U453" s="9"/>
    </row>
    <row r="454" spans="1:21">
      <c r="A454" s="6"/>
      <c r="B454" s="7"/>
      <c r="C454" s="7"/>
      <c r="D454" s="7"/>
      <c r="E454" s="7"/>
      <c r="F454" s="8"/>
      <c r="G454" s="7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9"/>
    </row>
    <row r="455" spans="1:21">
      <c r="A455" s="6"/>
      <c r="B455" s="17"/>
      <c r="C455" s="17"/>
      <c r="D455" s="17"/>
      <c r="E455" s="17"/>
      <c r="F455" s="8"/>
      <c r="G455" s="7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9"/>
    </row>
    <row r="456" spans="1:21">
      <c r="A456" s="6"/>
      <c r="B456" s="7"/>
      <c r="C456" s="7"/>
      <c r="D456" s="7"/>
      <c r="E456" s="7"/>
      <c r="F456" s="8"/>
      <c r="G456" s="7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9"/>
    </row>
    <row r="457" spans="1:21">
      <c r="A457" s="6"/>
      <c r="B457" s="40"/>
      <c r="C457" s="17"/>
      <c r="D457" s="17"/>
      <c r="E457" s="17"/>
      <c r="F457" s="41"/>
      <c r="G457" s="17"/>
      <c r="H457" s="41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9"/>
    </row>
    <row r="458" spans="1:21">
      <c r="A458" s="16" t="s">
        <v>14</v>
      </c>
      <c r="B458" s="52" t="s">
        <v>58</v>
      </c>
      <c r="C458" s="7"/>
      <c r="D458" s="7"/>
      <c r="E458" s="7"/>
      <c r="F458" s="8"/>
      <c r="G458" s="7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9"/>
    </row>
    <row r="459" spans="1:21">
      <c r="A459" s="16" t="s">
        <v>55</v>
      </c>
      <c r="B459" s="52" t="s">
        <v>57</v>
      </c>
      <c r="C459" s="7"/>
      <c r="D459" s="7"/>
      <c r="E459" s="7"/>
      <c r="F459" s="8"/>
      <c r="G459" s="7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9"/>
    </row>
    <row r="460" spans="1:21">
      <c r="A460" s="6" t="s">
        <v>13</v>
      </c>
      <c r="B460" s="53" t="s">
        <v>59</v>
      </c>
      <c r="C460" s="12"/>
      <c r="D460" s="12"/>
      <c r="E460" s="12"/>
      <c r="F460" s="12"/>
      <c r="G460" s="12"/>
      <c r="H460" s="12"/>
      <c r="I460" s="8"/>
      <c r="J460" s="8"/>
      <c r="K460" s="14"/>
      <c r="L460" s="15"/>
      <c r="M460" s="8"/>
      <c r="N460" s="8"/>
      <c r="O460" s="8"/>
      <c r="P460" s="8"/>
      <c r="Q460" s="8"/>
      <c r="R460" s="8"/>
      <c r="S460" s="8"/>
      <c r="T460" s="8"/>
      <c r="U460" s="9"/>
    </row>
    <row r="461" spans="1:21">
      <c r="A461" s="16"/>
      <c r="B461" s="7"/>
      <c r="C461" s="22"/>
      <c r="D461" s="22"/>
      <c r="E461" s="23"/>
      <c r="F461" s="8"/>
      <c r="G461" s="19"/>
      <c r="H461" s="15"/>
      <c r="I461" s="8"/>
      <c r="J461" s="8"/>
      <c r="K461" s="14"/>
      <c r="L461" s="15"/>
      <c r="M461" s="8"/>
      <c r="N461" s="8"/>
      <c r="O461" s="8"/>
      <c r="P461" s="8"/>
      <c r="Q461" s="8"/>
      <c r="R461" s="8"/>
      <c r="S461" s="8"/>
      <c r="T461" s="8"/>
      <c r="U461" s="9"/>
    </row>
    <row r="462" spans="1:21">
      <c r="A462" s="6"/>
      <c r="B462" s="7"/>
      <c r="C462" s="7"/>
      <c r="D462" s="7"/>
      <c r="E462" s="7"/>
      <c r="F462" s="8"/>
      <c r="G462" s="19"/>
      <c r="H462" s="15"/>
      <c r="I462" s="8"/>
      <c r="J462" s="20"/>
      <c r="K462" s="21"/>
      <c r="L462" s="15"/>
      <c r="M462" s="8"/>
      <c r="N462" s="8"/>
      <c r="O462" s="8"/>
      <c r="P462" s="8"/>
      <c r="Q462" s="8"/>
      <c r="R462" s="8"/>
      <c r="S462" s="8"/>
      <c r="T462" s="8"/>
      <c r="U462" s="9"/>
    </row>
    <row r="463" spans="1:21">
      <c r="A463" s="6"/>
      <c r="B463" s="7"/>
      <c r="C463" s="7"/>
      <c r="D463" s="7"/>
      <c r="E463" s="7"/>
      <c r="F463" s="8"/>
      <c r="G463" s="19"/>
      <c r="H463" s="15"/>
      <c r="I463" s="8"/>
      <c r="J463" s="14"/>
      <c r="K463" s="14"/>
      <c r="L463" s="15"/>
      <c r="M463" s="8"/>
      <c r="N463" s="8"/>
      <c r="O463" s="8"/>
      <c r="P463" s="8"/>
      <c r="Q463" s="8"/>
      <c r="R463" s="8"/>
      <c r="S463" s="8"/>
      <c r="T463" s="8"/>
      <c r="U463" s="9"/>
    </row>
    <row r="464" spans="1:21">
      <c r="A464" s="6"/>
      <c r="B464" s="7"/>
      <c r="C464" s="7"/>
      <c r="D464" s="7"/>
      <c r="E464" s="7"/>
      <c r="F464" s="8"/>
      <c r="G464" s="7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9"/>
    </row>
    <row r="465" spans="1:21">
      <c r="A465" s="6"/>
      <c r="B465" s="7"/>
      <c r="C465" s="7"/>
      <c r="D465" s="7"/>
      <c r="E465" s="7"/>
      <c r="F465" s="8"/>
      <c r="G465" s="7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9"/>
    </row>
    <row r="466" spans="1:21">
      <c r="A466" s="6"/>
      <c r="B466" s="7"/>
      <c r="C466" s="7"/>
      <c r="D466" s="7"/>
      <c r="E466" s="7"/>
      <c r="F466" s="8"/>
      <c r="G466" s="7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9"/>
    </row>
    <row r="467" spans="1:21">
      <c r="A467" s="6"/>
      <c r="B467" s="7"/>
      <c r="C467" s="7"/>
      <c r="D467" s="7"/>
      <c r="E467" s="7"/>
      <c r="F467" s="8"/>
      <c r="G467" s="7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9"/>
    </row>
    <row r="468" spans="1:21">
      <c r="A468" s="6"/>
      <c r="B468" s="7"/>
      <c r="C468" s="7"/>
      <c r="D468" s="7"/>
      <c r="E468" s="7"/>
      <c r="F468" s="8"/>
      <c r="G468" s="7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9"/>
    </row>
    <row r="469" spans="1:21">
      <c r="A469" s="6"/>
      <c r="B469" s="7"/>
      <c r="C469" s="7"/>
      <c r="D469" s="7"/>
      <c r="E469" s="7"/>
      <c r="F469" s="8"/>
      <c r="G469" s="7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9"/>
    </row>
    <row r="470" spans="1:21">
      <c r="A470" s="6"/>
      <c r="B470" s="7"/>
      <c r="C470" s="7"/>
      <c r="D470" s="7"/>
      <c r="E470" s="7"/>
      <c r="F470" s="8"/>
      <c r="G470" s="7"/>
      <c r="H470" s="14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9"/>
    </row>
    <row r="471" spans="1:21" ht="14.65" thickBot="1">
      <c r="A471" s="24"/>
      <c r="B471" s="25"/>
      <c r="C471" s="25"/>
      <c r="D471" s="25"/>
      <c r="E471" s="25"/>
      <c r="F471" s="26"/>
      <c r="G471" s="25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7"/>
    </row>
    <row r="472" spans="1:21" ht="14.65" thickTop="1"/>
    <row r="473" spans="1:21" ht="14.65" thickBot="1"/>
    <row r="474" spans="1:21" ht="14.65" thickTop="1">
      <c r="A474" s="44"/>
      <c r="B474" s="3"/>
      <c r="C474" s="3"/>
      <c r="D474" s="3"/>
      <c r="E474" s="3"/>
      <c r="F474" s="4"/>
      <c r="G474" s="3"/>
      <c r="H474" s="4"/>
      <c r="I474" s="4"/>
      <c r="J474" s="4"/>
      <c r="K474" s="4"/>
      <c r="L474" s="4"/>
      <c r="M474" s="4"/>
      <c r="N474" s="4"/>
      <c r="O474" s="4" t="s">
        <v>47</v>
      </c>
      <c r="P474" s="4" t="s">
        <v>48</v>
      </c>
      <c r="Q474" s="4"/>
      <c r="R474" s="4"/>
      <c r="S474" s="4"/>
      <c r="T474" s="4"/>
      <c r="U474" s="5"/>
    </row>
    <row r="475" spans="1:21">
      <c r="A475" s="45" t="s">
        <v>50</v>
      </c>
      <c r="B475" s="28" t="s">
        <v>56</v>
      </c>
      <c r="C475" s="28"/>
      <c r="D475" s="28"/>
      <c r="E475" s="7"/>
      <c r="F475" s="8"/>
      <c r="G475" s="7"/>
      <c r="H475" s="8"/>
      <c r="I475" s="8"/>
      <c r="J475" s="8"/>
      <c r="K475" s="8"/>
      <c r="L475" s="8"/>
      <c r="M475" s="8"/>
      <c r="N475" s="8" t="s">
        <v>55</v>
      </c>
      <c r="O475" s="14">
        <f>L483</f>
        <v>15230.76</v>
      </c>
      <c r="P475" s="15">
        <f>O475/$O$433</f>
        <v>0.23638190767597583</v>
      </c>
      <c r="Q475" s="8"/>
      <c r="R475" s="8"/>
      <c r="S475" s="8"/>
      <c r="T475" s="8"/>
      <c r="U475" s="9"/>
    </row>
    <row r="476" spans="1:21">
      <c r="A476" s="45" t="s">
        <v>51</v>
      </c>
      <c r="B476" s="48">
        <v>44407</v>
      </c>
      <c r="C476" s="28"/>
      <c r="D476" s="28"/>
      <c r="E476" s="7"/>
      <c r="F476" s="8"/>
      <c r="G476" s="7"/>
      <c r="H476" s="8"/>
      <c r="I476" s="8"/>
      <c r="J476" s="8"/>
      <c r="K476" s="8"/>
      <c r="L476" s="8"/>
      <c r="M476" s="8"/>
      <c r="N476" s="8" t="str">
        <f>J484</f>
        <v>MG20180131</v>
      </c>
      <c r="O476" s="14">
        <f>L484</f>
        <v>14277.05</v>
      </c>
      <c r="P476" s="15">
        <f>O476/$O$433</f>
        <v>0.22158029638608254</v>
      </c>
      <c r="Q476" s="8"/>
      <c r="R476" s="8"/>
      <c r="S476" s="8"/>
      <c r="T476" s="8"/>
      <c r="U476" s="9"/>
    </row>
    <row r="477" spans="1:21">
      <c r="A477" s="47"/>
      <c r="B477" s="17"/>
      <c r="C477" s="17"/>
      <c r="D477" s="17"/>
      <c r="E477" s="17"/>
      <c r="F477" s="8"/>
      <c r="G477" s="7"/>
      <c r="H477" s="8"/>
      <c r="I477" s="8"/>
      <c r="J477" s="8"/>
      <c r="K477" s="8"/>
      <c r="L477" s="8"/>
      <c r="M477" s="8"/>
      <c r="N477" s="8" t="str">
        <f>J493</f>
        <v>CM20191031</v>
      </c>
      <c r="O477" s="14">
        <f>L493</f>
        <v>30792.240000000002</v>
      </c>
      <c r="P477" s="15">
        <f>O477/$O$433</f>
        <v>0.47789660087983071</v>
      </c>
      <c r="Q477" s="8"/>
      <c r="R477" s="8"/>
      <c r="S477" s="8"/>
      <c r="T477" s="8"/>
      <c r="U477" s="9"/>
    </row>
    <row r="478" spans="1:21">
      <c r="A478" s="42"/>
      <c r="B478" s="7"/>
      <c r="C478" s="7"/>
      <c r="D478" s="7"/>
      <c r="E478" s="7"/>
      <c r="F478" s="8"/>
      <c r="G478" s="7"/>
      <c r="H478" s="8"/>
      <c r="I478" s="8"/>
      <c r="J478" s="8"/>
      <c r="K478" s="8"/>
      <c r="L478" s="8"/>
      <c r="M478" s="8"/>
      <c r="N478" s="8"/>
      <c r="O478" s="14">
        <f>SUM(O475:O477)</f>
        <v>60300.05</v>
      </c>
      <c r="P478" s="15">
        <f>SUM(P475:P477)</f>
        <v>0.935858804941889</v>
      </c>
      <c r="Q478" s="8"/>
      <c r="R478" s="8"/>
      <c r="S478" s="8"/>
      <c r="T478" s="8"/>
      <c r="U478" s="9"/>
    </row>
    <row r="479" spans="1:21">
      <c r="A479" s="6"/>
      <c r="B479" s="7"/>
      <c r="C479" s="7"/>
      <c r="D479" s="7"/>
      <c r="E479" s="7"/>
      <c r="F479" s="8"/>
      <c r="G479" s="7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9"/>
    </row>
    <row r="480" spans="1:21">
      <c r="A480" s="49" t="str">
        <f>"PURCHASING POWER "&amp;F483&amp;":"</f>
        <v>PURCHASING POWER BRK-5QX13608:</v>
      </c>
      <c r="B480" s="7"/>
      <c r="C480" s="7">
        <v>12937.06</v>
      </c>
      <c r="D480" s="7"/>
      <c r="E480" s="7"/>
      <c r="F480" s="8"/>
      <c r="G480" s="7"/>
      <c r="H480" s="8"/>
      <c r="I480" s="8"/>
      <c r="J480" s="51" t="str">
        <f>"PURCHASING POWER "&amp;N483&amp;":"</f>
        <v>PURCHASING POWER :</v>
      </c>
      <c r="K480" s="8"/>
      <c r="L480" s="50">
        <v>12002.67</v>
      </c>
      <c r="M480" s="8"/>
      <c r="N480" s="8"/>
      <c r="O480" s="8"/>
      <c r="P480" s="8"/>
      <c r="Q480" s="8"/>
      <c r="R480" s="8"/>
      <c r="S480" s="8"/>
      <c r="T480" s="8"/>
      <c r="U480" s="9"/>
    </row>
    <row r="481" spans="1:21">
      <c r="A481" s="6"/>
      <c r="B481" s="7"/>
      <c r="C481" s="7"/>
      <c r="D481" s="7"/>
      <c r="E481" s="7"/>
      <c r="F481" s="8"/>
      <c r="G481" s="7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9"/>
    </row>
    <row r="482" spans="1:21">
      <c r="A482" s="11"/>
      <c r="B482" s="12" t="s">
        <v>19</v>
      </c>
      <c r="C482" s="12" t="s">
        <v>20</v>
      </c>
      <c r="D482" s="12"/>
      <c r="E482" s="12" t="s">
        <v>21</v>
      </c>
      <c r="F482" s="12" t="s">
        <v>32</v>
      </c>
      <c r="G482" s="12" t="s">
        <v>22</v>
      </c>
      <c r="H482" s="12" t="s">
        <v>35</v>
      </c>
      <c r="I482" s="8"/>
      <c r="J482" s="13"/>
      <c r="K482" s="40" t="s">
        <v>49</v>
      </c>
      <c r="L482" s="14" t="s">
        <v>47</v>
      </c>
      <c r="M482" s="8"/>
      <c r="N482" s="8"/>
      <c r="O482" s="8"/>
      <c r="P482" s="8"/>
      <c r="Q482" s="8"/>
      <c r="R482" s="8"/>
      <c r="S482" s="8"/>
      <c r="T482" s="8"/>
      <c r="U482" s="9"/>
    </row>
    <row r="483" spans="1:21">
      <c r="A483" s="16" t="s">
        <v>55</v>
      </c>
      <c r="B483" s="7">
        <v>11566.5</v>
      </c>
      <c r="C483" s="17">
        <v>1164.26</v>
      </c>
      <c r="D483" s="17"/>
      <c r="E483" s="7">
        <f>SUM(B483:C483)</f>
        <v>12730.76</v>
      </c>
      <c r="F483" s="8" t="s">
        <v>34</v>
      </c>
      <c r="G483" s="18">
        <f>E483/$E$440</f>
        <v>0.43673950369731268</v>
      </c>
      <c r="H483" s="15" t="e">
        <f>E483/($C$609+$E$614)</f>
        <v>#DIV/0!</v>
      </c>
      <c r="I483" s="8"/>
      <c r="J483" s="8" t="str">
        <f>A483</f>
        <v>CMT20200817</v>
      </c>
      <c r="K483" s="46">
        <v>2500</v>
      </c>
      <c r="L483" s="14">
        <f>E483+K483</f>
        <v>15230.76</v>
      </c>
      <c r="M483" s="8"/>
      <c r="N483" s="8"/>
      <c r="O483" s="8"/>
      <c r="P483" s="8"/>
      <c r="Q483" s="8"/>
      <c r="R483" s="8"/>
      <c r="S483" s="8"/>
      <c r="T483" s="8"/>
      <c r="U483" s="9"/>
    </row>
    <row r="484" spans="1:21">
      <c r="A484" s="16" t="s">
        <v>13</v>
      </c>
      <c r="B484" s="7">
        <v>13989.17</v>
      </c>
      <c r="C484" s="17">
        <v>287.88</v>
      </c>
      <c r="D484" s="17"/>
      <c r="E484" s="7">
        <f>SUM(B484:C484)</f>
        <v>14277.05</v>
      </c>
      <c r="F484" s="8" t="s">
        <v>34</v>
      </c>
      <c r="G484" s="18">
        <f>E484/$E$440</f>
        <v>0.48978629172663041</v>
      </c>
      <c r="H484" s="15" t="e">
        <f>E484/($C$609+$E$614)</f>
        <v>#DIV/0!</v>
      </c>
      <c r="I484" s="8"/>
      <c r="J484" s="8" t="str">
        <f>A484</f>
        <v>MG20180131</v>
      </c>
      <c r="K484" s="46">
        <v>0</v>
      </c>
      <c r="L484" s="14">
        <f>E484+K484</f>
        <v>14277.05</v>
      </c>
      <c r="M484" s="8"/>
      <c r="N484" s="8"/>
      <c r="O484" s="8"/>
      <c r="P484" s="8"/>
      <c r="Q484" s="8"/>
      <c r="R484" s="8"/>
      <c r="S484" s="8"/>
      <c r="T484" s="8"/>
      <c r="U484" s="9"/>
    </row>
    <row r="485" spans="1:21">
      <c r="A485" s="6"/>
      <c r="B485" s="7"/>
      <c r="C485" s="7"/>
      <c r="D485" s="7"/>
      <c r="E485" s="7">
        <f>SUM(E483:E484)</f>
        <v>27007.809999999998</v>
      </c>
      <c r="F485" s="8"/>
      <c r="G485" s="19">
        <f>SUM(G483:G484)</f>
        <v>0.92652579542394309</v>
      </c>
      <c r="H485" s="15" t="e">
        <f>SUM(H483:H484)</f>
        <v>#DIV/0!</v>
      </c>
      <c r="I485" s="8"/>
      <c r="J485" s="20" t="s">
        <v>21</v>
      </c>
      <c r="K485" s="46"/>
      <c r="L485" s="21">
        <f>SUM(L482:L484)</f>
        <v>29507.809999999998</v>
      </c>
      <c r="M485" s="8"/>
      <c r="N485" s="8"/>
      <c r="O485" s="8"/>
      <c r="P485" s="8"/>
      <c r="Q485" s="8"/>
      <c r="R485" s="8"/>
      <c r="S485" s="8"/>
      <c r="T485" s="8"/>
      <c r="U485" s="9"/>
    </row>
    <row r="486" spans="1:21">
      <c r="A486" s="6"/>
      <c r="B486" s="7"/>
      <c r="C486" s="7"/>
      <c r="D486" s="7"/>
      <c r="E486" s="7"/>
      <c r="F486" s="8"/>
      <c r="G486" s="7"/>
      <c r="H486" s="15"/>
      <c r="I486" s="8"/>
      <c r="J486" s="8"/>
      <c r="K486" s="46"/>
      <c r="L486" s="8"/>
      <c r="M486" s="8"/>
      <c r="N486" s="8"/>
      <c r="O486" s="8"/>
      <c r="P486" s="8"/>
      <c r="Q486" s="8"/>
      <c r="R486" s="8"/>
      <c r="S486" s="8"/>
      <c r="T486" s="8"/>
      <c r="U486" s="9"/>
    </row>
    <row r="487" spans="1:21">
      <c r="A487" s="6"/>
      <c r="B487" s="7"/>
      <c r="C487" s="7"/>
      <c r="D487" s="7"/>
      <c r="E487" s="7"/>
      <c r="F487" s="8"/>
      <c r="G487" s="7"/>
      <c r="H487" s="8"/>
      <c r="I487" s="8"/>
      <c r="J487" s="8"/>
      <c r="K487" s="46"/>
      <c r="L487" s="8"/>
      <c r="M487" s="8"/>
      <c r="N487" s="8"/>
      <c r="O487" s="8"/>
      <c r="P487" s="8"/>
      <c r="Q487" s="8"/>
      <c r="R487" s="8"/>
      <c r="S487" s="8"/>
      <c r="T487" s="8"/>
      <c r="U487" s="9"/>
    </row>
    <row r="488" spans="1:21">
      <c r="A488" s="6"/>
      <c r="B488" s="7"/>
      <c r="C488" s="7"/>
      <c r="D488" s="7"/>
      <c r="E488" s="7"/>
      <c r="F488" s="8"/>
      <c r="G488" s="7"/>
      <c r="H488" s="8"/>
      <c r="I488" s="8"/>
      <c r="J488" s="8"/>
      <c r="K488" s="46"/>
      <c r="L488" s="8"/>
      <c r="M488" s="8"/>
      <c r="N488" s="8"/>
      <c r="O488" s="8"/>
      <c r="P488" s="8"/>
      <c r="Q488" s="8"/>
      <c r="R488" s="8"/>
      <c r="S488" s="8"/>
      <c r="T488" s="8"/>
      <c r="U488" s="9"/>
    </row>
    <row r="489" spans="1:21">
      <c r="A489" s="6"/>
      <c r="B489" s="7"/>
      <c r="C489" s="7"/>
      <c r="D489" s="7"/>
      <c r="E489" s="7"/>
      <c r="F489" s="8"/>
      <c r="G489" s="7"/>
      <c r="H489" s="8"/>
      <c r="I489" s="8"/>
      <c r="J489" s="8"/>
      <c r="K489" s="46"/>
      <c r="L489" s="8"/>
      <c r="M489" s="8"/>
      <c r="N489" s="8"/>
      <c r="O489" s="8"/>
      <c r="P489" s="8"/>
      <c r="Q489" s="8"/>
      <c r="R489" s="8"/>
      <c r="S489" s="8"/>
      <c r="T489" s="8"/>
      <c r="U489" s="9"/>
    </row>
    <row r="490" spans="1:21">
      <c r="A490" s="6"/>
      <c r="B490" s="7"/>
      <c r="C490" s="7"/>
      <c r="D490" s="7"/>
      <c r="E490" s="7"/>
      <c r="F490" s="8"/>
      <c r="G490" s="7"/>
      <c r="H490" s="8"/>
      <c r="I490" s="8"/>
      <c r="J490" s="8"/>
      <c r="K490" s="46"/>
      <c r="L490" s="8"/>
      <c r="M490" s="8"/>
      <c r="N490" s="8"/>
      <c r="O490" s="8"/>
      <c r="P490" s="8"/>
      <c r="Q490" s="8"/>
      <c r="R490" s="8"/>
      <c r="S490" s="8"/>
      <c r="T490" s="8"/>
      <c r="U490" s="9"/>
    </row>
    <row r="491" spans="1:21">
      <c r="A491" s="42" t="str">
        <f>"PURCHASING POWER "&amp;F493&amp;":"</f>
        <v>PURCHASING POWER BRK-54X61101:</v>
      </c>
      <c r="B491" s="7"/>
      <c r="C491" s="7">
        <v>201634.16</v>
      </c>
      <c r="D491" s="7"/>
      <c r="E491" s="7"/>
      <c r="F491" s="8"/>
      <c r="G491" s="7"/>
      <c r="H491" s="8"/>
      <c r="I491" s="8"/>
      <c r="J491" s="12" t="str">
        <f>"PURCHASING POWER "&amp;N493&amp;":"</f>
        <v>PURCHASING POWER :</v>
      </c>
      <c r="K491" s="46"/>
      <c r="L491" s="14">
        <f>C491-K493</f>
        <v>201634.16</v>
      </c>
      <c r="M491" s="8"/>
      <c r="N491" s="8"/>
      <c r="O491" s="8"/>
      <c r="P491" s="8"/>
      <c r="Q491" s="8"/>
      <c r="R491" s="8"/>
      <c r="S491" s="8"/>
      <c r="T491" s="8"/>
      <c r="U491" s="9"/>
    </row>
    <row r="492" spans="1:21">
      <c r="A492" s="6"/>
      <c r="B492" s="12" t="s">
        <v>19</v>
      </c>
      <c r="C492" s="12" t="s">
        <v>20</v>
      </c>
      <c r="D492" s="12"/>
      <c r="E492" s="12" t="s">
        <v>21</v>
      </c>
      <c r="F492" s="12" t="s">
        <v>32</v>
      </c>
      <c r="G492" s="12" t="s">
        <v>22</v>
      </c>
      <c r="H492" s="12" t="s">
        <v>35</v>
      </c>
      <c r="I492" s="8"/>
      <c r="J492" s="8"/>
      <c r="K492" s="46"/>
      <c r="L492" s="14"/>
      <c r="M492" s="8"/>
      <c r="N492" s="8"/>
      <c r="O492" s="8"/>
      <c r="P492" s="8"/>
      <c r="Q492" s="8"/>
      <c r="R492" s="8"/>
      <c r="S492" s="8"/>
      <c r="T492" s="8"/>
      <c r="U492" s="9"/>
    </row>
    <row r="493" spans="1:21">
      <c r="A493" s="16" t="s">
        <v>14</v>
      </c>
      <c r="B493" s="7">
        <v>25935.63</v>
      </c>
      <c r="C493" s="17">
        <v>4856.6099999999997</v>
      </c>
      <c r="D493" s="17"/>
      <c r="E493" s="7">
        <f>SUM(B493:C493)</f>
        <v>30792.240000000002</v>
      </c>
      <c r="F493" s="8" t="s">
        <v>33</v>
      </c>
      <c r="G493" s="19">
        <f>E493/$E$449</f>
        <v>0.93926602874024268</v>
      </c>
      <c r="H493" s="15" t="e">
        <f>E493/($C$660+$E$665)</f>
        <v>#DIV/0!</v>
      </c>
      <c r="I493" s="8"/>
      <c r="J493" s="8" t="str">
        <f>A493</f>
        <v>CM20191031</v>
      </c>
      <c r="K493" s="46">
        <v>0</v>
      </c>
      <c r="L493" s="14">
        <f>E493+K493</f>
        <v>30792.240000000002</v>
      </c>
      <c r="M493" s="8"/>
      <c r="N493" s="8"/>
      <c r="O493" s="8"/>
      <c r="P493" s="8"/>
      <c r="Q493" s="8"/>
      <c r="R493" s="8"/>
      <c r="S493" s="8"/>
      <c r="T493" s="8"/>
      <c r="U493" s="9"/>
    </row>
    <row r="494" spans="1:21">
      <c r="A494" s="6"/>
      <c r="B494" s="7"/>
      <c r="C494" s="7"/>
      <c r="D494" s="7"/>
      <c r="E494" s="7">
        <f>SUM(E493)</f>
        <v>30792.240000000002</v>
      </c>
      <c r="F494" s="8"/>
      <c r="G494" s="19">
        <f>SUM(G493)</f>
        <v>0.93926602874024268</v>
      </c>
      <c r="H494" s="15" t="e">
        <f>SUM(H493)</f>
        <v>#DIV/0!</v>
      </c>
      <c r="I494" s="8"/>
      <c r="J494" s="20" t="s">
        <v>21</v>
      </c>
      <c r="K494" s="46"/>
      <c r="L494" s="21">
        <f>SUM(L492:L493)</f>
        <v>30792.240000000002</v>
      </c>
      <c r="M494" s="8"/>
      <c r="N494" s="8"/>
      <c r="O494" s="8"/>
      <c r="P494" s="8"/>
      <c r="Q494" s="8"/>
      <c r="R494" s="8"/>
      <c r="S494" s="8"/>
      <c r="T494" s="8"/>
      <c r="U494" s="9"/>
    </row>
    <row r="495" spans="1:21">
      <c r="A495" s="6"/>
      <c r="B495" s="7"/>
      <c r="C495" s="7"/>
      <c r="D495" s="7"/>
      <c r="E495" s="7"/>
      <c r="F495" s="8"/>
      <c r="G495" s="19"/>
      <c r="H495" s="15"/>
      <c r="I495" s="8"/>
      <c r="J495" s="14"/>
      <c r="L495" s="14"/>
      <c r="M495" s="8"/>
      <c r="N495" s="8"/>
      <c r="O495" s="8"/>
      <c r="P495" s="8"/>
      <c r="Q495" s="8"/>
      <c r="R495" s="8"/>
      <c r="S495" s="8"/>
      <c r="T495" s="8"/>
      <c r="U495" s="9"/>
    </row>
    <row r="496" spans="1:21">
      <c r="A496" s="6"/>
      <c r="B496" s="7"/>
      <c r="C496" s="7"/>
      <c r="D496" s="7"/>
      <c r="E496" s="7"/>
      <c r="F496" s="8"/>
      <c r="G496" s="7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9"/>
    </row>
    <row r="497" spans="1:21">
      <c r="A497" s="6"/>
      <c r="B497" s="7"/>
      <c r="C497" s="12" t="s">
        <v>43</v>
      </c>
      <c r="D497" s="12"/>
      <c r="E497" s="7">
        <f>E494+E485</f>
        <v>57800.05</v>
      </c>
      <c r="F497" s="8"/>
      <c r="G497" s="7"/>
      <c r="H497" s="8"/>
      <c r="I497" s="8"/>
      <c r="J497" s="8"/>
      <c r="K497" s="12" t="s">
        <v>43</v>
      </c>
      <c r="L497" s="14">
        <f>L494+L485</f>
        <v>60300.05</v>
      </c>
      <c r="M497" s="8"/>
      <c r="N497" s="8"/>
      <c r="O497" s="8"/>
      <c r="P497" s="8"/>
      <c r="Q497" s="8"/>
      <c r="R497" s="8"/>
      <c r="S497" s="8"/>
      <c r="T497" s="8"/>
      <c r="U497" s="9"/>
    </row>
    <row r="498" spans="1:21">
      <c r="A498" s="6"/>
      <c r="B498" s="7"/>
      <c r="C498" s="7"/>
      <c r="D498" s="7"/>
      <c r="E498" s="7"/>
      <c r="F498" s="8"/>
      <c r="G498" s="7"/>
      <c r="H498" s="8"/>
      <c r="I498" s="8"/>
      <c r="J498" s="8"/>
      <c r="K498" s="8" t="s">
        <v>53</v>
      </c>
      <c r="L498" s="14">
        <f>L497-E497</f>
        <v>2500</v>
      </c>
      <c r="M498" s="8"/>
      <c r="N498" s="8"/>
      <c r="O498" s="8"/>
      <c r="P498" s="8"/>
      <c r="Q498" s="8"/>
      <c r="R498" s="8"/>
      <c r="S498" s="8"/>
      <c r="T498" s="8"/>
      <c r="U498" s="9"/>
    </row>
    <row r="499" spans="1:21">
      <c r="A499" s="6"/>
      <c r="B499" s="7"/>
      <c r="C499" s="7"/>
      <c r="D499" s="7"/>
      <c r="E499" s="7"/>
      <c r="F499" s="8"/>
      <c r="G499" s="7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9"/>
    </row>
    <row r="500" spans="1:21">
      <c r="A500" s="6"/>
      <c r="B500" s="17"/>
      <c r="C500" s="17"/>
      <c r="D500" s="17"/>
      <c r="E500" s="17"/>
      <c r="F500" s="8"/>
      <c r="G500" s="7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9"/>
    </row>
    <row r="501" spans="1:21">
      <c r="A501" s="6"/>
      <c r="B501" s="7"/>
      <c r="C501" s="7"/>
      <c r="D501" s="7"/>
      <c r="E501" s="7"/>
      <c r="F501" s="8"/>
      <c r="G501" s="7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9"/>
    </row>
    <row r="502" spans="1:21">
      <c r="A502" s="6"/>
      <c r="B502" s="40"/>
      <c r="C502" s="17"/>
      <c r="D502" s="17"/>
      <c r="E502" s="17"/>
      <c r="F502" s="41"/>
      <c r="G502" s="17"/>
      <c r="H502" s="41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9"/>
    </row>
    <row r="503" spans="1:21">
      <c r="A503" s="6"/>
      <c r="B503" s="7"/>
      <c r="C503" s="7"/>
      <c r="D503" s="7"/>
      <c r="E503" s="7"/>
      <c r="F503" s="8"/>
      <c r="G503" s="7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9"/>
    </row>
    <row r="504" spans="1:21">
      <c r="A504" s="6"/>
      <c r="B504" s="7"/>
      <c r="C504" s="7"/>
      <c r="D504" s="7"/>
      <c r="E504" s="7"/>
      <c r="F504" s="8"/>
      <c r="G504" s="7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9"/>
    </row>
    <row r="505" spans="1:21">
      <c r="A505" s="6"/>
      <c r="B505" s="12"/>
      <c r="C505" s="12"/>
      <c r="D505" s="12"/>
      <c r="E505" s="12"/>
      <c r="F505" s="12"/>
      <c r="G505" s="12"/>
      <c r="H505" s="12"/>
      <c r="I505" s="8"/>
      <c r="J505" s="8"/>
      <c r="K505" s="14"/>
      <c r="L505" s="15"/>
      <c r="M505" s="8"/>
      <c r="N505" s="8"/>
      <c r="O505" s="8"/>
      <c r="P505" s="8"/>
      <c r="Q505" s="8"/>
      <c r="R505" s="8"/>
      <c r="S505" s="8"/>
      <c r="T505" s="8"/>
      <c r="U505" s="9"/>
    </row>
    <row r="506" spans="1:21">
      <c r="A506" s="16"/>
      <c r="B506" s="7"/>
      <c r="C506" s="22"/>
      <c r="D506" s="22"/>
      <c r="E506" s="23"/>
      <c r="F506" s="8"/>
      <c r="G506" s="19"/>
      <c r="H506" s="15"/>
      <c r="I506" s="8"/>
      <c r="J506" s="8"/>
      <c r="K506" s="14"/>
      <c r="L506" s="15"/>
      <c r="M506" s="8"/>
      <c r="N506" s="8"/>
      <c r="O506" s="8"/>
      <c r="P506" s="8"/>
      <c r="Q506" s="8"/>
      <c r="R506" s="8"/>
      <c r="S506" s="8"/>
      <c r="T506" s="8"/>
      <c r="U506" s="9"/>
    </row>
    <row r="507" spans="1:21">
      <c r="A507" s="6"/>
      <c r="B507" s="7"/>
      <c r="C507" s="7"/>
      <c r="D507" s="7"/>
      <c r="E507" s="7"/>
      <c r="F507" s="8"/>
      <c r="G507" s="19"/>
      <c r="H507" s="15"/>
      <c r="I507" s="8"/>
      <c r="J507" s="20"/>
      <c r="K507" s="21"/>
      <c r="L507" s="15"/>
      <c r="M507" s="8"/>
      <c r="N507" s="8"/>
      <c r="O507" s="8"/>
      <c r="P507" s="8"/>
      <c r="Q507" s="8"/>
      <c r="R507" s="8"/>
      <c r="S507" s="8"/>
      <c r="T507" s="8"/>
      <c r="U507" s="9"/>
    </row>
    <row r="508" spans="1:21">
      <c r="A508" s="6"/>
      <c r="B508" s="7"/>
      <c r="C508" s="7"/>
      <c r="D508" s="7"/>
      <c r="E508" s="7"/>
      <c r="F508" s="8"/>
      <c r="G508" s="19"/>
      <c r="H508" s="15"/>
      <c r="I508" s="8"/>
      <c r="J508" s="14"/>
      <c r="K508" s="14"/>
      <c r="L508" s="15"/>
      <c r="M508" s="8"/>
      <c r="N508" s="8"/>
      <c r="O508" s="8"/>
      <c r="P508" s="8"/>
      <c r="Q508" s="8"/>
      <c r="R508" s="8"/>
      <c r="S508" s="8"/>
      <c r="T508" s="8"/>
      <c r="U508" s="9"/>
    </row>
    <row r="509" spans="1:21">
      <c r="A509" s="6"/>
      <c r="B509" s="7"/>
      <c r="C509" s="7"/>
      <c r="D509" s="7"/>
      <c r="E509" s="7"/>
      <c r="F509" s="8"/>
      <c r="G509" s="7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9"/>
    </row>
    <row r="510" spans="1:21">
      <c r="A510" s="6"/>
      <c r="B510" s="7"/>
      <c r="C510" s="7"/>
      <c r="D510" s="7"/>
      <c r="E510" s="7"/>
      <c r="F510" s="8"/>
      <c r="G510" s="7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9"/>
    </row>
    <row r="511" spans="1:21">
      <c r="A511" s="6"/>
      <c r="B511" s="7"/>
      <c r="C511" s="7"/>
      <c r="D511" s="7"/>
      <c r="E511" s="7"/>
      <c r="F511" s="8"/>
      <c r="G511" s="7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9"/>
    </row>
    <row r="512" spans="1:21">
      <c r="A512" s="6"/>
      <c r="B512" s="7"/>
      <c r="C512" s="7"/>
      <c r="D512" s="7"/>
      <c r="E512" s="7"/>
      <c r="F512" s="8"/>
      <c r="G512" s="7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9"/>
    </row>
    <row r="513" spans="1:21">
      <c r="A513" s="6"/>
      <c r="B513" s="7"/>
      <c r="C513" s="7"/>
      <c r="D513" s="7"/>
      <c r="E513" s="7"/>
      <c r="F513" s="8"/>
      <c r="G513" s="7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9"/>
    </row>
    <row r="514" spans="1:21">
      <c r="A514" s="6"/>
      <c r="B514" s="7"/>
      <c r="C514" s="7"/>
      <c r="D514" s="7"/>
      <c r="E514" s="7"/>
      <c r="F514" s="8"/>
      <c r="G514" s="7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9"/>
    </row>
    <row r="515" spans="1:21">
      <c r="A515" s="6"/>
      <c r="B515" s="7"/>
      <c r="C515" s="7"/>
      <c r="D515" s="7"/>
      <c r="E515" s="7"/>
      <c r="F515" s="8"/>
      <c r="G515" s="7"/>
      <c r="H515" s="14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9"/>
    </row>
    <row r="516" spans="1:21" ht="14.65" thickBot="1">
      <c r="A516" s="24"/>
      <c r="B516" s="25"/>
      <c r="C516" s="25"/>
      <c r="D516" s="25"/>
      <c r="E516" s="25"/>
      <c r="F516" s="26"/>
      <c r="G516" s="25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7"/>
    </row>
    <row r="517" spans="1:21" ht="14.65" thickTop="1"/>
    <row r="519" spans="1:21" ht="14.65" thickBot="1"/>
    <row r="520" spans="1:21" ht="14.65" thickTop="1">
      <c r="A520" s="44"/>
      <c r="B520" s="3"/>
      <c r="C520" s="3"/>
      <c r="D520" s="3"/>
      <c r="E520" s="3"/>
      <c r="F520" s="4"/>
      <c r="G520" s="3"/>
      <c r="H520" s="4"/>
      <c r="I520" s="4"/>
      <c r="J520" s="4"/>
      <c r="K520" s="4"/>
      <c r="L520" s="4"/>
      <c r="M520" s="4"/>
      <c r="N520" s="4"/>
      <c r="O520" s="4" t="s">
        <v>47</v>
      </c>
      <c r="P520" s="4" t="s">
        <v>48</v>
      </c>
      <c r="Q520" s="4"/>
      <c r="R520" s="4"/>
      <c r="S520" s="4"/>
      <c r="T520" s="4"/>
      <c r="U520" s="5"/>
    </row>
    <row r="521" spans="1:21">
      <c r="A521" s="45" t="s">
        <v>50</v>
      </c>
      <c r="B521" s="28" t="s">
        <v>54</v>
      </c>
      <c r="C521" s="28"/>
      <c r="D521" s="28"/>
      <c r="E521" s="7"/>
      <c r="F521" s="8"/>
      <c r="G521" s="7"/>
      <c r="H521" s="8"/>
      <c r="I521" s="8"/>
      <c r="J521" s="8"/>
      <c r="K521" s="8"/>
      <c r="L521" s="8"/>
      <c r="M521" s="8"/>
      <c r="N521" s="8" t="str">
        <f>J529</f>
        <v>MM20200817</v>
      </c>
      <c r="O521" s="14">
        <f>L529</f>
        <v>12839.41</v>
      </c>
      <c r="P521" s="15" t="e">
        <f>O521/$O$479</f>
        <v>#DIV/0!</v>
      </c>
      <c r="Q521" s="8"/>
      <c r="R521" s="8"/>
      <c r="S521" s="8"/>
      <c r="T521" s="8"/>
      <c r="U521" s="9"/>
    </row>
    <row r="522" spans="1:21">
      <c r="A522" s="45" t="s">
        <v>51</v>
      </c>
      <c r="B522" s="48">
        <v>44357</v>
      </c>
      <c r="C522" s="28"/>
      <c r="D522" s="28"/>
      <c r="E522" s="7"/>
      <c r="F522" s="8"/>
      <c r="G522" s="7"/>
      <c r="H522" s="8"/>
      <c r="I522" s="8"/>
      <c r="J522" s="8"/>
      <c r="K522" s="8"/>
      <c r="L522" s="8"/>
      <c r="M522" s="8"/>
      <c r="N522" s="8" t="str">
        <f>J530</f>
        <v>MG20180131</v>
      </c>
      <c r="O522" s="14">
        <f>L530</f>
        <v>14228.12</v>
      </c>
      <c r="P522" s="15" t="e">
        <f>O522/$O$479</f>
        <v>#DIV/0!</v>
      </c>
      <c r="Q522" s="8"/>
      <c r="R522" s="8"/>
      <c r="S522" s="8"/>
      <c r="T522" s="8"/>
      <c r="U522" s="9"/>
    </row>
    <row r="523" spans="1:21">
      <c r="A523" s="47"/>
      <c r="B523" s="17"/>
      <c r="C523" s="17"/>
      <c r="D523" s="17"/>
      <c r="E523" s="17"/>
      <c r="F523" s="8"/>
      <c r="G523" s="7"/>
      <c r="H523" s="8"/>
      <c r="I523" s="8"/>
      <c r="J523" s="8"/>
      <c r="K523" s="8"/>
      <c r="L523" s="8"/>
      <c r="M523" s="8"/>
      <c r="N523" s="8" t="str">
        <f>J539</f>
        <v>CM20191031</v>
      </c>
      <c r="O523" s="14">
        <f>L539</f>
        <v>28333.61</v>
      </c>
      <c r="P523" s="15" t="e">
        <f>O523/$O$479</f>
        <v>#DIV/0!</v>
      </c>
      <c r="Q523" s="8"/>
      <c r="R523" s="8"/>
      <c r="S523" s="8"/>
      <c r="T523" s="8"/>
      <c r="U523" s="9"/>
    </row>
    <row r="524" spans="1:21">
      <c r="A524" s="42"/>
      <c r="B524" s="7"/>
      <c r="C524" s="7"/>
      <c r="D524" s="7"/>
      <c r="E524" s="7"/>
      <c r="F524" s="8"/>
      <c r="G524" s="7"/>
      <c r="H524" s="8"/>
      <c r="I524" s="8"/>
      <c r="J524" s="8"/>
      <c r="K524" s="8"/>
      <c r="L524" s="8"/>
      <c r="M524" s="8"/>
      <c r="N524" s="8"/>
      <c r="O524" s="14">
        <f>SUM(O521:O523)</f>
        <v>55401.14</v>
      </c>
      <c r="P524" s="15" t="e">
        <f>SUM(P521:P523)</f>
        <v>#DIV/0!</v>
      </c>
      <c r="Q524" s="8"/>
      <c r="R524" s="8"/>
      <c r="S524" s="8"/>
      <c r="T524" s="8"/>
      <c r="U524" s="9"/>
    </row>
    <row r="525" spans="1:21">
      <c r="A525" s="6"/>
      <c r="B525" s="7"/>
      <c r="C525" s="7"/>
      <c r="D525" s="7"/>
      <c r="E525" s="7"/>
      <c r="F525" s="8"/>
      <c r="G525" s="7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9"/>
    </row>
    <row r="526" spans="1:21">
      <c r="A526" s="49" t="str">
        <f>"PURCHASING POWER "&amp;F529&amp;":"</f>
        <v>PURCHASING POWER BRK-5QX13608:</v>
      </c>
      <c r="B526" s="7"/>
      <c r="C526" s="7">
        <v>12937.06</v>
      </c>
      <c r="D526" s="7"/>
      <c r="E526" s="7"/>
      <c r="F526" s="8"/>
      <c r="G526" s="7"/>
      <c r="H526" s="8"/>
      <c r="I526" s="8"/>
      <c r="J526" s="51" t="str">
        <f>"PURCHASING POWER "&amp;N529&amp;":"</f>
        <v>PURCHASING POWER :</v>
      </c>
      <c r="K526" s="8"/>
      <c r="L526" s="50">
        <f>C526-SUM(K529:K530)</f>
        <v>12937.06</v>
      </c>
      <c r="M526" s="8"/>
      <c r="N526" s="8"/>
      <c r="O526" s="8"/>
      <c r="P526" s="8"/>
      <c r="Q526" s="8"/>
      <c r="R526" s="8"/>
      <c r="S526" s="8"/>
      <c r="T526" s="8"/>
      <c r="U526" s="9"/>
    </row>
    <row r="527" spans="1:21">
      <c r="A527" s="6"/>
      <c r="B527" s="7"/>
      <c r="C527" s="7"/>
      <c r="D527" s="7"/>
      <c r="E527" s="7"/>
      <c r="F527" s="8"/>
      <c r="G527" s="7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9"/>
    </row>
    <row r="528" spans="1:21">
      <c r="A528" s="11"/>
      <c r="B528" s="12" t="s">
        <v>19</v>
      </c>
      <c r="C528" s="12" t="s">
        <v>20</v>
      </c>
      <c r="D528" s="12"/>
      <c r="E528" s="12" t="s">
        <v>21</v>
      </c>
      <c r="F528" s="12" t="s">
        <v>32</v>
      </c>
      <c r="G528" s="12" t="s">
        <v>22</v>
      </c>
      <c r="H528" s="12" t="s">
        <v>35</v>
      </c>
      <c r="I528" s="8"/>
      <c r="J528" s="13"/>
      <c r="K528" s="40" t="s">
        <v>49</v>
      </c>
      <c r="L528" s="14" t="s">
        <v>47</v>
      </c>
      <c r="M528" s="8"/>
      <c r="N528" s="8"/>
      <c r="O528" s="8"/>
      <c r="P528" s="8"/>
      <c r="Q528" s="8"/>
      <c r="R528" s="8"/>
      <c r="S528" s="8"/>
      <c r="T528" s="8"/>
      <c r="U528" s="9"/>
    </row>
    <row r="529" spans="1:21">
      <c r="A529" s="16" t="s">
        <v>15</v>
      </c>
      <c r="B529" s="7">
        <v>10640.87</v>
      </c>
      <c r="C529" s="17">
        <v>2198.54</v>
      </c>
      <c r="D529" s="17"/>
      <c r="E529" s="7">
        <f>SUM(B529:C529)</f>
        <v>12839.41</v>
      </c>
      <c r="F529" s="8" t="s">
        <v>34</v>
      </c>
      <c r="G529" s="18" t="e">
        <f>E529/$E$486</f>
        <v>#DIV/0!</v>
      </c>
      <c r="H529" s="15" t="e">
        <f>E529/($C$609+$E$614)</f>
        <v>#DIV/0!</v>
      </c>
      <c r="I529" s="8"/>
      <c r="J529" s="8" t="str">
        <f>A529</f>
        <v>MM20200817</v>
      </c>
      <c r="K529" s="46">
        <v>0</v>
      </c>
      <c r="L529" s="14">
        <f>E529+K529</f>
        <v>12839.41</v>
      </c>
      <c r="M529" s="8"/>
      <c r="N529" s="8"/>
      <c r="O529" s="8"/>
      <c r="P529" s="8"/>
      <c r="Q529" s="8"/>
      <c r="R529" s="8"/>
      <c r="S529" s="8"/>
      <c r="T529" s="8"/>
      <c r="U529" s="9"/>
    </row>
    <row r="530" spans="1:21">
      <c r="A530" s="16" t="s">
        <v>13</v>
      </c>
      <c r="B530" s="7">
        <v>14001.29</v>
      </c>
      <c r="C530" s="17">
        <v>226.83</v>
      </c>
      <c r="D530" s="17"/>
      <c r="E530" s="7">
        <f>SUM(B530:C530)</f>
        <v>14228.12</v>
      </c>
      <c r="F530" s="8" t="s">
        <v>34</v>
      </c>
      <c r="G530" s="18" t="e">
        <f>E530/$E$486</f>
        <v>#DIV/0!</v>
      </c>
      <c r="H530" s="15" t="e">
        <f>E530/($C$609+$E$614)</f>
        <v>#DIV/0!</v>
      </c>
      <c r="I530" s="8"/>
      <c r="J530" s="8" t="str">
        <f>A530</f>
        <v>MG20180131</v>
      </c>
      <c r="K530" s="46">
        <v>0</v>
      </c>
      <c r="L530" s="14">
        <f>E530+K530</f>
        <v>14228.12</v>
      </c>
      <c r="M530" s="8"/>
      <c r="N530" s="8"/>
      <c r="O530" s="8"/>
      <c r="P530" s="8"/>
      <c r="Q530" s="8"/>
      <c r="R530" s="8"/>
      <c r="S530" s="8"/>
      <c r="T530" s="8"/>
      <c r="U530" s="9"/>
    </row>
    <row r="531" spans="1:21">
      <c r="A531" s="6"/>
      <c r="B531" s="7"/>
      <c r="C531" s="7"/>
      <c r="D531" s="7"/>
      <c r="E531" s="7">
        <f>SUM(E529:E530)</f>
        <v>27067.53</v>
      </c>
      <c r="F531" s="8"/>
      <c r="G531" s="19" t="e">
        <f>SUM(G529:G530)</f>
        <v>#DIV/0!</v>
      </c>
      <c r="H531" s="15" t="e">
        <f>SUM(H529:H530)</f>
        <v>#DIV/0!</v>
      </c>
      <c r="I531" s="8"/>
      <c r="J531" s="20" t="s">
        <v>21</v>
      </c>
      <c r="K531" s="46"/>
      <c r="L531" s="21">
        <f>SUM(L528:L530)</f>
        <v>27067.53</v>
      </c>
      <c r="M531" s="8"/>
      <c r="N531" s="8"/>
      <c r="O531" s="8"/>
      <c r="P531" s="8"/>
      <c r="Q531" s="8"/>
      <c r="R531" s="8"/>
      <c r="S531" s="8"/>
      <c r="T531" s="8"/>
      <c r="U531" s="9"/>
    </row>
    <row r="532" spans="1:21">
      <c r="A532" s="6"/>
      <c r="B532" s="7"/>
      <c r="C532" s="7"/>
      <c r="D532" s="7"/>
      <c r="E532" s="7"/>
      <c r="F532" s="8"/>
      <c r="G532" s="7"/>
      <c r="H532" s="15"/>
      <c r="I532" s="8"/>
      <c r="J532" s="8"/>
      <c r="K532" s="46"/>
      <c r="L532" s="8"/>
      <c r="M532" s="8"/>
      <c r="N532" s="8"/>
      <c r="O532" s="8"/>
      <c r="P532" s="8"/>
      <c r="Q532" s="8"/>
      <c r="R532" s="8"/>
      <c r="S532" s="8"/>
      <c r="T532" s="8"/>
      <c r="U532" s="9"/>
    </row>
    <row r="533" spans="1:21">
      <c r="A533" s="6"/>
      <c r="B533" s="7"/>
      <c r="C533" s="7"/>
      <c r="D533" s="7"/>
      <c r="E533" s="7"/>
      <c r="F533" s="8"/>
      <c r="G533" s="7"/>
      <c r="H533" s="8"/>
      <c r="I533" s="8"/>
      <c r="J533" s="8"/>
      <c r="K533" s="46"/>
      <c r="L533" s="8"/>
      <c r="M533" s="8"/>
      <c r="N533" s="8"/>
      <c r="O533" s="8"/>
      <c r="P533" s="8"/>
      <c r="Q533" s="8"/>
      <c r="R533" s="8"/>
      <c r="S533" s="8"/>
      <c r="T533" s="8"/>
      <c r="U533" s="9"/>
    </row>
    <row r="534" spans="1:21">
      <c r="A534" s="6"/>
      <c r="B534" s="7"/>
      <c r="C534" s="7"/>
      <c r="D534" s="7"/>
      <c r="E534" s="7"/>
      <c r="F534" s="8"/>
      <c r="G534" s="7"/>
      <c r="H534" s="8"/>
      <c r="I534" s="8"/>
      <c r="J534" s="8"/>
      <c r="K534" s="46"/>
      <c r="L534" s="8"/>
      <c r="M534" s="8"/>
      <c r="N534" s="8"/>
      <c r="O534" s="8"/>
      <c r="P534" s="8"/>
      <c r="Q534" s="8"/>
      <c r="R534" s="8"/>
      <c r="S534" s="8"/>
      <c r="T534" s="8"/>
      <c r="U534" s="9"/>
    </row>
    <row r="535" spans="1:21">
      <c r="A535" s="6"/>
      <c r="B535" s="7"/>
      <c r="C535" s="7"/>
      <c r="D535" s="7"/>
      <c r="E535" s="7"/>
      <c r="F535" s="8"/>
      <c r="G535" s="7"/>
      <c r="H535" s="8"/>
      <c r="I535" s="8"/>
      <c r="J535" s="8"/>
      <c r="K535" s="46"/>
      <c r="L535" s="8"/>
      <c r="M535" s="8"/>
      <c r="N535" s="8"/>
      <c r="O535" s="8"/>
      <c r="P535" s="8"/>
      <c r="Q535" s="8"/>
      <c r="R535" s="8"/>
      <c r="S535" s="8"/>
      <c r="T535" s="8"/>
      <c r="U535" s="9"/>
    </row>
    <row r="536" spans="1:21">
      <c r="A536" s="6"/>
      <c r="B536" s="7"/>
      <c r="C536" s="7"/>
      <c r="D536" s="7"/>
      <c r="E536" s="7"/>
      <c r="F536" s="8"/>
      <c r="G536" s="7"/>
      <c r="H536" s="8"/>
      <c r="I536" s="8"/>
      <c r="J536" s="8"/>
      <c r="K536" s="46"/>
      <c r="L536" s="8"/>
      <c r="M536" s="8"/>
      <c r="N536" s="8"/>
      <c r="O536" s="8"/>
      <c r="P536" s="8"/>
      <c r="Q536" s="8"/>
      <c r="R536" s="8"/>
      <c r="S536" s="8"/>
      <c r="T536" s="8"/>
      <c r="U536" s="9"/>
    </row>
    <row r="537" spans="1:21">
      <c r="A537" s="42" t="str">
        <f>"PURCHASING POWER "&amp;F539&amp;":"</f>
        <v>PURCHASING POWER BRK-54X61101:</v>
      </c>
      <c r="B537" s="7"/>
      <c r="C537" s="7">
        <v>201634.16</v>
      </c>
      <c r="D537" s="7"/>
      <c r="E537" s="7"/>
      <c r="F537" s="8"/>
      <c r="G537" s="7"/>
      <c r="H537" s="8"/>
      <c r="I537" s="8"/>
      <c r="J537" s="12" t="str">
        <f>"PURCHASING POWER "&amp;N539&amp;":"</f>
        <v>PURCHASING POWER :</v>
      </c>
      <c r="K537" s="46"/>
      <c r="L537" s="14">
        <f>C537-K539</f>
        <v>196634.16</v>
      </c>
      <c r="M537" s="8"/>
      <c r="N537" s="8"/>
      <c r="O537" s="8"/>
      <c r="P537" s="8"/>
      <c r="Q537" s="8"/>
      <c r="R537" s="8"/>
      <c r="S537" s="8"/>
      <c r="T537" s="8"/>
      <c r="U537" s="9"/>
    </row>
    <row r="538" spans="1:21">
      <c r="A538" s="6"/>
      <c r="B538" s="12" t="s">
        <v>19</v>
      </c>
      <c r="C538" s="12" t="s">
        <v>20</v>
      </c>
      <c r="D538" s="12"/>
      <c r="E538" s="12" t="s">
        <v>21</v>
      </c>
      <c r="F538" s="12" t="s">
        <v>32</v>
      </c>
      <c r="G538" s="12" t="s">
        <v>22</v>
      </c>
      <c r="H538" s="12" t="s">
        <v>35</v>
      </c>
      <c r="I538" s="8"/>
      <c r="J538" s="8"/>
      <c r="K538" s="46"/>
      <c r="L538" s="14"/>
      <c r="M538" s="8"/>
      <c r="N538" s="8"/>
      <c r="O538" s="8"/>
      <c r="P538" s="8"/>
      <c r="Q538" s="8"/>
      <c r="R538" s="8"/>
      <c r="S538" s="8"/>
      <c r="T538" s="8"/>
      <c r="U538" s="9"/>
    </row>
    <row r="539" spans="1:21">
      <c r="A539" s="16" t="s">
        <v>14</v>
      </c>
      <c r="B539" s="7">
        <v>22872.63</v>
      </c>
      <c r="C539" s="17">
        <v>460.98</v>
      </c>
      <c r="D539" s="17"/>
      <c r="E539" s="7">
        <f>SUM(B539:C539)</f>
        <v>23333.61</v>
      </c>
      <c r="F539" s="8" t="s">
        <v>33</v>
      </c>
      <c r="G539" s="19" t="e">
        <f>E539/$E$495</f>
        <v>#DIV/0!</v>
      </c>
      <c r="H539" s="15" t="e">
        <f>E539/($C$660+$E$665)</f>
        <v>#DIV/0!</v>
      </c>
      <c r="I539" s="8"/>
      <c r="J539" s="8" t="str">
        <f>A539</f>
        <v>CM20191031</v>
      </c>
      <c r="K539" s="46">
        <v>5000</v>
      </c>
      <c r="L539" s="14">
        <f>E539+K539</f>
        <v>28333.61</v>
      </c>
      <c r="M539" s="8"/>
      <c r="N539" s="8"/>
      <c r="O539" s="8"/>
      <c r="P539" s="8"/>
      <c r="Q539" s="8"/>
      <c r="R539" s="8"/>
      <c r="S539" s="8"/>
      <c r="T539" s="8"/>
      <c r="U539" s="9"/>
    </row>
    <row r="540" spans="1:21">
      <c r="A540" s="6"/>
      <c r="B540" s="7"/>
      <c r="C540" s="7"/>
      <c r="D540" s="7"/>
      <c r="E540" s="7">
        <f>SUM(E539)</f>
        <v>23333.61</v>
      </c>
      <c r="F540" s="8"/>
      <c r="G540" s="19" t="e">
        <f>SUM(G539)</f>
        <v>#DIV/0!</v>
      </c>
      <c r="H540" s="15" t="e">
        <f>SUM(H539)</f>
        <v>#DIV/0!</v>
      </c>
      <c r="I540" s="8"/>
      <c r="J540" s="20" t="s">
        <v>21</v>
      </c>
      <c r="K540" s="46"/>
      <c r="L540" s="21">
        <f>SUM(L538:L539)</f>
        <v>28333.61</v>
      </c>
      <c r="M540" s="8"/>
      <c r="N540" s="8"/>
      <c r="O540" s="8"/>
      <c r="P540" s="8"/>
      <c r="Q540" s="8"/>
      <c r="R540" s="8"/>
      <c r="S540" s="8"/>
      <c r="T540" s="8"/>
      <c r="U540" s="9"/>
    </row>
    <row r="541" spans="1:21">
      <c r="A541" s="6"/>
      <c r="B541" s="7"/>
      <c r="C541" s="7"/>
      <c r="D541" s="7"/>
      <c r="E541" s="7"/>
      <c r="F541" s="8"/>
      <c r="G541" s="19"/>
      <c r="H541" s="15"/>
      <c r="I541" s="8"/>
      <c r="J541" s="14"/>
      <c r="L541" s="14"/>
      <c r="M541" s="8"/>
      <c r="N541" s="8"/>
      <c r="O541" s="8"/>
      <c r="P541" s="8"/>
      <c r="Q541" s="8"/>
      <c r="R541" s="8"/>
      <c r="S541" s="8"/>
      <c r="T541" s="8"/>
      <c r="U541" s="9"/>
    </row>
    <row r="542" spans="1:21">
      <c r="A542" s="6"/>
      <c r="B542" s="7"/>
      <c r="C542" s="7"/>
      <c r="D542" s="7"/>
      <c r="E542" s="7"/>
      <c r="F542" s="8"/>
      <c r="G542" s="7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9"/>
    </row>
    <row r="543" spans="1:21">
      <c r="A543" s="6"/>
      <c r="B543" s="7"/>
      <c r="C543" s="12" t="s">
        <v>43</v>
      </c>
      <c r="D543" s="12"/>
      <c r="E543" s="7">
        <f>E540+E531</f>
        <v>50401.14</v>
      </c>
      <c r="F543" s="8"/>
      <c r="G543" s="7"/>
      <c r="H543" s="8"/>
      <c r="I543" s="8"/>
      <c r="J543" s="8"/>
      <c r="K543" s="12" t="s">
        <v>43</v>
      </c>
      <c r="L543" s="14">
        <f>L540+L531</f>
        <v>55401.14</v>
      </c>
      <c r="M543" s="8"/>
      <c r="N543" s="8"/>
      <c r="O543" s="8"/>
      <c r="P543" s="8"/>
      <c r="Q543" s="8"/>
      <c r="R543" s="8"/>
      <c r="S543" s="8"/>
      <c r="T543" s="8"/>
      <c r="U543" s="9"/>
    </row>
    <row r="544" spans="1:21">
      <c r="A544" s="6"/>
      <c r="B544" s="7"/>
      <c r="C544" s="7"/>
      <c r="D544" s="7"/>
      <c r="E544" s="7"/>
      <c r="F544" s="8"/>
      <c r="G544" s="7"/>
      <c r="H544" s="8"/>
      <c r="I544" s="8"/>
      <c r="J544" s="8"/>
      <c r="K544" s="8" t="s">
        <v>53</v>
      </c>
      <c r="L544" s="14">
        <f>L543-E543</f>
        <v>5000</v>
      </c>
      <c r="M544" s="8"/>
      <c r="N544" s="8"/>
      <c r="O544" s="8"/>
      <c r="P544" s="8"/>
      <c r="Q544" s="8"/>
      <c r="R544" s="8"/>
      <c r="S544" s="8"/>
      <c r="T544" s="8"/>
      <c r="U544" s="9"/>
    </row>
    <row r="545" spans="1:21">
      <c r="A545" s="6"/>
      <c r="B545" s="7"/>
      <c r="C545" s="7"/>
      <c r="D545" s="7"/>
      <c r="E545" s="7"/>
      <c r="F545" s="8"/>
      <c r="G545" s="7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9"/>
    </row>
    <row r="546" spans="1:21">
      <c r="A546" s="6"/>
      <c r="B546" s="17"/>
      <c r="C546" s="17"/>
      <c r="D546" s="17"/>
      <c r="E546" s="17"/>
      <c r="F546" s="8"/>
      <c r="G546" s="7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9"/>
    </row>
    <row r="547" spans="1:21">
      <c r="A547" s="6"/>
      <c r="B547" s="7"/>
      <c r="C547" s="7"/>
      <c r="D547" s="7"/>
      <c r="E547" s="7"/>
      <c r="F547" s="8"/>
      <c r="G547" s="7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9"/>
    </row>
    <row r="548" spans="1:21">
      <c r="A548" s="6"/>
      <c r="B548" s="40"/>
      <c r="C548" s="17"/>
      <c r="D548" s="17"/>
      <c r="E548" s="17"/>
      <c r="F548" s="41"/>
      <c r="G548" s="17"/>
      <c r="H548" s="41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9"/>
    </row>
    <row r="549" spans="1:21">
      <c r="A549" s="6"/>
      <c r="B549" s="7"/>
      <c r="C549" s="7"/>
      <c r="D549" s="7"/>
      <c r="E549" s="7"/>
      <c r="F549" s="8"/>
      <c r="G549" s="7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9"/>
    </row>
    <row r="550" spans="1:21">
      <c r="A550" s="6"/>
      <c r="B550" s="7"/>
      <c r="C550" s="7"/>
      <c r="D550" s="7"/>
      <c r="E550" s="7"/>
      <c r="F550" s="8"/>
      <c r="G550" s="7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9"/>
    </row>
    <row r="551" spans="1:21">
      <c r="A551" s="6"/>
      <c r="B551" s="12"/>
      <c r="C551" s="12"/>
      <c r="D551" s="12"/>
      <c r="E551" s="12"/>
      <c r="F551" s="12"/>
      <c r="G551" s="12"/>
      <c r="H551" s="12"/>
      <c r="I551" s="8"/>
      <c r="J551" s="8"/>
      <c r="K551" s="14"/>
      <c r="L551" s="15"/>
      <c r="M551" s="8"/>
      <c r="N551" s="8"/>
      <c r="O551" s="8"/>
      <c r="P551" s="8"/>
      <c r="Q551" s="8"/>
      <c r="R551" s="8"/>
      <c r="S551" s="8"/>
      <c r="T551" s="8"/>
      <c r="U551" s="9"/>
    </row>
    <row r="552" spans="1:21">
      <c r="A552" s="16"/>
      <c r="B552" s="7"/>
      <c r="C552" s="22"/>
      <c r="D552" s="22"/>
      <c r="E552" s="23"/>
      <c r="F552" s="8"/>
      <c r="G552" s="19"/>
      <c r="H552" s="15"/>
      <c r="I552" s="8"/>
      <c r="J552" s="8"/>
      <c r="K552" s="14"/>
      <c r="L552" s="15"/>
      <c r="M552" s="8"/>
      <c r="N552" s="8"/>
      <c r="O552" s="8"/>
      <c r="P552" s="8"/>
      <c r="Q552" s="8"/>
      <c r="R552" s="8"/>
      <c r="S552" s="8"/>
      <c r="T552" s="8"/>
      <c r="U552" s="9"/>
    </row>
    <row r="553" spans="1:21">
      <c r="A553" s="6"/>
      <c r="B553" s="7"/>
      <c r="C553" s="7"/>
      <c r="D553" s="7"/>
      <c r="E553" s="7"/>
      <c r="F553" s="8"/>
      <c r="G553" s="19"/>
      <c r="H553" s="15"/>
      <c r="I553" s="8"/>
      <c r="J553" s="20"/>
      <c r="K553" s="21"/>
      <c r="L553" s="15"/>
      <c r="M553" s="8"/>
      <c r="N553" s="8"/>
      <c r="O553" s="8"/>
      <c r="P553" s="8"/>
      <c r="Q553" s="8"/>
      <c r="R553" s="8"/>
      <c r="S553" s="8"/>
      <c r="T553" s="8"/>
      <c r="U553" s="9"/>
    </row>
    <row r="554" spans="1:21">
      <c r="A554" s="6"/>
      <c r="B554" s="7"/>
      <c r="C554" s="7"/>
      <c r="D554" s="7"/>
      <c r="E554" s="7"/>
      <c r="F554" s="8"/>
      <c r="G554" s="19"/>
      <c r="H554" s="15"/>
      <c r="I554" s="8"/>
      <c r="J554" s="14"/>
      <c r="K554" s="14"/>
      <c r="L554" s="15"/>
      <c r="M554" s="8"/>
      <c r="N554" s="8"/>
      <c r="O554" s="8"/>
      <c r="P554" s="8"/>
      <c r="Q554" s="8"/>
      <c r="R554" s="8"/>
      <c r="S554" s="8"/>
      <c r="T554" s="8"/>
      <c r="U554" s="9"/>
    </row>
    <row r="555" spans="1:21">
      <c r="A555" s="6"/>
      <c r="B555" s="7"/>
      <c r="C555" s="7"/>
      <c r="D555" s="7"/>
      <c r="E555" s="7"/>
      <c r="F555" s="8"/>
      <c r="G555" s="7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9"/>
    </row>
    <row r="556" spans="1:21">
      <c r="A556" s="6"/>
      <c r="B556" s="7"/>
      <c r="C556" s="7"/>
      <c r="D556" s="7"/>
      <c r="E556" s="7"/>
      <c r="F556" s="8"/>
      <c r="G556" s="7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9"/>
    </row>
    <row r="557" spans="1:21">
      <c r="A557" s="6"/>
      <c r="B557" s="7"/>
      <c r="C557" s="7"/>
      <c r="D557" s="7"/>
      <c r="E557" s="7"/>
      <c r="F557" s="8"/>
      <c r="G557" s="7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9"/>
    </row>
    <row r="558" spans="1:21">
      <c r="A558" s="6"/>
      <c r="B558" s="7"/>
      <c r="C558" s="7"/>
      <c r="D558" s="7"/>
      <c r="E558" s="7"/>
      <c r="F558" s="8"/>
      <c r="G558" s="7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9"/>
    </row>
    <row r="559" spans="1:21">
      <c r="A559" s="6"/>
      <c r="B559" s="7"/>
      <c r="C559" s="7"/>
      <c r="D559" s="7"/>
      <c r="E559" s="7"/>
      <c r="F559" s="8"/>
      <c r="G559" s="7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9"/>
    </row>
    <row r="560" spans="1:21">
      <c r="A560" s="6"/>
      <c r="B560" s="7"/>
      <c r="C560" s="7"/>
      <c r="D560" s="7"/>
      <c r="E560" s="7"/>
      <c r="F560" s="8"/>
      <c r="G560" s="7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9"/>
    </row>
    <row r="561" spans="1:21">
      <c r="A561" s="6"/>
      <c r="B561" s="7"/>
      <c r="C561" s="7"/>
      <c r="D561" s="7"/>
      <c r="E561" s="7"/>
      <c r="F561" s="8"/>
      <c r="G561" s="7"/>
      <c r="H561" s="14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9"/>
    </row>
    <row r="562" spans="1:21" ht="14.65" thickBot="1">
      <c r="A562" s="24"/>
      <c r="B562" s="25"/>
      <c r="C562" s="25"/>
      <c r="D562" s="25"/>
      <c r="E562" s="25"/>
      <c r="F562" s="26"/>
      <c r="G562" s="25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7"/>
    </row>
    <row r="563" spans="1:21" ht="14.65" thickTop="1"/>
    <row r="565" spans="1:21" ht="14.65" thickBot="1"/>
    <row r="566" spans="1:21" ht="14.65" thickTop="1">
      <c r="A566" s="44"/>
      <c r="B566" s="3"/>
      <c r="C566" s="3"/>
      <c r="D566" s="3"/>
      <c r="E566" s="3"/>
      <c r="F566" s="4"/>
      <c r="G566" s="3"/>
      <c r="H566" s="4"/>
      <c r="I566" s="4"/>
      <c r="J566" s="4"/>
      <c r="K566" s="4"/>
      <c r="L566" s="4"/>
      <c r="M566" s="4"/>
      <c r="N566" s="4"/>
      <c r="O566" s="4" t="s">
        <v>47</v>
      </c>
      <c r="P566" s="4" t="s">
        <v>48</v>
      </c>
      <c r="Q566" s="4"/>
      <c r="R566" s="4"/>
      <c r="S566" s="4"/>
      <c r="T566" s="4"/>
      <c r="U566" s="5"/>
    </row>
    <row r="567" spans="1:21">
      <c r="A567" s="45" t="s">
        <v>50</v>
      </c>
      <c r="B567" s="28" t="s">
        <v>52</v>
      </c>
      <c r="C567" s="28"/>
      <c r="D567" s="28"/>
      <c r="E567" s="7"/>
      <c r="F567" s="8"/>
      <c r="G567" s="7"/>
      <c r="H567" s="8"/>
      <c r="I567" s="8"/>
      <c r="J567" s="8"/>
      <c r="K567" s="8"/>
      <c r="L567" s="8"/>
      <c r="M567" s="8"/>
      <c r="N567" s="8" t="str">
        <f>J575</f>
        <v>MM20200817</v>
      </c>
      <c r="O567" s="14">
        <f>L575</f>
        <v>12238.86</v>
      </c>
      <c r="P567" s="15" t="e">
        <f>O567/$O$525</f>
        <v>#DIV/0!</v>
      </c>
      <c r="Q567" s="8"/>
      <c r="R567" s="8"/>
      <c r="S567" s="8"/>
      <c r="T567" s="8"/>
      <c r="U567" s="9"/>
    </row>
    <row r="568" spans="1:21">
      <c r="A568" s="45" t="s">
        <v>51</v>
      </c>
      <c r="B568" s="48">
        <v>44321</v>
      </c>
      <c r="C568" s="28"/>
      <c r="D568" s="28"/>
      <c r="E568" s="7"/>
      <c r="F568" s="8"/>
      <c r="G568" s="7"/>
      <c r="H568" s="8"/>
      <c r="I568" s="8"/>
      <c r="J568" s="8"/>
      <c r="K568" s="8"/>
      <c r="L568" s="8"/>
      <c r="M568" s="8"/>
      <c r="N568" s="8" t="str">
        <f>J576</f>
        <v>MG20180131</v>
      </c>
      <c r="O568" s="14">
        <f>L576</f>
        <v>14230.82</v>
      </c>
      <c r="P568" s="15" t="e">
        <f>O568/$O$525</f>
        <v>#DIV/0!</v>
      </c>
      <c r="Q568" s="8"/>
      <c r="R568" s="8"/>
      <c r="S568" s="8"/>
      <c r="T568" s="8"/>
      <c r="U568" s="9"/>
    </row>
    <row r="569" spans="1:21">
      <c r="A569" s="47"/>
      <c r="B569" s="17"/>
      <c r="C569" s="17"/>
      <c r="D569" s="17"/>
      <c r="E569" s="17"/>
      <c r="F569" s="8"/>
      <c r="G569" s="7"/>
      <c r="H569" s="8"/>
      <c r="I569" s="8"/>
      <c r="J569" s="8"/>
      <c r="K569" s="8"/>
      <c r="L569" s="8"/>
      <c r="M569" s="8"/>
      <c r="N569" s="8" t="str">
        <f>J585</f>
        <v>CM20191031</v>
      </c>
      <c r="O569" s="14">
        <f>L585</f>
        <v>23198.010000000002</v>
      </c>
      <c r="P569" s="15" t="e">
        <f>O569/$O$525</f>
        <v>#DIV/0!</v>
      </c>
      <c r="Q569" s="8"/>
      <c r="R569" s="8"/>
      <c r="S569" s="8"/>
      <c r="T569" s="8"/>
      <c r="U569" s="9"/>
    </row>
    <row r="570" spans="1:21">
      <c r="A570" s="42"/>
      <c r="B570" s="7"/>
      <c r="C570" s="7"/>
      <c r="D570" s="7"/>
      <c r="E570" s="7"/>
      <c r="F570" s="8"/>
      <c r="G570" s="7"/>
      <c r="H570" s="8"/>
      <c r="I570" s="8"/>
      <c r="J570" s="8"/>
      <c r="K570" s="8"/>
      <c r="L570" s="8"/>
      <c r="M570" s="8"/>
      <c r="N570" s="8"/>
      <c r="O570" s="14">
        <f>SUM(O567:O569)</f>
        <v>49667.69</v>
      </c>
      <c r="P570" s="15" t="e">
        <f>SUM(P567:P569)</f>
        <v>#DIV/0!</v>
      </c>
      <c r="Q570" s="8"/>
      <c r="R570" s="8"/>
      <c r="S570" s="8"/>
      <c r="T570" s="8"/>
      <c r="U570" s="9"/>
    </row>
    <row r="571" spans="1:21">
      <c r="A571" s="6"/>
      <c r="B571" s="7"/>
      <c r="C571" s="7"/>
      <c r="D571" s="7"/>
      <c r="E571" s="7"/>
      <c r="F571" s="8"/>
      <c r="G571" s="7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9"/>
    </row>
    <row r="572" spans="1:21">
      <c r="A572" s="10" t="str">
        <f>"PURCHASING POWER "&amp;F575&amp;":"</f>
        <v>PURCHASING POWER BRK-5QX13608:</v>
      </c>
      <c r="B572" s="7"/>
      <c r="C572" s="7">
        <v>15090.25</v>
      </c>
      <c r="D572" s="7"/>
      <c r="E572" s="7"/>
      <c r="F572" s="8"/>
      <c r="G572" s="7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9"/>
    </row>
    <row r="573" spans="1:21">
      <c r="A573" s="6"/>
      <c r="B573" s="7"/>
      <c r="C573" s="7"/>
      <c r="D573" s="7"/>
      <c r="E573" s="7"/>
      <c r="F573" s="8"/>
      <c r="G573" s="7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9"/>
    </row>
    <row r="574" spans="1:21">
      <c r="A574" s="11"/>
      <c r="B574" s="12" t="s">
        <v>19</v>
      </c>
      <c r="C574" s="12" t="s">
        <v>20</v>
      </c>
      <c r="D574" s="12"/>
      <c r="E574" s="12" t="s">
        <v>21</v>
      </c>
      <c r="F574" s="12" t="s">
        <v>32</v>
      </c>
      <c r="G574" s="12" t="s">
        <v>22</v>
      </c>
      <c r="H574" s="12" t="s">
        <v>35</v>
      </c>
      <c r="I574" s="8"/>
      <c r="J574" s="13"/>
      <c r="K574" s="40" t="s">
        <v>49</v>
      </c>
      <c r="L574" s="14" t="s">
        <v>47</v>
      </c>
      <c r="M574" s="8"/>
      <c r="N574" s="8"/>
      <c r="O574" s="8"/>
      <c r="P574" s="8"/>
      <c r="Q574" s="8"/>
      <c r="R574" s="8"/>
      <c r="S574" s="8"/>
      <c r="T574" s="8"/>
      <c r="U574" s="9"/>
    </row>
    <row r="575" spans="1:21">
      <c r="A575" s="16" t="s">
        <v>15</v>
      </c>
      <c r="B575" s="7">
        <v>8095.03</v>
      </c>
      <c r="C575" s="17">
        <v>1143.83</v>
      </c>
      <c r="D575" s="17"/>
      <c r="E575" s="7">
        <f>SUM(B575:C575)</f>
        <v>9238.86</v>
      </c>
      <c r="F575" s="8" t="s">
        <v>34</v>
      </c>
      <c r="G575" s="18" t="e">
        <f>E575/$E$532</f>
        <v>#DIV/0!</v>
      </c>
      <c r="H575" s="15" t="e">
        <f>E575/($C$609+$E$614)</f>
        <v>#DIV/0!</v>
      </c>
      <c r="I575" s="8"/>
      <c r="J575" s="8" t="str">
        <f>A575</f>
        <v>MM20200817</v>
      </c>
      <c r="K575" s="46">
        <v>3000</v>
      </c>
      <c r="L575" s="14">
        <f>E575+K575</f>
        <v>12238.86</v>
      </c>
      <c r="M575" s="8"/>
      <c r="N575" s="8"/>
      <c r="O575" s="8"/>
      <c r="P575" s="8"/>
      <c r="Q575" s="8"/>
      <c r="R575" s="8"/>
      <c r="S575" s="8"/>
      <c r="T575" s="8"/>
      <c r="U575" s="9"/>
    </row>
    <row r="576" spans="1:21">
      <c r="A576" s="16" t="s">
        <v>13</v>
      </c>
      <c r="B576" s="7">
        <v>13767.63</v>
      </c>
      <c r="C576" s="17">
        <v>463.19</v>
      </c>
      <c r="D576" s="17"/>
      <c r="E576" s="7">
        <f>SUM(B576:C576)</f>
        <v>14230.82</v>
      </c>
      <c r="F576" s="8" t="s">
        <v>34</v>
      </c>
      <c r="G576" s="18" t="e">
        <f>E576/$E$532</f>
        <v>#DIV/0!</v>
      </c>
      <c r="H576" s="15" t="e">
        <f>E576/($C$609+$E$614)</f>
        <v>#DIV/0!</v>
      </c>
      <c r="I576" s="8"/>
      <c r="J576" s="8" t="str">
        <f>A576</f>
        <v>MG20180131</v>
      </c>
      <c r="K576" s="46">
        <v>0</v>
      </c>
      <c r="L576" s="14">
        <f>E576+K576</f>
        <v>14230.82</v>
      </c>
      <c r="M576" s="8"/>
      <c r="N576" s="8"/>
      <c r="O576" s="8"/>
      <c r="P576" s="8"/>
      <c r="Q576" s="8"/>
      <c r="R576" s="8"/>
      <c r="S576" s="8"/>
      <c r="T576" s="8"/>
      <c r="U576" s="9"/>
    </row>
    <row r="577" spans="1:21">
      <c r="A577" s="6"/>
      <c r="B577" s="7"/>
      <c r="C577" s="7"/>
      <c r="D577" s="7"/>
      <c r="E577" s="7">
        <f>SUM(E575:E576)</f>
        <v>23469.68</v>
      </c>
      <c r="F577" s="8"/>
      <c r="G577" s="19" t="e">
        <f>SUM(G575:G576)</f>
        <v>#DIV/0!</v>
      </c>
      <c r="H577" s="15" t="e">
        <f>SUM(H575:H576)</f>
        <v>#DIV/0!</v>
      </c>
      <c r="I577" s="8"/>
      <c r="J577" s="20" t="s">
        <v>21</v>
      </c>
      <c r="K577" s="46"/>
      <c r="L577" s="21">
        <f>SUM(L574:L576)</f>
        <v>26469.68</v>
      </c>
      <c r="M577" s="8"/>
      <c r="N577" s="8"/>
      <c r="O577" s="8"/>
      <c r="P577" s="8"/>
      <c r="Q577" s="8"/>
      <c r="R577" s="8"/>
      <c r="S577" s="8"/>
      <c r="T577" s="8"/>
      <c r="U577" s="9"/>
    </row>
    <row r="578" spans="1:21">
      <c r="A578" s="6"/>
      <c r="B578" s="7"/>
      <c r="C578" s="7"/>
      <c r="D578" s="7"/>
      <c r="E578" s="7"/>
      <c r="F578" s="8"/>
      <c r="G578" s="7"/>
      <c r="H578" s="15"/>
      <c r="I578" s="8"/>
      <c r="J578" s="8"/>
      <c r="K578" s="46"/>
      <c r="L578" s="8"/>
      <c r="M578" s="8"/>
      <c r="N578" s="8"/>
      <c r="O578" s="8"/>
      <c r="P578" s="8"/>
      <c r="Q578" s="8"/>
      <c r="R578" s="8"/>
      <c r="S578" s="8"/>
      <c r="T578" s="8"/>
      <c r="U578" s="9"/>
    </row>
    <row r="579" spans="1:21">
      <c r="A579" s="6"/>
      <c r="B579" s="7"/>
      <c r="C579" s="7"/>
      <c r="D579" s="7"/>
      <c r="E579" s="7"/>
      <c r="F579" s="8"/>
      <c r="G579" s="7"/>
      <c r="H579" s="8"/>
      <c r="I579" s="8"/>
      <c r="J579" s="8"/>
      <c r="K579" s="46"/>
      <c r="L579" s="8"/>
      <c r="M579" s="8"/>
      <c r="N579" s="8"/>
      <c r="O579" s="8"/>
      <c r="P579" s="8"/>
      <c r="Q579" s="8"/>
      <c r="R579" s="8"/>
      <c r="S579" s="8"/>
      <c r="T579" s="8"/>
      <c r="U579" s="9"/>
    </row>
    <row r="580" spans="1:21">
      <c r="A580" s="6"/>
      <c r="B580" s="7"/>
      <c r="C580" s="7"/>
      <c r="D580" s="7"/>
      <c r="E580" s="7"/>
      <c r="F580" s="8"/>
      <c r="G580" s="7"/>
      <c r="H580" s="8"/>
      <c r="I580" s="8"/>
      <c r="J580" s="8"/>
      <c r="K580" s="46"/>
      <c r="L580" s="8"/>
      <c r="M580" s="8"/>
      <c r="N580" s="8"/>
      <c r="O580" s="8"/>
      <c r="P580" s="8"/>
      <c r="Q580" s="8"/>
      <c r="R580" s="8"/>
      <c r="S580" s="8"/>
      <c r="T580" s="8"/>
      <c r="U580" s="9"/>
    </row>
    <row r="581" spans="1:21">
      <c r="A581" s="6"/>
      <c r="B581" s="7"/>
      <c r="C581" s="7"/>
      <c r="D581" s="7"/>
      <c r="E581" s="7"/>
      <c r="F581" s="8"/>
      <c r="G581" s="7"/>
      <c r="H581" s="8"/>
      <c r="I581" s="8"/>
      <c r="J581" s="8"/>
      <c r="K581" s="46"/>
      <c r="L581" s="8"/>
      <c r="M581" s="8"/>
      <c r="N581" s="8"/>
      <c r="O581" s="8"/>
      <c r="P581" s="8"/>
      <c r="Q581" s="8"/>
      <c r="R581" s="8"/>
      <c r="S581" s="8"/>
      <c r="T581" s="8"/>
      <c r="U581" s="9"/>
    </row>
    <row r="582" spans="1:21">
      <c r="A582" s="6"/>
      <c r="B582" s="7"/>
      <c r="C582" s="7"/>
      <c r="D582" s="7"/>
      <c r="E582" s="7"/>
      <c r="F582" s="8"/>
      <c r="G582" s="7"/>
      <c r="H582" s="8"/>
      <c r="I582" s="8"/>
      <c r="J582" s="8"/>
      <c r="K582" s="46"/>
      <c r="L582" s="8"/>
      <c r="M582" s="8"/>
      <c r="N582" s="8"/>
      <c r="O582" s="8"/>
      <c r="P582" s="8"/>
      <c r="Q582" s="8"/>
      <c r="R582" s="8"/>
      <c r="S582" s="8"/>
      <c r="T582" s="8"/>
      <c r="U582" s="9"/>
    </row>
    <row r="583" spans="1:21">
      <c r="A583" s="6" t="str">
        <f>"PURCHASING POWER "&amp;F585&amp;":"</f>
        <v>PURCHASING POWER BRK-54X61101:</v>
      </c>
      <c r="B583" s="7"/>
      <c r="C583" s="7">
        <v>205396.86</v>
      </c>
      <c r="D583" s="7"/>
      <c r="E583" s="7"/>
      <c r="F583" s="8"/>
      <c r="G583" s="7"/>
      <c r="H583" s="8"/>
      <c r="I583" s="8"/>
      <c r="J583" s="8"/>
      <c r="K583" s="46"/>
      <c r="L583" s="8"/>
      <c r="M583" s="8"/>
      <c r="N583" s="8"/>
      <c r="O583" s="8"/>
      <c r="P583" s="8"/>
      <c r="Q583" s="8"/>
      <c r="R583" s="8"/>
      <c r="S583" s="8"/>
      <c r="T583" s="8"/>
      <c r="U583" s="9"/>
    </row>
    <row r="584" spans="1:21">
      <c r="A584" s="6"/>
      <c r="B584" s="12" t="s">
        <v>19</v>
      </c>
      <c r="C584" s="12" t="s">
        <v>20</v>
      </c>
      <c r="D584" s="12"/>
      <c r="E584" s="12" t="s">
        <v>21</v>
      </c>
      <c r="F584" s="12" t="s">
        <v>32</v>
      </c>
      <c r="G584" s="12" t="s">
        <v>22</v>
      </c>
      <c r="H584" s="12" t="s">
        <v>35</v>
      </c>
      <c r="I584" s="8"/>
      <c r="J584" s="8"/>
      <c r="K584" s="46"/>
      <c r="L584" s="14"/>
      <c r="M584" s="8"/>
      <c r="N584" s="8"/>
      <c r="O584" s="8"/>
      <c r="P584" s="8"/>
      <c r="Q584" s="8"/>
      <c r="R584" s="8"/>
      <c r="S584" s="8"/>
      <c r="T584" s="8"/>
      <c r="U584" s="9"/>
    </row>
    <row r="585" spans="1:21">
      <c r="A585" s="16" t="s">
        <v>14</v>
      </c>
      <c r="B585" s="7">
        <v>21549.97</v>
      </c>
      <c r="C585" s="17">
        <v>1648.04</v>
      </c>
      <c r="D585" s="17"/>
      <c r="E585" s="7">
        <f>SUM(B585:C585)</f>
        <v>23198.010000000002</v>
      </c>
      <c r="F585" s="8" t="s">
        <v>33</v>
      </c>
      <c r="G585" s="19" t="e">
        <f>E585/$E$541</f>
        <v>#DIV/0!</v>
      </c>
      <c r="H585" s="15" t="e">
        <f>E585/($C$660+$E$665)</f>
        <v>#DIV/0!</v>
      </c>
      <c r="I585" s="8"/>
      <c r="J585" s="8" t="str">
        <f>A585</f>
        <v>CM20191031</v>
      </c>
      <c r="K585" s="46">
        <v>0</v>
      </c>
      <c r="L585" s="14">
        <f>E585+K585</f>
        <v>23198.010000000002</v>
      </c>
      <c r="M585" s="8"/>
      <c r="N585" s="8"/>
      <c r="O585" s="8"/>
      <c r="P585" s="8"/>
      <c r="Q585" s="8"/>
      <c r="R585" s="8"/>
      <c r="S585" s="8"/>
      <c r="T585" s="8"/>
      <c r="U585" s="9"/>
    </row>
    <row r="586" spans="1:21">
      <c r="A586" s="6"/>
      <c r="B586" s="7"/>
      <c r="C586" s="7"/>
      <c r="D586" s="7"/>
      <c r="E586" s="7">
        <f>SUM(E585)</f>
        <v>23198.010000000002</v>
      </c>
      <c r="F586" s="8"/>
      <c r="G586" s="19" t="e">
        <f>SUM(G585)</f>
        <v>#DIV/0!</v>
      </c>
      <c r="H586" s="15" t="e">
        <f>SUM(H585)</f>
        <v>#DIV/0!</v>
      </c>
      <c r="I586" s="8"/>
      <c r="J586" s="20" t="s">
        <v>21</v>
      </c>
      <c r="K586" s="46"/>
      <c r="L586" s="21">
        <f>SUM(L584:L585)</f>
        <v>23198.010000000002</v>
      </c>
      <c r="M586" s="8"/>
      <c r="N586" s="8"/>
      <c r="O586" s="8"/>
      <c r="P586" s="8"/>
      <c r="Q586" s="8"/>
      <c r="R586" s="8"/>
      <c r="S586" s="8"/>
      <c r="T586" s="8"/>
      <c r="U586" s="9"/>
    </row>
    <row r="587" spans="1:21">
      <c r="A587" s="6"/>
      <c r="B587" s="7"/>
      <c r="C587" s="7"/>
      <c r="D587" s="7"/>
      <c r="E587" s="7"/>
      <c r="F587" s="8"/>
      <c r="G587" s="19"/>
      <c r="H587" s="15"/>
      <c r="I587" s="8"/>
      <c r="J587" s="14"/>
      <c r="L587" s="14"/>
      <c r="M587" s="8"/>
      <c r="N587" s="8"/>
      <c r="O587" s="8"/>
      <c r="P587" s="8"/>
      <c r="Q587" s="8"/>
      <c r="R587" s="8"/>
      <c r="S587" s="8"/>
      <c r="T587" s="8"/>
      <c r="U587" s="9"/>
    </row>
    <row r="588" spans="1:21">
      <c r="A588" s="6"/>
      <c r="B588" s="7"/>
      <c r="C588" s="7"/>
      <c r="D588" s="7"/>
      <c r="E588" s="7"/>
      <c r="F588" s="8"/>
      <c r="G588" s="7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9"/>
    </row>
    <row r="589" spans="1:21">
      <c r="A589" s="6"/>
      <c r="B589" s="7"/>
      <c r="C589" s="7" t="s">
        <v>43</v>
      </c>
      <c r="D589" s="7"/>
      <c r="E589" s="7">
        <f>E586+E577</f>
        <v>46667.69</v>
      </c>
      <c r="F589" s="8"/>
      <c r="G589" s="7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9"/>
    </row>
    <row r="590" spans="1:21">
      <c r="A590" s="6"/>
      <c r="B590" s="7"/>
      <c r="C590" s="7"/>
      <c r="D590" s="7"/>
      <c r="E590" s="7"/>
      <c r="F590" s="8"/>
      <c r="G590" s="7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9"/>
    </row>
    <row r="591" spans="1:21">
      <c r="A591" s="6"/>
      <c r="B591" s="7"/>
      <c r="C591" s="7"/>
      <c r="D591" s="7"/>
      <c r="E591" s="7"/>
      <c r="F591" s="8"/>
      <c r="G591" s="7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9"/>
    </row>
    <row r="592" spans="1:21">
      <c r="A592" s="6"/>
      <c r="B592" s="17"/>
      <c r="C592" s="17"/>
      <c r="D592" s="17"/>
      <c r="E592" s="17"/>
      <c r="F592" s="8"/>
      <c r="G592" s="7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9"/>
    </row>
    <row r="593" spans="1:21">
      <c r="A593" s="6"/>
      <c r="B593" s="7"/>
      <c r="C593" s="7"/>
      <c r="D593" s="7"/>
      <c r="E593" s="7"/>
      <c r="F593" s="8"/>
      <c r="G593" s="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9"/>
    </row>
    <row r="594" spans="1:21">
      <c r="A594" s="6"/>
      <c r="B594" s="40"/>
      <c r="C594" s="17"/>
      <c r="D594" s="17"/>
      <c r="E594" s="17"/>
      <c r="F594" s="41"/>
      <c r="G594" s="17"/>
      <c r="H594" s="41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9"/>
    </row>
    <row r="595" spans="1:21">
      <c r="A595" s="6"/>
      <c r="B595" s="7"/>
      <c r="C595" s="7"/>
      <c r="D595" s="7"/>
      <c r="E595" s="7"/>
      <c r="F595" s="8"/>
      <c r="G595" s="7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9"/>
    </row>
    <row r="596" spans="1:21">
      <c r="A596" s="6"/>
      <c r="B596" s="7"/>
      <c r="C596" s="7"/>
      <c r="D596" s="7"/>
      <c r="E596" s="7"/>
      <c r="F596" s="8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9"/>
    </row>
    <row r="597" spans="1:21">
      <c r="A597" s="6"/>
      <c r="B597" s="12"/>
      <c r="C597" s="12"/>
      <c r="D597" s="12"/>
      <c r="E597" s="12"/>
      <c r="F597" s="12"/>
      <c r="G597" s="12"/>
      <c r="H597" s="12"/>
      <c r="I597" s="8"/>
      <c r="J597" s="8"/>
      <c r="K597" s="14"/>
      <c r="L597" s="15"/>
      <c r="M597" s="8"/>
      <c r="N597" s="8"/>
      <c r="O597" s="8"/>
      <c r="P597" s="8"/>
      <c r="Q597" s="8"/>
      <c r="R597" s="8"/>
      <c r="S597" s="8"/>
      <c r="T597" s="8"/>
      <c r="U597" s="9"/>
    </row>
    <row r="598" spans="1:21">
      <c r="A598" s="16"/>
      <c r="B598" s="7"/>
      <c r="C598" s="22"/>
      <c r="D598" s="22"/>
      <c r="E598" s="23"/>
      <c r="F598" s="8"/>
      <c r="G598" s="19"/>
      <c r="H598" s="15"/>
      <c r="I598" s="8"/>
      <c r="J598" s="8"/>
      <c r="K598" s="14"/>
      <c r="L598" s="15"/>
      <c r="M598" s="8"/>
      <c r="N598" s="8"/>
      <c r="O598" s="8"/>
      <c r="P598" s="8"/>
      <c r="Q598" s="8"/>
      <c r="R598" s="8"/>
      <c r="S598" s="8"/>
      <c r="T598" s="8"/>
      <c r="U598" s="9"/>
    </row>
    <row r="599" spans="1:21">
      <c r="A599" s="6"/>
      <c r="B599" s="7"/>
      <c r="C599" s="7"/>
      <c r="D599" s="7"/>
      <c r="E599" s="7"/>
      <c r="F599" s="8"/>
      <c r="G599" s="19"/>
      <c r="H599" s="15"/>
      <c r="I599" s="8"/>
      <c r="J599" s="20"/>
      <c r="K599" s="21"/>
      <c r="L599" s="15"/>
      <c r="M599" s="8"/>
      <c r="N599" s="8"/>
      <c r="O599" s="8"/>
      <c r="P599" s="8"/>
      <c r="Q599" s="8"/>
      <c r="R599" s="8"/>
      <c r="S599" s="8"/>
      <c r="T599" s="8"/>
      <c r="U599" s="9"/>
    </row>
    <row r="600" spans="1:21">
      <c r="A600" s="6"/>
      <c r="B600" s="7"/>
      <c r="C600" s="7"/>
      <c r="D600" s="7"/>
      <c r="E600" s="7"/>
      <c r="F600" s="8"/>
      <c r="G600" s="19"/>
      <c r="H600" s="15"/>
      <c r="I600" s="8"/>
      <c r="J600" s="14"/>
      <c r="K600" s="14"/>
      <c r="L600" s="15"/>
      <c r="M600" s="8"/>
      <c r="N600" s="8"/>
      <c r="O600" s="8"/>
      <c r="P600" s="8"/>
      <c r="Q600" s="8"/>
      <c r="R600" s="8"/>
      <c r="S600" s="8"/>
      <c r="T600" s="8"/>
      <c r="U600" s="9"/>
    </row>
    <row r="601" spans="1:21">
      <c r="A601" s="6"/>
      <c r="B601" s="7"/>
      <c r="C601" s="7"/>
      <c r="D601" s="7"/>
      <c r="E601" s="7"/>
      <c r="F601" s="8"/>
      <c r="G601" s="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9"/>
    </row>
    <row r="602" spans="1:21">
      <c r="A602" s="6"/>
      <c r="B602" s="7"/>
      <c r="C602" s="7"/>
      <c r="D602" s="7"/>
      <c r="E602" s="7"/>
      <c r="F602" s="8"/>
      <c r="G602" s="7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9"/>
    </row>
    <row r="603" spans="1:21">
      <c r="A603" s="6"/>
      <c r="B603" s="7"/>
      <c r="C603" s="7"/>
      <c r="D603" s="7"/>
      <c r="E603" s="7"/>
      <c r="F603" s="8"/>
      <c r="G603" s="7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9"/>
    </row>
    <row r="604" spans="1:21">
      <c r="A604" s="6"/>
      <c r="B604" s="7"/>
      <c r="C604" s="7"/>
      <c r="D604" s="7"/>
      <c r="E604" s="7"/>
      <c r="F604" s="8"/>
      <c r="G604" s="7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9"/>
    </row>
    <row r="605" spans="1:21">
      <c r="A605" s="6"/>
      <c r="B605" s="7"/>
      <c r="C605" s="7"/>
      <c r="D605" s="7"/>
      <c r="E605" s="7"/>
      <c r="F605" s="8"/>
      <c r="G605" s="7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9"/>
    </row>
    <row r="606" spans="1:21">
      <c r="A606" s="6"/>
      <c r="B606" s="7"/>
      <c r="C606" s="7"/>
      <c r="D606" s="7"/>
      <c r="E606" s="7"/>
      <c r="F606" s="8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9"/>
    </row>
    <row r="607" spans="1:21">
      <c r="A607" s="6"/>
      <c r="B607" s="7"/>
      <c r="C607" s="7"/>
      <c r="D607" s="7"/>
      <c r="E607" s="7"/>
      <c r="F607" s="8"/>
      <c r="G607" s="7"/>
      <c r="H607" s="14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9"/>
    </row>
    <row r="608" spans="1:21" ht="14.65" thickBot="1">
      <c r="A608" s="24"/>
      <c r="B608" s="25"/>
      <c r="C608" s="25"/>
      <c r="D608" s="25"/>
      <c r="E608" s="25"/>
      <c r="F608" s="26"/>
      <c r="G608" s="25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7"/>
    </row>
    <row r="609" spans="1:21" ht="15" thickTop="1" thickBot="1"/>
    <row r="610" spans="1:21" ht="14.65" thickTop="1">
      <c r="A610" s="36" t="s">
        <v>46</v>
      </c>
      <c r="B610" s="37"/>
      <c r="C610" s="37"/>
      <c r="D610" s="37"/>
      <c r="E610" s="37"/>
      <c r="F610" s="4"/>
      <c r="G610" s="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</row>
    <row r="611" spans="1:21">
      <c r="A611" s="42" t="s">
        <v>45</v>
      </c>
      <c r="B611" s="7"/>
      <c r="C611" s="7"/>
      <c r="D611" s="7"/>
      <c r="E611" s="7"/>
      <c r="F611" s="8"/>
      <c r="G611" s="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9"/>
    </row>
    <row r="612" spans="1:21">
      <c r="A612" s="6"/>
      <c r="B612" s="7"/>
      <c r="C612" s="7"/>
      <c r="D612" s="7"/>
      <c r="E612" s="7"/>
      <c r="F612" s="8"/>
      <c r="G612" s="7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9"/>
    </row>
    <row r="613" spans="1:21">
      <c r="A613" s="10" t="str">
        <f>"PURCHASING POWER "&amp;F616&amp;":"</f>
        <v>PURCHASING POWER BRK-5QX13608:</v>
      </c>
      <c r="B613" s="7"/>
      <c r="C613" s="7">
        <v>15286.52</v>
      </c>
      <c r="D613" s="7"/>
      <c r="E613" s="7"/>
      <c r="F613" s="8"/>
      <c r="G613" s="7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9"/>
    </row>
    <row r="614" spans="1:21">
      <c r="A614" s="6"/>
      <c r="B614" s="7"/>
      <c r="C614" s="7"/>
      <c r="D614" s="7"/>
      <c r="E614" s="7"/>
      <c r="F614" s="8"/>
      <c r="G614" s="7"/>
      <c r="H614" s="8"/>
      <c r="I614" s="8"/>
      <c r="J614" s="8"/>
      <c r="K614" s="8"/>
      <c r="L614" s="8" t="s">
        <v>38</v>
      </c>
      <c r="M614" s="8"/>
      <c r="N614" s="8"/>
      <c r="O614" s="8"/>
      <c r="P614" s="8"/>
      <c r="Q614" s="8"/>
      <c r="R614" s="8"/>
      <c r="S614" s="8"/>
      <c r="T614" s="8"/>
      <c r="U614" s="9"/>
    </row>
    <row r="615" spans="1:21">
      <c r="A615" s="11"/>
      <c r="B615" s="12" t="s">
        <v>19</v>
      </c>
      <c r="C615" s="12" t="s">
        <v>20</v>
      </c>
      <c r="D615" s="12"/>
      <c r="E615" s="12" t="s">
        <v>21</v>
      </c>
      <c r="F615" s="12" t="s">
        <v>32</v>
      </c>
      <c r="G615" s="12" t="s">
        <v>22</v>
      </c>
      <c r="H615" s="12" t="s">
        <v>35</v>
      </c>
      <c r="I615" s="8"/>
      <c r="J615" s="13" t="s">
        <v>20</v>
      </c>
      <c r="K615" s="14">
        <f>C613</f>
        <v>15286.52</v>
      </c>
      <c r="L615" s="15" t="e">
        <f>K615/$K$573</f>
        <v>#DIV/0!</v>
      </c>
      <c r="M615" s="8"/>
      <c r="N615" s="8"/>
      <c r="O615" s="8"/>
      <c r="P615" s="8"/>
      <c r="Q615" s="8"/>
      <c r="R615" s="8"/>
      <c r="S615" s="8"/>
      <c r="T615" s="8"/>
      <c r="U615" s="9"/>
    </row>
    <row r="616" spans="1:21">
      <c r="A616" s="16" t="s">
        <v>15</v>
      </c>
      <c r="B616" s="7">
        <v>8095.03</v>
      </c>
      <c r="C616" s="17">
        <v>1143.83</v>
      </c>
      <c r="D616" s="17"/>
      <c r="E616" s="7">
        <f>SUM(B616:C616)</f>
        <v>9238.86</v>
      </c>
      <c r="F616" s="8" t="s">
        <v>34</v>
      </c>
      <c r="G616" s="18" t="e">
        <f>E616/$E$573</f>
        <v>#DIV/0!</v>
      </c>
      <c r="H616" s="15" t="e">
        <f>E616/($C$609+$E$614)</f>
        <v>#DIV/0!</v>
      </c>
      <c r="I616" s="8"/>
      <c r="J616" s="8" t="str">
        <f>A616</f>
        <v>MM20200817</v>
      </c>
      <c r="K616" s="14">
        <f>E616</f>
        <v>9238.86</v>
      </c>
      <c r="L616" s="15" t="e">
        <f>K616/$K$573</f>
        <v>#DIV/0!</v>
      </c>
      <c r="M616" s="8"/>
      <c r="N616" s="8"/>
      <c r="O616" s="8"/>
      <c r="P616" s="8"/>
      <c r="Q616" s="8"/>
      <c r="R616" s="8"/>
      <c r="S616" s="8"/>
      <c r="T616" s="8"/>
      <c r="U616" s="9"/>
    </row>
    <row r="617" spans="1:21">
      <c r="A617" s="16" t="s">
        <v>13</v>
      </c>
      <c r="B617" s="7">
        <v>13575.05</v>
      </c>
      <c r="C617" s="17">
        <v>661.93</v>
      </c>
      <c r="D617" s="17"/>
      <c r="E617" s="7">
        <f>SUM(B617:C617)</f>
        <v>14236.98</v>
      </c>
      <c r="F617" s="8" t="s">
        <v>34</v>
      </c>
      <c r="G617" s="18" t="e">
        <f>E617/$E$573</f>
        <v>#DIV/0!</v>
      </c>
      <c r="H617" s="15" t="e">
        <f>E617/($C$609+$E$614)</f>
        <v>#DIV/0!</v>
      </c>
      <c r="I617" s="8"/>
      <c r="J617" s="8" t="str">
        <f>A617</f>
        <v>MG20180131</v>
      </c>
      <c r="K617" s="14">
        <f>E617</f>
        <v>14236.98</v>
      </c>
      <c r="L617" s="15" t="e">
        <f>K617/$K$573</f>
        <v>#DIV/0!</v>
      </c>
      <c r="M617" s="8"/>
      <c r="N617" s="8"/>
      <c r="O617" s="8"/>
      <c r="P617" s="8"/>
      <c r="Q617" s="8"/>
      <c r="R617" s="8"/>
      <c r="S617" s="8"/>
      <c r="T617" s="8"/>
      <c r="U617" s="9"/>
    </row>
    <row r="618" spans="1:21">
      <c r="A618" s="6"/>
      <c r="B618" s="7"/>
      <c r="C618" s="7"/>
      <c r="D618" s="7"/>
      <c r="E618" s="7">
        <f>SUM(E616:E617)</f>
        <v>23475.84</v>
      </c>
      <c r="F618" s="8"/>
      <c r="G618" s="19" t="e">
        <f>SUM(G616:G617)</f>
        <v>#DIV/0!</v>
      </c>
      <c r="H618" s="15" t="e">
        <f>SUM(H616:H617)</f>
        <v>#DIV/0!</v>
      </c>
      <c r="I618" s="8"/>
      <c r="J618" s="20" t="s">
        <v>21</v>
      </c>
      <c r="K618" s="21">
        <f>SUM(K615:K617)</f>
        <v>38762.36</v>
      </c>
      <c r="L618" s="15" t="e">
        <f>SUM(L615:L617)</f>
        <v>#DIV/0!</v>
      </c>
      <c r="M618" s="8"/>
      <c r="N618" s="8"/>
      <c r="O618" s="8"/>
      <c r="P618" s="8"/>
      <c r="Q618" s="8"/>
      <c r="R618" s="8"/>
      <c r="S618" s="8"/>
      <c r="T618" s="8"/>
      <c r="U618" s="9"/>
    </row>
    <row r="619" spans="1:21">
      <c r="A619" s="6"/>
      <c r="B619" s="7"/>
      <c r="C619" s="7"/>
      <c r="D619" s="7"/>
      <c r="E619" s="7"/>
      <c r="F619" s="8"/>
      <c r="G619" s="7"/>
      <c r="H619" s="15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9"/>
    </row>
    <row r="620" spans="1:21">
      <c r="A620" s="6"/>
      <c r="B620" s="7"/>
      <c r="C620" s="7"/>
      <c r="D620" s="7"/>
      <c r="E620" s="7"/>
      <c r="F620" s="8"/>
      <c r="G620" s="7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9"/>
    </row>
    <row r="621" spans="1:21">
      <c r="A621" s="6"/>
      <c r="B621" s="7"/>
      <c r="C621" s="7"/>
      <c r="D621" s="7"/>
      <c r="E621" s="7"/>
      <c r="F621" s="8"/>
      <c r="G621" s="7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9"/>
    </row>
    <row r="622" spans="1:21">
      <c r="A622" s="6"/>
      <c r="B622" s="7"/>
      <c r="C622" s="7"/>
      <c r="D622" s="7"/>
      <c r="E622" s="7"/>
      <c r="F622" s="8"/>
      <c r="G622" s="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9"/>
    </row>
    <row r="623" spans="1:21">
      <c r="A623" s="6"/>
      <c r="B623" s="7"/>
      <c r="C623" s="7"/>
      <c r="D623" s="7"/>
      <c r="E623" s="7"/>
      <c r="F623" s="8"/>
      <c r="G623" s="7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9"/>
    </row>
    <row r="624" spans="1:21">
      <c r="A624" s="6" t="str">
        <f>"PURCHASING POWER "&amp;F626&amp;":"</f>
        <v>PURCHASING POWER BRK-54X61101:</v>
      </c>
      <c r="B624" s="7"/>
      <c r="C624" s="7">
        <v>205396.86</v>
      </c>
      <c r="D624" s="7"/>
      <c r="E624" s="7"/>
      <c r="F624" s="8"/>
      <c r="G624" s="7"/>
      <c r="H624" s="8"/>
      <c r="I624" s="8"/>
      <c r="J624" s="8"/>
      <c r="K624" s="8"/>
      <c r="L624" s="8" t="s">
        <v>38</v>
      </c>
      <c r="M624" s="8"/>
      <c r="N624" s="8"/>
      <c r="O624" s="8"/>
      <c r="P624" s="8"/>
      <c r="Q624" s="8"/>
      <c r="R624" s="8"/>
      <c r="S624" s="8"/>
      <c r="T624" s="8"/>
      <c r="U624" s="9"/>
    </row>
    <row r="625" spans="1:21">
      <c r="A625" s="6"/>
      <c r="B625" s="12" t="s">
        <v>19</v>
      </c>
      <c r="C625" s="12" t="s">
        <v>20</v>
      </c>
      <c r="D625" s="12"/>
      <c r="E625" s="12" t="s">
        <v>21</v>
      </c>
      <c r="F625" s="12" t="s">
        <v>32</v>
      </c>
      <c r="G625" s="12" t="s">
        <v>22</v>
      </c>
      <c r="H625" s="12" t="s">
        <v>35</v>
      </c>
      <c r="I625" s="8"/>
      <c r="J625" s="8" t="s">
        <v>20</v>
      </c>
      <c r="K625" s="14">
        <f>C624</f>
        <v>205396.86</v>
      </c>
      <c r="L625" s="15" t="e">
        <f>K625/$K$582</f>
        <v>#DIV/0!</v>
      </c>
      <c r="M625" s="8"/>
      <c r="N625" s="8"/>
      <c r="O625" s="8"/>
      <c r="P625" s="8"/>
      <c r="Q625" s="8"/>
      <c r="R625" s="8"/>
      <c r="S625" s="8"/>
      <c r="T625" s="8"/>
      <c r="U625" s="9"/>
    </row>
    <row r="626" spans="1:21">
      <c r="A626" s="16" t="s">
        <v>14</v>
      </c>
      <c r="B626" s="7">
        <v>18694.09</v>
      </c>
      <c r="C626" s="17">
        <v>2791.56</v>
      </c>
      <c r="D626" s="17"/>
      <c r="E626" s="7">
        <f>SUM(B626:C626)</f>
        <v>21485.65</v>
      </c>
      <c r="F626" s="8" t="s">
        <v>33</v>
      </c>
      <c r="G626" s="19" t="e">
        <f>E626/$E$582</f>
        <v>#DIV/0!</v>
      </c>
      <c r="H626" s="15" t="e">
        <f>E626/($C$660+$E$665)</f>
        <v>#DIV/0!</v>
      </c>
      <c r="I626" s="8"/>
      <c r="J626" s="8" t="str">
        <f>A626</f>
        <v>CM20191031</v>
      </c>
      <c r="K626" s="14">
        <f>E626</f>
        <v>21485.65</v>
      </c>
      <c r="L626" s="15" t="e">
        <f>K626/$K$582</f>
        <v>#DIV/0!</v>
      </c>
      <c r="M626" s="8"/>
      <c r="N626" s="8"/>
      <c r="O626" s="8"/>
      <c r="P626" s="8"/>
      <c r="Q626" s="8"/>
      <c r="R626" s="8"/>
      <c r="S626" s="8"/>
      <c r="T626" s="8"/>
      <c r="U626" s="9"/>
    </row>
    <row r="627" spans="1:21">
      <c r="A627" s="6"/>
      <c r="B627" s="7"/>
      <c r="C627" s="7"/>
      <c r="D627" s="7"/>
      <c r="E627" s="7">
        <f>SUM(E626)</f>
        <v>21485.65</v>
      </c>
      <c r="F627" s="8"/>
      <c r="G627" s="19" t="e">
        <f>SUM(G626)</f>
        <v>#DIV/0!</v>
      </c>
      <c r="H627" s="15" t="e">
        <f>SUM(H626)</f>
        <v>#DIV/0!</v>
      </c>
      <c r="I627" s="8"/>
      <c r="J627" s="20" t="s">
        <v>21</v>
      </c>
      <c r="K627" s="21">
        <f>SUM(K625:K626)</f>
        <v>226882.50999999998</v>
      </c>
      <c r="L627" s="15" t="e">
        <f>SUM(L625:L626)</f>
        <v>#DIV/0!</v>
      </c>
      <c r="M627" s="8"/>
      <c r="N627" s="8"/>
      <c r="O627" s="8"/>
      <c r="P627" s="8"/>
      <c r="Q627" s="8"/>
      <c r="R627" s="8"/>
      <c r="S627" s="8"/>
      <c r="T627" s="8"/>
      <c r="U627" s="9"/>
    </row>
    <row r="628" spans="1:21">
      <c r="A628" s="6"/>
      <c r="B628" s="7"/>
      <c r="C628" s="7"/>
      <c r="D628" s="7"/>
      <c r="E628" s="7"/>
      <c r="F628" s="8"/>
      <c r="G628" s="19"/>
      <c r="H628" s="15"/>
      <c r="I628" s="8"/>
      <c r="J628" s="14"/>
      <c r="K628" s="14"/>
      <c r="L628" s="15"/>
      <c r="M628" s="8"/>
      <c r="N628" s="8"/>
      <c r="O628" s="8"/>
      <c r="P628" s="8"/>
      <c r="Q628" s="8"/>
      <c r="R628" s="8"/>
      <c r="S628" s="8"/>
      <c r="T628" s="8"/>
      <c r="U628" s="9"/>
    </row>
    <row r="629" spans="1:21">
      <c r="A629" s="6"/>
      <c r="B629" s="7"/>
      <c r="M629" s="8"/>
      <c r="N629" s="8"/>
      <c r="O629" s="8"/>
      <c r="P629" s="8"/>
      <c r="Q629" s="8"/>
      <c r="R629" s="8"/>
      <c r="S629" s="8"/>
      <c r="T629" s="8"/>
      <c r="U629" s="9"/>
    </row>
    <row r="630" spans="1:21">
      <c r="A630" s="6"/>
      <c r="B630" s="7"/>
      <c r="C630" s="7" t="s">
        <v>43</v>
      </c>
      <c r="D630" s="7"/>
      <c r="E630" s="7">
        <f>E627+E618</f>
        <v>44961.490000000005</v>
      </c>
      <c r="F630" s="8"/>
      <c r="G630" s="7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9"/>
    </row>
    <row r="631" spans="1:21">
      <c r="A631" s="6"/>
      <c r="B631" s="7"/>
      <c r="C631" s="7"/>
      <c r="D631" s="7"/>
      <c r="E631" s="7"/>
      <c r="F631" s="8"/>
      <c r="G631" s="7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9"/>
    </row>
    <row r="632" spans="1:21">
      <c r="A632" s="6"/>
      <c r="B632" s="7"/>
      <c r="F632" s="8"/>
      <c r="G632" s="7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9"/>
    </row>
    <row r="633" spans="1:21">
      <c r="A633" s="6"/>
      <c r="B633" s="28" t="s">
        <v>24</v>
      </c>
      <c r="C633" s="28">
        <v>1500</v>
      </c>
      <c r="D633" s="28"/>
      <c r="E633" s="7"/>
      <c r="F633" s="8"/>
      <c r="G633" s="7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9"/>
    </row>
    <row r="634" spans="1:21">
      <c r="A634" s="6"/>
      <c r="B634" s="7"/>
      <c r="C634" s="7"/>
      <c r="D634" s="7"/>
      <c r="E634" s="7"/>
      <c r="F634" s="8"/>
      <c r="G634" s="7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9"/>
    </row>
    <row r="635" spans="1:21">
      <c r="A635" s="6"/>
      <c r="B635" s="40"/>
      <c r="C635" s="17"/>
      <c r="D635" s="17"/>
      <c r="E635" s="17"/>
      <c r="F635" s="41"/>
      <c r="G635" s="17"/>
      <c r="H635" s="41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9"/>
    </row>
    <row r="636" spans="1:21">
      <c r="A636" s="6"/>
      <c r="B636" s="7"/>
      <c r="C636" s="7"/>
      <c r="D636" s="7"/>
      <c r="E636" s="7"/>
      <c r="F636" s="8"/>
      <c r="G636" s="7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9"/>
    </row>
    <row r="637" spans="1:21">
      <c r="A637" s="6" t="str">
        <f>"PURCHASING POWER "&amp;F639&amp;":"</f>
        <v>PURCHASING POWER BRK-54X61101:</v>
      </c>
      <c r="B637" s="7"/>
      <c r="C637" s="7">
        <f>C624-C633</f>
        <v>203896.86</v>
      </c>
      <c r="D637" s="7"/>
      <c r="E637" s="7"/>
      <c r="F637" s="8"/>
      <c r="G637" s="7"/>
      <c r="H637" s="8"/>
      <c r="I637" s="8"/>
      <c r="J637" s="8"/>
      <c r="K637" s="8"/>
      <c r="L637" s="8" t="s">
        <v>38</v>
      </c>
      <c r="M637" s="8"/>
      <c r="N637" s="8"/>
      <c r="O637" s="8"/>
      <c r="P637" s="8"/>
      <c r="Q637" s="8"/>
      <c r="R637" s="8"/>
      <c r="S637" s="8"/>
      <c r="T637" s="8"/>
      <c r="U637" s="9"/>
    </row>
    <row r="638" spans="1:21">
      <c r="A638" s="6"/>
      <c r="B638" s="12" t="s">
        <v>19</v>
      </c>
      <c r="C638" s="12" t="s">
        <v>20</v>
      </c>
      <c r="D638" s="12"/>
      <c r="E638" s="12" t="s">
        <v>21</v>
      </c>
      <c r="F638" s="12" t="s">
        <v>32</v>
      </c>
      <c r="G638" s="12" t="s">
        <v>22</v>
      </c>
      <c r="H638" s="12" t="s">
        <v>35</v>
      </c>
      <c r="I638" s="8"/>
      <c r="J638" s="8" t="s">
        <v>20</v>
      </c>
      <c r="K638" s="14">
        <f>C637</f>
        <v>203896.86</v>
      </c>
      <c r="L638" s="15" t="e">
        <f>K638/$K$595</f>
        <v>#DIV/0!</v>
      </c>
      <c r="M638" s="8"/>
      <c r="N638" s="8"/>
      <c r="O638" s="8"/>
      <c r="P638" s="8"/>
      <c r="Q638" s="8"/>
      <c r="R638" s="8"/>
      <c r="S638" s="8"/>
      <c r="T638" s="8"/>
      <c r="U638" s="9"/>
    </row>
    <row r="639" spans="1:21">
      <c r="A639" s="16" t="s">
        <v>14</v>
      </c>
      <c r="B639" s="7">
        <f>B626</f>
        <v>18694.09</v>
      </c>
      <c r="C639" s="22">
        <f>C626+C633</f>
        <v>4291.5599999999995</v>
      </c>
      <c r="D639" s="22"/>
      <c r="E639" s="23">
        <f>SUM(B639:C639)</f>
        <v>22985.65</v>
      </c>
      <c r="F639" s="8" t="s">
        <v>33</v>
      </c>
      <c r="G639" s="19" t="e">
        <f>E639/$E$595</f>
        <v>#DIV/0!</v>
      </c>
      <c r="H639" s="15" t="e">
        <f>E639/($C$660+$E$665)</f>
        <v>#DIV/0!</v>
      </c>
      <c r="I639" s="8"/>
      <c r="J639" s="8" t="str">
        <f>A639</f>
        <v>CM20191031</v>
      </c>
      <c r="K639" s="14">
        <f>E639</f>
        <v>22985.65</v>
      </c>
      <c r="L639" s="15" t="e">
        <f>K639/$K$595</f>
        <v>#DIV/0!</v>
      </c>
      <c r="M639" s="8"/>
      <c r="N639" s="8"/>
      <c r="O639" s="8"/>
      <c r="P639" s="8"/>
      <c r="Q639" s="8"/>
      <c r="R639" s="8"/>
      <c r="S639" s="8"/>
      <c r="T639" s="8"/>
      <c r="U639" s="9"/>
    </row>
    <row r="640" spans="1:21">
      <c r="A640" s="6"/>
      <c r="B640" s="7"/>
      <c r="C640" s="7"/>
      <c r="D640" s="7"/>
      <c r="E640" s="7">
        <f>SUM(E639)</f>
        <v>22985.65</v>
      </c>
      <c r="F640" s="8"/>
      <c r="G640" s="19" t="e">
        <f>SUM(G639)</f>
        <v>#DIV/0!</v>
      </c>
      <c r="H640" s="15" t="e">
        <f>SUM(H639)</f>
        <v>#DIV/0!</v>
      </c>
      <c r="I640" s="8"/>
      <c r="J640" s="20" t="s">
        <v>21</v>
      </c>
      <c r="K640" s="21">
        <f>SUM(K638:K639)</f>
        <v>226882.50999999998</v>
      </c>
      <c r="L640" s="15" t="e">
        <f>SUM(L638:L639)</f>
        <v>#DIV/0!</v>
      </c>
      <c r="M640" s="8"/>
      <c r="N640" s="8"/>
      <c r="O640" s="8"/>
      <c r="P640" s="8"/>
      <c r="Q640" s="8"/>
      <c r="R640" s="8"/>
      <c r="S640" s="8"/>
      <c r="T640" s="8"/>
      <c r="U640" s="9"/>
    </row>
    <row r="641" spans="1:21">
      <c r="A641" s="6"/>
      <c r="B641" s="7"/>
      <c r="C641" s="7"/>
      <c r="D641" s="7"/>
      <c r="E641" s="7"/>
      <c r="F641" s="8"/>
      <c r="G641" s="19"/>
      <c r="H641" s="15"/>
      <c r="I641" s="8"/>
      <c r="J641" s="14"/>
      <c r="K641" s="14"/>
      <c r="L641" s="15"/>
      <c r="M641" s="8"/>
      <c r="N641" s="8"/>
      <c r="O641" s="8"/>
      <c r="P641" s="8"/>
      <c r="Q641" s="8"/>
      <c r="R641" s="8"/>
      <c r="S641" s="8"/>
      <c r="T641" s="8"/>
      <c r="U641" s="9"/>
    </row>
    <row r="642" spans="1:21">
      <c r="A642" s="6"/>
      <c r="B642" s="7"/>
      <c r="C642" s="7"/>
      <c r="D642" s="7"/>
      <c r="M642" s="8"/>
      <c r="N642" s="8"/>
      <c r="O642" s="8"/>
      <c r="P642" s="8"/>
      <c r="Q642" s="8"/>
      <c r="R642" s="8"/>
      <c r="S642" s="8"/>
      <c r="T642" s="8"/>
      <c r="U642" s="9"/>
    </row>
    <row r="643" spans="1:21">
      <c r="A643" s="6"/>
      <c r="B643" s="7"/>
      <c r="C643" s="7" t="s">
        <v>43</v>
      </c>
      <c r="D643" s="7"/>
      <c r="E643" s="7">
        <f>E640+E618</f>
        <v>46461.490000000005</v>
      </c>
      <c r="F643" s="8"/>
      <c r="G643" s="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9"/>
    </row>
    <row r="644" spans="1:21">
      <c r="A644" s="6"/>
      <c r="B644" s="7"/>
      <c r="C644" s="7"/>
      <c r="D644" s="7"/>
      <c r="E644" s="7"/>
      <c r="F644" s="8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9"/>
    </row>
    <row r="645" spans="1:21">
      <c r="A645" s="6"/>
      <c r="B645" s="7"/>
      <c r="C645" s="7"/>
      <c r="D645" s="7"/>
      <c r="E645" s="7"/>
      <c r="F645" s="8"/>
      <c r="G645" s="7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9"/>
    </row>
    <row r="646" spans="1:21">
      <c r="A646" s="6"/>
      <c r="B646" s="7"/>
      <c r="C646" s="7"/>
      <c r="D646" s="7"/>
      <c r="E646" s="7"/>
      <c r="F646" s="8"/>
      <c r="G646" s="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9"/>
    </row>
    <row r="647" spans="1:21">
      <c r="A647" s="6"/>
      <c r="B647" s="7"/>
      <c r="C647" s="7"/>
      <c r="D647" s="7"/>
      <c r="E647" s="7"/>
      <c r="F647" s="8"/>
      <c r="G647" s="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9"/>
    </row>
    <row r="648" spans="1:21">
      <c r="A648" s="6"/>
      <c r="B648" s="7"/>
      <c r="C648" s="7"/>
      <c r="D648" s="7"/>
      <c r="E648" s="7"/>
      <c r="F648" s="8"/>
      <c r="G648" s="7"/>
      <c r="H648" s="14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9"/>
    </row>
    <row r="649" spans="1:21" ht="14.65" thickBot="1">
      <c r="A649" s="24"/>
      <c r="B649" s="25"/>
      <c r="C649" s="25"/>
      <c r="D649" s="25"/>
      <c r="E649" s="25"/>
      <c r="F649" s="26"/>
      <c r="G649" s="25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7"/>
    </row>
    <row r="650" spans="1:21" ht="15" thickTop="1" thickBot="1"/>
    <row r="651" spans="1:21" ht="14.65" thickTop="1">
      <c r="A651" s="36" t="s">
        <v>44</v>
      </c>
      <c r="B651" s="37"/>
      <c r="C651" s="37"/>
      <c r="D651" s="37"/>
      <c r="E651" s="37"/>
      <c r="F651" s="4"/>
      <c r="G651" s="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</row>
    <row r="652" spans="1:21">
      <c r="A652" s="42" t="s">
        <v>42</v>
      </c>
      <c r="B652" s="7"/>
      <c r="C652" s="7"/>
      <c r="D652" s="7"/>
      <c r="E652" s="7"/>
      <c r="F652" s="8"/>
      <c r="G652" s="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9"/>
    </row>
    <row r="653" spans="1:21">
      <c r="A653" s="6"/>
      <c r="B653" s="7"/>
      <c r="C653" s="7"/>
      <c r="D653" s="7"/>
      <c r="E653" s="7"/>
      <c r="F653" s="8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9"/>
    </row>
    <row r="654" spans="1:21">
      <c r="A654" s="10" t="str">
        <f>"PURCHASING POWER "&amp;F657&amp;":"</f>
        <v>PURCHASING POWER BRK-5QX13608:</v>
      </c>
      <c r="B654" s="7"/>
      <c r="C654" s="7">
        <v>13504.37</v>
      </c>
      <c r="D654" s="7"/>
      <c r="E654" s="7"/>
      <c r="F654" s="8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9"/>
    </row>
    <row r="655" spans="1:21">
      <c r="A655" s="6"/>
      <c r="B655" s="7"/>
      <c r="C655" s="7"/>
      <c r="D655" s="7"/>
      <c r="E655" s="7"/>
      <c r="F655" s="8"/>
      <c r="G655" s="7"/>
      <c r="H655" s="8"/>
      <c r="I655" s="8"/>
      <c r="J655" s="8"/>
      <c r="K655" s="8"/>
      <c r="L655" s="8" t="s">
        <v>38</v>
      </c>
      <c r="M655" s="8"/>
      <c r="N655" s="8"/>
      <c r="O655" s="8"/>
      <c r="P655" s="8"/>
      <c r="Q655" s="8"/>
      <c r="R655" s="8"/>
      <c r="S655" s="8"/>
      <c r="T655" s="8"/>
      <c r="U655" s="9"/>
    </row>
    <row r="656" spans="1:21">
      <c r="A656" s="11"/>
      <c r="B656" s="12" t="s">
        <v>19</v>
      </c>
      <c r="C656" s="12" t="s">
        <v>20</v>
      </c>
      <c r="D656" s="12"/>
      <c r="E656" s="12" t="s">
        <v>21</v>
      </c>
      <c r="F656" s="12" t="s">
        <v>32</v>
      </c>
      <c r="G656" s="12" t="s">
        <v>22</v>
      </c>
      <c r="H656" s="12" t="s">
        <v>35</v>
      </c>
      <c r="I656" s="8"/>
      <c r="J656" s="13" t="s">
        <v>20</v>
      </c>
      <c r="K656" s="14">
        <f>C654</f>
        <v>13504.37</v>
      </c>
      <c r="L656" s="15" t="e">
        <f>K656/$K$614</f>
        <v>#DIV/0!</v>
      </c>
      <c r="M656" s="8"/>
      <c r="N656" s="8" t="str">
        <f>J657</f>
        <v>MM20200817</v>
      </c>
      <c r="O656" s="14">
        <f>K657</f>
        <v>9238.86</v>
      </c>
      <c r="P656" s="8" t="str">
        <f>N656</f>
        <v>MM20200817</v>
      </c>
      <c r="Q656" s="43" t="e">
        <f>O656/$O$614</f>
        <v>#DIV/0!</v>
      </c>
      <c r="R656" s="8"/>
      <c r="S656" s="8"/>
      <c r="T656" s="8"/>
      <c r="U656" s="9"/>
    </row>
    <row r="657" spans="1:21">
      <c r="A657" s="16" t="s">
        <v>15</v>
      </c>
      <c r="B657" s="7">
        <v>7331.07</v>
      </c>
      <c r="C657" s="17">
        <v>1907.79</v>
      </c>
      <c r="D657" s="17"/>
      <c r="E657" s="7">
        <f>SUM(B657:C657)</f>
        <v>9238.86</v>
      </c>
      <c r="F657" s="8" t="s">
        <v>34</v>
      </c>
      <c r="G657" s="18" t="e">
        <f>E657/$E$614</f>
        <v>#DIV/0!</v>
      </c>
      <c r="H657" s="15" t="e">
        <f>E657/($C$609+$E$614)</f>
        <v>#DIV/0!</v>
      </c>
      <c r="I657" s="8"/>
      <c r="J657" s="8" t="str">
        <f>A657</f>
        <v>MM20200817</v>
      </c>
      <c r="K657" s="14">
        <f>E657</f>
        <v>9238.86</v>
      </c>
      <c r="L657" s="15" t="e">
        <f>K657/$K$614</f>
        <v>#DIV/0!</v>
      </c>
      <c r="M657" s="8"/>
      <c r="N657" s="8" t="str">
        <f>J658</f>
        <v>MG20180131</v>
      </c>
      <c r="O657" s="14">
        <f>K658</f>
        <v>13802.4</v>
      </c>
      <c r="P657" s="8" t="str">
        <f t="shared" ref="P657:P658" si="0">N657</f>
        <v>MG20180131</v>
      </c>
      <c r="Q657" s="43" t="e">
        <f>O657/$O$614</f>
        <v>#DIV/0!</v>
      </c>
      <c r="R657" s="8"/>
      <c r="S657" s="8"/>
      <c r="T657" s="8"/>
      <c r="U657" s="9"/>
    </row>
    <row r="658" spans="1:21">
      <c r="A658" s="16" t="s">
        <v>13</v>
      </c>
      <c r="B658" s="7">
        <v>12475.4</v>
      </c>
      <c r="C658" s="17">
        <v>1327</v>
      </c>
      <c r="D658" s="17"/>
      <c r="E658" s="7">
        <f>SUM(B658:C658)</f>
        <v>13802.4</v>
      </c>
      <c r="F658" s="8" t="s">
        <v>34</v>
      </c>
      <c r="G658" s="18" t="e">
        <f>E658/$E$614</f>
        <v>#DIV/0!</v>
      </c>
      <c r="H658" s="15" t="e">
        <f>E658/($C$609+$E$614)</f>
        <v>#DIV/0!</v>
      </c>
      <c r="I658" s="8"/>
      <c r="J658" s="8" t="str">
        <f>A658</f>
        <v>MG20180131</v>
      </c>
      <c r="K658" s="14">
        <f>E658</f>
        <v>13802.4</v>
      </c>
      <c r="L658" s="15" t="e">
        <f>K658/$K$614</f>
        <v>#DIV/0!</v>
      </c>
      <c r="M658" s="8"/>
      <c r="N658" s="8" t="str">
        <f>J680</f>
        <v>CM20191031</v>
      </c>
      <c r="O658" s="14">
        <f>K680</f>
        <v>22026.93</v>
      </c>
      <c r="P658" s="8" t="str">
        <f t="shared" si="0"/>
        <v>CM20191031</v>
      </c>
      <c r="Q658" s="43" t="e">
        <f>O658/$O$614</f>
        <v>#DIV/0!</v>
      </c>
      <c r="R658" s="8"/>
      <c r="S658" s="8"/>
      <c r="T658" s="8"/>
      <c r="U658" s="9"/>
    </row>
    <row r="659" spans="1:21">
      <c r="A659" s="6"/>
      <c r="B659" s="7"/>
      <c r="C659" s="7"/>
      <c r="D659" s="7"/>
      <c r="E659" s="7">
        <f>SUM(E657:E658)</f>
        <v>23041.260000000002</v>
      </c>
      <c r="F659" s="8"/>
      <c r="G659" s="19" t="e">
        <f>SUM(G657:G658)</f>
        <v>#DIV/0!</v>
      </c>
      <c r="H659" s="15" t="e">
        <f>SUM(H657:H658)</f>
        <v>#DIV/0!</v>
      </c>
      <c r="I659" s="8"/>
      <c r="J659" s="20" t="s">
        <v>21</v>
      </c>
      <c r="K659" s="21">
        <f>SUM(K656:K658)</f>
        <v>36545.630000000005</v>
      </c>
      <c r="L659" s="15" t="e">
        <f>SUM(L656:L658)</f>
        <v>#DIV/0!</v>
      </c>
      <c r="M659" s="8"/>
      <c r="N659" s="8"/>
      <c r="O659" s="14">
        <f>SUM(O656:O658)</f>
        <v>45068.19</v>
      </c>
      <c r="P659" s="8"/>
      <c r="Q659" s="43" t="e">
        <f>SUM(Q656:Q658)</f>
        <v>#DIV/0!</v>
      </c>
      <c r="R659" s="8"/>
      <c r="S659" s="8"/>
      <c r="T659" s="8"/>
      <c r="U659" s="9"/>
    </row>
    <row r="660" spans="1:21">
      <c r="A660" s="6"/>
      <c r="B660" s="7"/>
      <c r="C660" s="7"/>
      <c r="D660" s="7"/>
      <c r="E660" s="7"/>
      <c r="F660" s="8"/>
      <c r="G660" s="7"/>
      <c r="H660" s="15"/>
      <c r="I660" s="8"/>
      <c r="J660" s="8"/>
      <c r="K660" s="8"/>
      <c r="L660" s="8"/>
      <c r="M660" s="8"/>
      <c r="R660" s="8"/>
      <c r="S660" s="8"/>
      <c r="T660" s="8"/>
      <c r="U660" s="9"/>
    </row>
    <row r="661" spans="1:21">
      <c r="A661" s="6"/>
      <c r="B661" s="7"/>
      <c r="C661" s="7"/>
      <c r="D661" s="7"/>
      <c r="E661" s="7"/>
      <c r="F661" s="8"/>
      <c r="G661" s="7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9"/>
    </row>
    <row r="662" spans="1:21">
      <c r="A662" s="6"/>
      <c r="B662" s="7"/>
      <c r="C662" s="7"/>
      <c r="D662" s="7"/>
      <c r="E662" s="7"/>
      <c r="F662" s="8"/>
      <c r="G662" s="7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9"/>
    </row>
    <row r="663" spans="1:21">
      <c r="A663" s="6"/>
      <c r="B663" s="7"/>
      <c r="C663" s="7"/>
      <c r="D663" s="7"/>
      <c r="E663" s="7"/>
      <c r="F663" s="8"/>
      <c r="G663" s="7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9"/>
    </row>
    <row r="664" spans="1:21">
      <c r="A664" s="6"/>
      <c r="B664" s="7"/>
      <c r="C664" s="7"/>
      <c r="D664" s="7"/>
      <c r="E664" s="7"/>
      <c r="F664" s="8"/>
      <c r="G664" s="7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9"/>
    </row>
    <row r="665" spans="1:21">
      <c r="A665" s="6" t="str">
        <f>"PURCHASING POWER "&amp;F667&amp;":"</f>
        <v>PURCHASING POWER BRK-54X61101:</v>
      </c>
      <c r="B665" s="7"/>
      <c r="C665" s="7">
        <v>212576.41</v>
      </c>
      <c r="D665" s="7"/>
      <c r="E665" s="7"/>
      <c r="F665" s="8"/>
      <c r="G665" s="7"/>
      <c r="H665" s="8"/>
      <c r="I665" s="8"/>
      <c r="J665" s="8"/>
      <c r="K665" s="8"/>
      <c r="L665" s="8" t="s">
        <v>38</v>
      </c>
      <c r="M665" s="8"/>
      <c r="N665" s="8"/>
      <c r="O665" s="8"/>
      <c r="P665" s="8"/>
      <c r="Q665" s="8"/>
      <c r="R665" s="8"/>
      <c r="S665" s="8"/>
      <c r="T665" s="8"/>
      <c r="U665" s="9"/>
    </row>
    <row r="666" spans="1:21">
      <c r="A666" s="6"/>
      <c r="B666" s="12" t="s">
        <v>19</v>
      </c>
      <c r="C666" s="12" t="s">
        <v>20</v>
      </c>
      <c r="D666" s="12"/>
      <c r="E666" s="12" t="s">
        <v>21</v>
      </c>
      <c r="F666" s="12" t="s">
        <v>32</v>
      </c>
      <c r="G666" s="12" t="s">
        <v>22</v>
      </c>
      <c r="H666" s="12" t="s">
        <v>35</v>
      </c>
      <c r="I666" s="8"/>
      <c r="J666" s="8" t="s">
        <v>20</v>
      </c>
      <c r="K666" s="14">
        <f>C665</f>
        <v>212576.41</v>
      </c>
      <c r="L666" s="15" t="e">
        <f>K666/$K$623</f>
        <v>#DIV/0!</v>
      </c>
      <c r="M666" s="8"/>
      <c r="N666" s="8"/>
      <c r="O666" s="8"/>
      <c r="P666" s="8"/>
      <c r="Q666" s="8"/>
      <c r="R666" s="8"/>
      <c r="S666" s="8"/>
      <c r="T666" s="8"/>
      <c r="U666" s="9"/>
    </row>
    <row r="667" spans="1:21">
      <c r="A667" s="16" t="s">
        <v>14</v>
      </c>
      <c r="B667" s="7">
        <v>15175.82</v>
      </c>
      <c r="C667" s="17">
        <v>4351.1099999999997</v>
      </c>
      <c r="D667" s="17"/>
      <c r="E667" s="7">
        <f>SUM(B667:C667)</f>
        <v>19526.93</v>
      </c>
      <c r="F667" s="8" t="s">
        <v>33</v>
      </c>
      <c r="G667" s="19" t="e">
        <f>E667/$E$623</f>
        <v>#DIV/0!</v>
      </c>
      <c r="H667" s="15" t="e">
        <f>E667/($C$660+$E$665)</f>
        <v>#DIV/0!</v>
      </c>
      <c r="I667" s="8"/>
      <c r="J667" s="8" t="str">
        <f>A667</f>
        <v>CM20191031</v>
      </c>
      <c r="K667" s="14">
        <f>E667</f>
        <v>19526.93</v>
      </c>
      <c r="L667" s="15" t="e">
        <f>K667/$K$623</f>
        <v>#DIV/0!</v>
      </c>
      <c r="M667" s="8"/>
      <c r="N667" s="8"/>
      <c r="O667" s="8"/>
      <c r="P667" s="8"/>
      <c r="Q667" s="8"/>
      <c r="R667" s="8"/>
      <c r="S667" s="8"/>
      <c r="T667" s="8"/>
      <c r="U667" s="9"/>
    </row>
    <row r="668" spans="1:21">
      <c r="A668" s="6"/>
      <c r="B668" s="7"/>
      <c r="C668" s="7"/>
      <c r="D668" s="7"/>
      <c r="E668" s="7">
        <f>SUM(E667)</f>
        <v>19526.93</v>
      </c>
      <c r="F668" s="8"/>
      <c r="G668" s="19" t="e">
        <f>SUM(G667)</f>
        <v>#DIV/0!</v>
      </c>
      <c r="H668" s="15" t="e">
        <f>SUM(H667)</f>
        <v>#DIV/0!</v>
      </c>
      <c r="I668" s="8"/>
      <c r="J668" s="20" t="s">
        <v>21</v>
      </c>
      <c r="K668" s="21">
        <f>SUM(K666:K667)</f>
        <v>232103.34</v>
      </c>
      <c r="L668" s="15" t="e">
        <f>SUM(L666:L667)</f>
        <v>#DIV/0!</v>
      </c>
      <c r="M668" s="8"/>
      <c r="N668" s="8"/>
      <c r="O668" s="8"/>
      <c r="P668" s="8"/>
      <c r="Q668" s="8"/>
      <c r="R668" s="8"/>
      <c r="S668" s="8"/>
      <c r="T668" s="8"/>
      <c r="U668" s="9"/>
    </row>
    <row r="669" spans="1:21">
      <c r="A669" s="6"/>
      <c r="B669" s="7"/>
      <c r="C669" s="7"/>
      <c r="D669" s="7"/>
      <c r="E669" s="7"/>
      <c r="F669" s="8"/>
      <c r="G669" s="19"/>
      <c r="H669" s="15"/>
      <c r="I669" s="8"/>
      <c r="J669" s="14"/>
      <c r="K669" s="14"/>
      <c r="L669" s="15"/>
      <c r="M669" s="8"/>
      <c r="N669" s="8"/>
      <c r="O669" s="8"/>
      <c r="P669" s="8"/>
      <c r="Q669" s="8"/>
      <c r="R669" s="8"/>
      <c r="S669" s="8"/>
      <c r="T669" s="8"/>
      <c r="U669" s="9"/>
    </row>
    <row r="670" spans="1:21">
      <c r="A670" s="6"/>
      <c r="B670" s="7"/>
      <c r="M670" s="8"/>
      <c r="N670" s="8"/>
      <c r="O670" s="8"/>
      <c r="P670" s="8"/>
      <c r="Q670" s="8"/>
      <c r="R670" s="8"/>
      <c r="S670" s="8"/>
      <c r="T670" s="8"/>
      <c r="U670" s="9"/>
    </row>
    <row r="671" spans="1:21">
      <c r="A671" s="6"/>
      <c r="B671" s="7"/>
      <c r="C671" s="7" t="s">
        <v>43</v>
      </c>
      <c r="D671" s="7"/>
      <c r="E671" s="7">
        <f>E668+E659</f>
        <v>42568.19</v>
      </c>
      <c r="F671" s="8"/>
      <c r="G671" s="7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9"/>
    </row>
    <row r="672" spans="1:21">
      <c r="A672" s="6"/>
      <c r="B672" s="7"/>
      <c r="C672" s="7"/>
      <c r="D672" s="7"/>
      <c r="E672" s="7"/>
      <c r="F672" s="8"/>
      <c r="G672" s="7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9"/>
    </row>
    <row r="673" spans="1:21">
      <c r="A673" s="6"/>
      <c r="B673" s="7"/>
      <c r="F673" s="8"/>
      <c r="G673" s="7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9"/>
    </row>
    <row r="674" spans="1:21">
      <c r="A674" s="6"/>
      <c r="B674" s="28" t="s">
        <v>24</v>
      </c>
      <c r="C674" s="28">
        <v>2500</v>
      </c>
      <c r="D674" s="28"/>
      <c r="E674" s="7"/>
      <c r="F674" s="8"/>
      <c r="G674" s="7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9"/>
    </row>
    <row r="675" spans="1:21">
      <c r="A675" s="6"/>
      <c r="B675" s="7"/>
      <c r="C675" s="7"/>
      <c r="D675" s="7"/>
      <c r="E675" s="7"/>
      <c r="F675" s="8"/>
      <c r="G675" s="7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9"/>
    </row>
    <row r="676" spans="1:21">
      <c r="A676" s="6"/>
      <c r="B676" s="40"/>
      <c r="C676" s="17"/>
      <c r="D676" s="17"/>
      <c r="E676" s="17"/>
      <c r="F676" s="41"/>
      <c r="G676" s="17"/>
      <c r="H676" s="41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9"/>
    </row>
    <row r="677" spans="1:21">
      <c r="A677" s="6"/>
      <c r="B677" s="7"/>
      <c r="C677" s="7"/>
      <c r="D677" s="7"/>
      <c r="E677" s="7"/>
      <c r="F677" s="8"/>
      <c r="G677" s="7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9"/>
    </row>
    <row r="678" spans="1:21">
      <c r="A678" s="6" t="str">
        <f>"PURCHASING POWER "&amp;F680&amp;":"</f>
        <v>PURCHASING POWER BRK-54X61101:</v>
      </c>
      <c r="B678" s="7"/>
      <c r="C678" s="7">
        <f>C665-C674</f>
        <v>210076.41</v>
      </c>
      <c r="D678" s="7"/>
      <c r="E678" s="7"/>
      <c r="F678" s="8"/>
      <c r="G678" s="7"/>
      <c r="H678" s="8"/>
      <c r="I678" s="8"/>
      <c r="J678" s="8"/>
      <c r="K678" s="8"/>
      <c r="L678" s="8" t="s">
        <v>38</v>
      </c>
      <c r="M678" s="8"/>
      <c r="N678" s="8"/>
      <c r="O678" s="8"/>
      <c r="P678" s="8"/>
      <c r="Q678" s="8"/>
      <c r="R678" s="8"/>
      <c r="S678" s="8"/>
      <c r="T678" s="8"/>
      <c r="U678" s="9"/>
    </row>
    <row r="679" spans="1:21">
      <c r="A679" s="6"/>
      <c r="B679" s="12" t="s">
        <v>19</v>
      </c>
      <c r="C679" s="12" t="s">
        <v>20</v>
      </c>
      <c r="D679" s="12"/>
      <c r="E679" s="12" t="s">
        <v>21</v>
      </c>
      <c r="F679" s="12" t="s">
        <v>32</v>
      </c>
      <c r="G679" s="12" t="s">
        <v>22</v>
      </c>
      <c r="H679" s="12" t="s">
        <v>35</v>
      </c>
      <c r="I679" s="8"/>
      <c r="J679" s="8" t="s">
        <v>20</v>
      </c>
      <c r="K679" s="14">
        <f>C678</f>
        <v>210076.41</v>
      </c>
      <c r="L679" s="15" t="e">
        <f>K679/$K$636</f>
        <v>#DIV/0!</v>
      </c>
      <c r="M679" s="8"/>
      <c r="N679" s="8"/>
      <c r="O679" s="8"/>
      <c r="P679" s="8"/>
      <c r="Q679" s="8"/>
      <c r="R679" s="8"/>
      <c r="S679" s="8"/>
      <c r="T679" s="8"/>
      <c r="U679" s="9"/>
    </row>
    <row r="680" spans="1:21">
      <c r="A680" s="16" t="s">
        <v>14</v>
      </c>
      <c r="B680" s="7">
        <f>B667</f>
        <v>15175.82</v>
      </c>
      <c r="C680" s="22">
        <f>C667+C674</f>
        <v>6851.11</v>
      </c>
      <c r="D680" s="22"/>
      <c r="E680" s="23">
        <f>SUM(B680:C680)</f>
        <v>22026.93</v>
      </c>
      <c r="F680" s="8" t="s">
        <v>33</v>
      </c>
      <c r="G680" s="19" t="e">
        <f>E680/$E$636</f>
        <v>#DIV/0!</v>
      </c>
      <c r="H680" s="15" t="e">
        <f>E680/($C$660+$E$665)</f>
        <v>#DIV/0!</v>
      </c>
      <c r="I680" s="8"/>
      <c r="J680" s="8" t="str">
        <f>A680</f>
        <v>CM20191031</v>
      </c>
      <c r="K680" s="14">
        <f>E680</f>
        <v>22026.93</v>
      </c>
      <c r="L680" s="15" t="e">
        <f>K680/$K$636</f>
        <v>#DIV/0!</v>
      </c>
      <c r="M680" s="8"/>
      <c r="N680" s="8"/>
      <c r="O680" s="8"/>
      <c r="P680" s="8"/>
      <c r="Q680" s="8"/>
      <c r="R680" s="8"/>
      <c r="S680" s="8"/>
      <c r="T680" s="8"/>
      <c r="U680" s="9"/>
    </row>
    <row r="681" spans="1:21">
      <c r="A681" s="6"/>
      <c r="B681" s="7"/>
      <c r="C681" s="7"/>
      <c r="D681" s="7"/>
      <c r="E681" s="7">
        <f>SUM(E680)</f>
        <v>22026.93</v>
      </c>
      <c r="F681" s="8"/>
      <c r="G681" s="19" t="e">
        <f>SUM(G680)</f>
        <v>#DIV/0!</v>
      </c>
      <c r="H681" s="15" t="e">
        <f>SUM(H680)</f>
        <v>#DIV/0!</v>
      </c>
      <c r="I681" s="8"/>
      <c r="J681" s="20" t="s">
        <v>21</v>
      </c>
      <c r="K681" s="21">
        <f>SUM(K679:K680)</f>
        <v>232103.34</v>
      </c>
      <c r="L681" s="15" t="e">
        <f>SUM(L679:L680)</f>
        <v>#DIV/0!</v>
      </c>
      <c r="M681" s="8"/>
      <c r="N681" s="8"/>
      <c r="O681" s="8"/>
      <c r="P681" s="8"/>
      <c r="Q681" s="8"/>
      <c r="R681" s="8"/>
      <c r="S681" s="8"/>
      <c r="T681" s="8"/>
      <c r="U681" s="9"/>
    </row>
    <row r="682" spans="1:21">
      <c r="A682" s="6"/>
      <c r="B682" s="7"/>
      <c r="C682" s="7"/>
      <c r="D682" s="7"/>
      <c r="E682" s="7"/>
      <c r="F682" s="8"/>
      <c r="G682" s="19"/>
      <c r="H682" s="15"/>
      <c r="I682" s="8"/>
      <c r="J682" s="14"/>
      <c r="K682" s="14"/>
      <c r="L682" s="15"/>
      <c r="M682" s="8"/>
      <c r="N682" s="8"/>
      <c r="O682" s="8"/>
      <c r="P682" s="8"/>
      <c r="Q682" s="8"/>
      <c r="R682" s="8"/>
      <c r="S682" s="8"/>
      <c r="T682" s="8"/>
      <c r="U682" s="9"/>
    </row>
    <row r="683" spans="1:21">
      <c r="A683" s="6"/>
      <c r="B683" s="7"/>
      <c r="C683" s="7"/>
      <c r="D683" s="7"/>
      <c r="M683" s="8"/>
      <c r="N683" s="8"/>
      <c r="O683" s="8"/>
      <c r="P683" s="8"/>
      <c r="Q683" s="8"/>
      <c r="R683" s="8"/>
      <c r="S683" s="8"/>
      <c r="T683" s="8"/>
      <c r="U683" s="9"/>
    </row>
    <row r="684" spans="1:21">
      <c r="A684" s="6"/>
      <c r="B684" s="7"/>
      <c r="C684" s="7" t="s">
        <v>43</v>
      </c>
      <c r="D684" s="7"/>
      <c r="E684" s="7">
        <f>E681+E659</f>
        <v>45068.19</v>
      </c>
      <c r="F684" s="8"/>
      <c r="G684" s="7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9"/>
    </row>
    <row r="685" spans="1:21">
      <c r="A685" s="6"/>
      <c r="B685" s="7"/>
      <c r="C685" s="7"/>
      <c r="D685" s="7"/>
      <c r="E685" s="7"/>
      <c r="F685" s="8"/>
      <c r="G685" s="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9"/>
    </row>
    <row r="686" spans="1:21">
      <c r="A686" s="6"/>
      <c r="B686" s="7"/>
      <c r="C686" s="7"/>
      <c r="D686" s="7"/>
      <c r="E686" s="7"/>
      <c r="F686" s="8"/>
      <c r="G686" s="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9"/>
    </row>
    <row r="687" spans="1:21">
      <c r="A687" s="6"/>
      <c r="B687" s="7"/>
      <c r="C687" s="7"/>
      <c r="D687" s="7"/>
      <c r="E687" s="7"/>
      <c r="F687" s="8"/>
      <c r="G687" s="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9"/>
    </row>
    <row r="688" spans="1:21">
      <c r="A688" s="6"/>
      <c r="B688" s="7"/>
      <c r="C688" s="7"/>
      <c r="D688" s="7"/>
      <c r="E688" s="7"/>
      <c r="F688" s="8"/>
      <c r="G688" s="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9"/>
    </row>
    <row r="689" spans="1:21">
      <c r="A689" s="6"/>
      <c r="B689" s="7"/>
      <c r="C689" s="7"/>
      <c r="D689" s="7"/>
      <c r="E689" s="7"/>
      <c r="F689" s="8"/>
      <c r="G689" s="7"/>
      <c r="H689" s="14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9"/>
    </row>
    <row r="690" spans="1:21" ht="14.65" thickBot="1">
      <c r="A690" s="24"/>
      <c r="B690" s="25"/>
      <c r="C690" s="25"/>
      <c r="D690" s="25"/>
      <c r="E690" s="25"/>
      <c r="F690" s="26"/>
      <c r="G690" s="25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7"/>
    </row>
    <row r="691" spans="1:21" ht="14.65" thickTop="1">
      <c r="A691" s="36" t="s">
        <v>41</v>
      </c>
      <c r="B691" s="37"/>
      <c r="C691" s="37"/>
      <c r="D691" s="37"/>
      <c r="E691" s="37"/>
      <c r="F691" s="4"/>
      <c r="G691" s="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</row>
    <row r="692" spans="1:21">
      <c r="A692" s="6" t="s">
        <v>31</v>
      </c>
      <c r="B692" s="7"/>
      <c r="C692" s="7"/>
      <c r="D692" s="7"/>
      <c r="E692" s="7"/>
      <c r="F692" s="8"/>
      <c r="G692" s="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9"/>
    </row>
    <row r="693" spans="1:21">
      <c r="A693" s="6"/>
      <c r="B693" s="7"/>
      <c r="C693" s="7"/>
      <c r="D693" s="7"/>
      <c r="E693" s="7"/>
      <c r="F693" s="8"/>
      <c r="G693" s="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9"/>
    </row>
    <row r="694" spans="1:21">
      <c r="A694" s="10" t="str">
        <f>"PURCHASING POWER "&amp;F697&amp;":"</f>
        <v>PURCHASING POWER BRK-5QX13608:</v>
      </c>
      <c r="B694" s="7"/>
      <c r="C694" s="7">
        <v>15104.24</v>
      </c>
      <c r="D694" s="7"/>
      <c r="E694" s="7"/>
      <c r="F694" s="8"/>
      <c r="G694" s="7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9"/>
    </row>
    <row r="695" spans="1:21">
      <c r="A695" s="6"/>
      <c r="B695" s="7"/>
      <c r="C695" s="7"/>
      <c r="D695" s="7"/>
      <c r="E695" s="7"/>
      <c r="F695" s="8"/>
      <c r="G695" s="7"/>
      <c r="H695" s="8"/>
      <c r="I695" s="8"/>
      <c r="J695" s="8"/>
      <c r="K695" s="8"/>
      <c r="L695" s="8" t="s">
        <v>38</v>
      </c>
      <c r="M695" s="8"/>
      <c r="N695" s="8"/>
      <c r="O695" s="8"/>
      <c r="P695" s="8"/>
      <c r="Q695" s="8"/>
      <c r="R695" s="8"/>
      <c r="S695" s="8"/>
      <c r="T695" s="8"/>
      <c r="U695" s="9"/>
    </row>
    <row r="696" spans="1:21">
      <c r="A696" s="11"/>
      <c r="B696" s="12" t="s">
        <v>19</v>
      </c>
      <c r="C696" s="12" t="s">
        <v>20</v>
      </c>
      <c r="D696" s="12"/>
      <c r="E696" s="12" t="s">
        <v>21</v>
      </c>
      <c r="F696" s="12" t="s">
        <v>32</v>
      </c>
      <c r="G696" s="12" t="s">
        <v>22</v>
      </c>
      <c r="H696" s="12" t="s">
        <v>35</v>
      </c>
      <c r="I696" s="8"/>
      <c r="J696" s="13" t="s">
        <v>20</v>
      </c>
      <c r="K696" s="14">
        <f>E697</f>
        <v>9370.82</v>
      </c>
      <c r="L696" s="15" t="e">
        <f>K696/$K$654</f>
        <v>#DIV/0!</v>
      </c>
      <c r="M696" s="8"/>
      <c r="N696" s="8"/>
      <c r="O696" s="8"/>
      <c r="P696" s="8"/>
      <c r="Q696" s="8"/>
      <c r="R696" s="8"/>
      <c r="S696" s="8"/>
      <c r="T696" s="8"/>
      <c r="U696" s="9"/>
    </row>
    <row r="697" spans="1:21">
      <c r="A697" s="16" t="s">
        <v>15</v>
      </c>
      <c r="B697" s="7">
        <v>3655.38</v>
      </c>
      <c r="C697" s="17">
        <v>5715.44</v>
      </c>
      <c r="D697" s="17"/>
      <c r="E697" s="7">
        <f>SUM(B697:C697)</f>
        <v>9370.82</v>
      </c>
      <c r="F697" s="8" t="s">
        <v>34</v>
      </c>
      <c r="G697" s="18" t="e">
        <f>E697/$E$654</f>
        <v>#DIV/0!</v>
      </c>
      <c r="H697" s="15" t="e">
        <f>E697/($C$649+$E$654)</f>
        <v>#DIV/0!</v>
      </c>
      <c r="I697" s="8"/>
      <c r="J697" s="8" t="str">
        <f>A697</f>
        <v>MM20200817</v>
      </c>
      <c r="K697" s="14">
        <f>E698</f>
        <v>13408.08</v>
      </c>
      <c r="L697" s="15" t="e">
        <f>K697/$K$654</f>
        <v>#DIV/0!</v>
      </c>
      <c r="M697" s="8"/>
      <c r="N697" s="8"/>
      <c r="O697" s="8"/>
      <c r="P697" s="8"/>
      <c r="Q697" s="8"/>
      <c r="R697" s="8"/>
      <c r="S697" s="8"/>
      <c r="T697" s="8"/>
      <c r="U697" s="9"/>
    </row>
    <row r="698" spans="1:21">
      <c r="A698" s="16" t="s">
        <v>13</v>
      </c>
      <c r="B698" s="7">
        <v>11093.32</v>
      </c>
      <c r="C698" s="17">
        <v>2314.7600000000002</v>
      </c>
      <c r="D698" s="17"/>
      <c r="E698" s="7">
        <f>SUM(B698:C698)</f>
        <v>13408.08</v>
      </c>
      <c r="F698" s="8" t="s">
        <v>34</v>
      </c>
      <c r="G698" s="18" t="e">
        <f>E698/$E$654</f>
        <v>#DIV/0!</v>
      </c>
      <c r="H698" s="15" t="e">
        <f>E698/($C$649+$E$654)</f>
        <v>#DIV/0!</v>
      </c>
      <c r="I698" s="8"/>
      <c r="J698" s="8" t="str">
        <f>A698</f>
        <v>MG20180131</v>
      </c>
      <c r="K698" s="14">
        <f>C694</f>
        <v>15104.24</v>
      </c>
      <c r="L698" s="15" t="e">
        <f>K698/$K$654</f>
        <v>#DIV/0!</v>
      </c>
      <c r="M698" s="8"/>
      <c r="N698" s="8"/>
      <c r="O698" s="8"/>
      <c r="P698" s="8"/>
      <c r="Q698" s="8"/>
      <c r="R698" s="8"/>
      <c r="S698" s="8"/>
      <c r="T698" s="8"/>
      <c r="U698" s="9"/>
    </row>
    <row r="699" spans="1:21">
      <c r="A699" s="6"/>
      <c r="B699" s="7"/>
      <c r="C699" s="7"/>
      <c r="D699" s="7"/>
      <c r="E699" s="7">
        <f>SUM(E697:E698)</f>
        <v>22778.9</v>
      </c>
      <c r="F699" s="8"/>
      <c r="G699" s="19" t="e">
        <f>SUM(G697:G698)</f>
        <v>#DIV/0!</v>
      </c>
      <c r="H699" s="15" t="e">
        <f>SUM(H697:H698)</f>
        <v>#DIV/0!</v>
      </c>
      <c r="I699" s="8"/>
      <c r="J699" s="20" t="s">
        <v>21</v>
      </c>
      <c r="K699" s="21">
        <f>SUM(K696:K698)</f>
        <v>37883.14</v>
      </c>
      <c r="L699" s="15" t="e">
        <f>SUM(L696:L698)</f>
        <v>#DIV/0!</v>
      </c>
      <c r="M699" s="8"/>
      <c r="N699" s="8"/>
      <c r="O699" s="8"/>
      <c r="P699" s="8"/>
      <c r="Q699" s="8"/>
      <c r="R699" s="8"/>
      <c r="S699" s="8"/>
      <c r="T699" s="8"/>
      <c r="U699" s="9"/>
    </row>
    <row r="700" spans="1:21">
      <c r="A700" s="6"/>
      <c r="B700" s="7"/>
      <c r="C700" s="7"/>
      <c r="D700" s="7"/>
      <c r="E700" s="7"/>
      <c r="F700" s="8"/>
      <c r="G700" s="7"/>
      <c r="H700" s="15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9"/>
    </row>
    <row r="701" spans="1:21">
      <c r="A701" s="6"/>
      <c r="B701" s="7"/>
      <c r="C701" s="7"/>
      <c r="D701" s="7"/>
      <c r="E701" s="7"/>
      <c r="F701" s="8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9"/>
    </row>
    <row r="702" spans="1:21">
      <c r="A702" s="6"/>
      <c r="B702" s="7"/>
      <c r="C702" s="7"/>
      <c r="D702" s="7"/>
      <c r="E702" s="7"/>
      <c r="F702" s="8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9"/>
    </row>
    <row r="703" spans="1:21">
      <c r="A703" s="6"/>
      <c r="B703" s="7"/>
      <c r="C703" s="7"/>
      <c r="D703" s="7"/>
      <c r="E703" s="7"/>
      <c r="F703" s="8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9"/>
    </row>
    <row r="704" spans="1:21">
      <c r="A704" s="6"/>
      <c r="B704" s="7"/>
      <c r="C704" s="7"/>
      <c r="D704" s="7"/>
      <c r="E704" s="7"/>
      <c r="F704" s="8"/>
      <c r="G704" s="7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9"/>
    </row>
    <row r="705" spans="1:21">
      <c r="A705" s="6" t="str">
        <f>"PURCHASING POWER "&amp;F707&amp;":"</f>
        <v>PURCHASING POWER BRK-54X61101:</v>
      </c>
      <c r="B705" s="7"/>
      <c r="C705" s="7">
        <v>208405.68</v>
      </c>
      <c r="D705" s="7"/>
      <c r="E705" s="7"/>
      <c r="F705" s="8"/>
      <c r="G705" s="7"/>
      <c r="H705" s="8"/>
      <c r="I705" s="8"/>
      <c r="J705" s="8"/>
      <c r="K705" s="8"/>
      <c r="L705" s="8" t="s">
        <v>38</v>
      </c>
      <c r="M705" s="8"/>
      <c r="N705" s="8"/>
      <c r="O705" s="8"/>
      <c r="P705" s="8"/>
      <c r="Q705" s="8"/>
      <c r="R705" s="8"/>
      <c r="S705" s="8"/>
      <c r="T705" s="8"/>
      <c r="U705" s="9"/>
    </row>
    <row r="706" spans="1:21">
      <c r="A706" s="6"/>
      <c r="B706" s="12" t="s">
        <v>19</v>
      </c>
      <c r="C706" s="12" t="s">
        <v>20</v>
      </c>
      <c r="D706" s="12"/>
      <c r="E706" s="12" t="s">
        <v>21</v>
      </c>
      <c r="F706" s="12" t="s">
        <v>32</v>
      </c>
      <c r="G706" s="12" t="s">
        <v>22</v>
      </c>
      <c r="H706" s="12" t="s">
        <v>35</v>
      </c>
      <c r="I706" s="8"/>
      <c r="J706" s="8" t="s">
        <v>20</v>
      </c>
      <c r="K706" s="14">
        <f>C705</f>
        <v>208405.68</v>
      </c>
      <c r="L706" s="15" t="e">
        <f>K706/$K$665</f>
        <v>#DIV/0!</v>
      </c>
      <c r="M706" s="8"/>
      <c r="N706" s="8"/>
      <c r="O706" s="8"/>
      <c r="P706" s="8"/>
      <c r="Q706" s="8"/>
      <c r="R706" s="8"/>
      <c r="S706" s="8"/>
      <c r="T706" s="8"/>
      <c r="U706" s="9"/>
    </row>
    <row r="707" spans="1:21">
      <c r="A707" s="16" t="s">
        <v>14</v>
      </c>
      <c r="B707" s="7">
        <v>12058.35</v>
      </c>
      <c r="C707" s="17">
        <v>2695.41</v>
      </c>
      <c r="D707" s="17"/>
      <c r="E707" s="7">
        <f>SUM(B707:C707)</f>
        <v>14753.76</v>
      </c>
      <c r="F707" s="8" t="s">
        <v>33</v>
      </c>
      <c r="G707" s="19" t="e">
        <f>E707/$E$665</f>
        <v>#DIV/0!</v>
      </c>
      <c r="H707" s="15" t="e">
        <f>E707/($C$660+$E$665)</f>
        <v>#DIV/0!</v>
      </c>
      <c r="I707" s="8"/>
      <c r="J707" s="8" t="str">
        <f>A707</f>
        <v>CM20191031</v>
      </c>
      <c r="K707" s="14">
        <f>E707</f>
        <v>14753.76</v>
      </c>
      <c r="L707" s="15" t="e">
        <f>K707/$K$665</f>
        <v>#DIV/0!</v>
      </c>
      <c r="M707" s="8"/>
      <c r="N707" s="8"/>
      <c r="O707" s="8"/>
      <c r="P707" s="8"/>
      <c r="Q707" s="8"/>
      <c r="R707" s="8"/>
      <c r="S707" s="8"/>
      <c r="T707" s="8"/>
      <c r="U707" s="9"/>
    </row>
    <row r="708" spans="1:21">
      <c r="A708" s="6" t="s">
        <v>36</v>
      </c>
      <c r="B708" s="7">
        <v>502.1</v>
      </c>
      <c r="C708" s="7">
        <v>0</v>
      </c>
      <c r="D708" s="7"/>
      <c r="E708" s="7">
        <f>SUM(B708:C708)</f>
        <v>502.1</v>
      </c>
      <c r="F708" s="8" t="s">
        <v>33</v>
      </c>
      <c r="G708" s="19" t="e">
        <f>E708/$E$665</f>
        <v>#DIV/0!</v>
      </c>
      <c r="H708" s="15" t="e">
        <f>E708/($C$660+$E$665)</f>
        <v>#DIV/0!</v>
      </c>
      <c r="I708" s="8"/>
      <c r="J708" s="14" t="str">
        <f>A708</f>
        <v>AGTC</v>
      </c>
      <c r="K708" s="14">
        <f>E708</f>
        <v>502.1</v>
      </c>
      <c r="L708" s="15" t="e">
        <f>K708/$K$665</f>
        <v>#DIV/0!</v>
      </c>
      <c r="M708" s="8"/>
      <c r="N708" s="8"/>
      <c r="O708" s="8"/>
      <c r="P708" s="8"/>
      <c r="Q708" s="8"/>
      <c r="R708" s="8"/>
      <c r="S708" s="8"/>
      <c r="T708" s="8"/>
      <c r="U708" s="9"/>
    </row>
    <row r="709" spans="1:21">
      <c r="A709" s="6" t="s">
        <v>37</v>
      </c>
      <c r="B709" s="7">
        <v>10137.58</v>
      </c>
      <c r="C709" s="7">
        <v>0</v>
      </c>
      <c r="D709" s="7"/>
      <c r="E709" s="7">
        <f>SUM(B709:C709)</f>
        <v>10137.58</v>
      </c>
      <c r="F709" s="8" t="s">
        <v>33</v>
      </c>
      <c r="G709" s="19" t="e">
        <f>E709/$E$665</f>
        <v>#DIV/0!</v>
      </c>
      <c r="H709" s="15" t="e">
        <f>E709/($C$660+$E$665)</f>
        <v>#DIV/0!</v>
      </c>
      <c r="I709" s="8"/>
      <c r="J709" s="14" t="str">
        <f>A709</f>
        <v>HA</v>
      </c>
      <c r="K709" s="14">
        <f>E709</f>
        <v>10137.58</v>
      </c>
      <c r="L709" s="15" t="e">
        <f>K709/$K$665</f>
        <v>#DIV/0!</v>
      </c>
      <c r="M709" s="8"/>
      <c r="N709" s="8"/>
      <c r="O709" s="8"/>
      <c r="P709" s="8"/>
      <c r="Q709" s="8"/>
      <c r="R709" s="8"/>
      <c r="S709" s="8"/>
      <c r="T709" s="8"/>
      <c r="U709" s="9"/>
    </row>
    <row r="710" spans="1:21">
      <c r="A710" s="6"/>
      <c r="B710" s="7"/>
      <c r="C710" s="7"/>
      <c r="D710" s="7"/>
      <c r="E710" s="7">
        <f>SUM(E707:E709)</f>
        <v>25393.440000000002</v>
      </c>
      <c r="F710" s="8"/>
      <c r="G710" s="19" t="e">
        <f>SUM(G707:G709)</f>
        <v>#DIV/0!</v>
      </c>
      <c r="H710" s="15" t="e">
        <f>SUM(H707:H709)</f>
        <v>#DIV/0!</v>
      </c>
      <c r="I710" s="8"/>
      <c r="J710" s="20" t="s">
        <v>21</v>
      </c>
      <c r="K710" s="21">
        <f>SUM(K706:K709)</f>
        <v>233799.12</v>
      </c>
      <c r="L710" s="15" t="e">
        <f>SUM(L706:L709)</f>
        <v>#DIV/0!</v>
      </c>
      <c r="M710" s="8"/>
      <c r="N710" s="8"/>
      <c r="O710" s="8"/>
      <c r="P710" s="8"/>
      <c r="Q710" s="8"/>
      <c r="R710" s="8"/>
      <c r="S710" s="8"/>
      <c r="T710" s="8"/>
      <c r="U710" s="9"/>
    </row>
    <row r="711" spans="1:21">
      <c r="A711" s="6"/>
      <c r="B711" s="7"/>
      <c r="C711" s="7"/>
      <c r="D711" s="7"/>
      <c r="E711" s="7"/>
      <c r="F711" s="8"/>
      <c r="G711" s="7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9"/>
    </row>
    <row r="712" spans="1:21">
      <c r="A712" s="6"/>
      <c r="B712" s="7"/>
      <c r="C712" s="7"/>
      <c r="D712" s="7"/>
      <c r="E712" s="7"/>
      <c r="F712" s="8"/>
      <c r="G712" s="7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9"/>
    </row>
    <row r="713" spans="1:21">
      <c r="A713" s="6"/>
      <c r="B713" s="7"/>
      <c r="C713" s="7"/>
      <c r="D713" s="7"/>
      <c r="E713" s="7"/>
      <c r="F713" s="8"/>
      <c r="G713" s="7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9"/>
    </row>
    <row r="714" spans="1:21">
      <c r="A714" s="6"/>
      <c r="B714" s="7"/>
      <c r="C714" s="7"/>
      <c r="D714" s="7"/>
      <c r="E714" s="7"/>
      <c r="F714" s="8"/>
      <c r="G714" s="7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9"/>
    </row>
    <row r="715" spans="1:21">
      <c r="A715" s="6"/>
      <c r="B715" s="7"/>
      <c r="C715" s="7"/>
      <c r="D715" s="7"/>
      <c r="E715" s="7"/>
      <c r="F715" s="8"/>
      <c r="G715" s="7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9"/>
    </row>
    <row r="716" spans="1:21">
      <c r="A716" s="6"/>
      <c r="B716" s="38" t="s">
        <v>39</v>
      </c>
      <c r="C716" s="28"/>
      <c r="D716" s="28"/>
      <c r="E716" s="28"/>
      <c r="F716" s="39"/>
      <c r="G716" s="28"/>
      <c r="H716" s="39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9"/>
    </row>
    <row r="717" spans="1:21">
      <c r="A717" s="6"/>
      <c r="B717" s="7"/>
      <c r="C717" s="7"/>
      <c r="D717" s="7"/>
      <c r="E717" s="7"/>
      <c r="F717" s="8"/>
      <c r="G717" s="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9"/>
    </row>
    <row r="718" spans="1:21">
      <c r="A718" s="6" t="str">
        <f>"PURCHASING POWER "&amp;F720&amp;":"</f>
        <v>PURCHASING POWER BRK-54X61101:</v>
      </c>
      <c r="B718" s="7"/>
      <c r="C718" s="7">
        <v>208405.68</v>
      </c>
      <c r="D718" s="7"/>
      <c r="E718" s="7"/>
      <c r="F718" s="8"/>
      <c r="G718" s="7"/>
      <c r="H718" s="8"/>
      <c r="I718" s="8"/>
      <c r="J718" s="8"/>
      <c r="K718" s="8"/>
      <c r="L718" s="8" t="s">
        <v>38</v>
      </c>
      <c r="M718" s="8"/>
      <c r="N718" s="8"/>
      <c r="O718" s="8"/>
      <c r="P718" s="8"/>
      <c r="Q718" s="8"/>
      <c r="R718" s="8"/>
      <c r="S718" s="8"/>
      <c r="T718" s="8"/>
      <c r="U718" s="9"/>
    </row>
    <row r="719" spans="1:21">
      <c r="A719" s="6"/>
      <c r="B719" s="12" t="s">
        <v>19</v>
      </c>
      <c r="C719" s="12" t="s">
        <v>20</v>
      </c>
      <c r="D719" s="12"/>
      <c r="E719" s="12" t="s">
        <v>21</v>
      </c>
      <c r="F719" s="12" t="s">
        <v>32</v>
      </c>
      <c r="G719" s="12" t="s">
        <v>22</v>
      </c>
      <c r="H719" s="12" t="s">
        <v>35</v>
      </c>
      <c r="I719" s="8"/>
      <c r="J719" s="8" t="s">
        <v>20</v>
      </c>
      <c r="K719" s="14">
        <f>C718</f>
        <v>208405.68</v>
      </c>
      <c r="L719" s="15" t="e">
        <f>K719/$K$678</f>
        <v>#DIV/0!</v>
      </c>
      <c r="M719" s="8"/>
      <c r="N719" s="8"/>
      <c r="O719" s="8"/>
      <c r="P719" s="8"/>
      <c r="Q719" s="8"/>
      <c r="R719" s="8"/>
      <c r="S719" s="8"/>
      <c r="T719" s="8"/>
      <c r="U719" s="9"/>
    </row>
    <row r="720" spans="1:21">
      <c r="A720" s="16" t="s">
        <v>14</v>
      </c>
      <c r="B720" s="7">
        <v>12058.35</v>
      </c>
      <c r="C720" s="22">
        <f>2695.41+5000</f>
        <v>7695.41</v>
      </c>
      <c r="D720" s="22"/>
      <c r="E720" s="23">
        <f>SUM(B720:C720)</f>
        <v>19753.760000000002</v>
      </c>
      <c r="F720" s="8" t="s">
        <v>33</v>
      </c>
      <c r="G720" s="19" t="e">
        <f>E720/$E$665</f>
        <v>#DIV/0!</v>
      </c>
      <c r="H720" s="15" t="e">
        <f>E720/($C$660+$E$665)</f>
        <v>#DIV/0!</v>
      </c>
      <c r="I720" s="8"/>
      <c r="J720" s="8" t="str">
        <f>A720</f>
        <v>CM20191031</v>
      </c>
      <c r="K720" s="14">
        <f>E720</f>
        <v>19753.760000000002</v>
      </c>
      <c r="L720" s="15" t="e">
        <f>K720/$K$678</f>
        <v>#DIV/0!</v>
      </c>
      <c r="M720" s="8"/>
      <c r="N720" s="8"/>
      <c r="O720" s="8"/>
      <c r="P720" s="8"/>
      <c r="Q720" s="8"/>
      <c r="R720" s="8"/>
      <c r="S720" s="8"/>
      <c r="T720" s="8"/>
      <c r="U720" s="9"/>
    </row>
    <row r="721" spans="1:23">
      <c r="A721" s="6" t="s">
        <v>36</v>
      </c>
      <c r="B721" s="7">
        <v>502.1</v>
      </c>
      <c r="C721" s="7">
        <v>0</v>
      </c>
      <c r="D721" s="7"/>
      <c r="E721" s="7">
        <f>SUM(B721:C721)</f>
        <v>502.1</v>
      </c>
      <c r="F721" s="8" t="s">
        <v>33</v>
      </c>
      <c r="G721" s="19" t="e">
        <f>E721/$E$665</f>
        <v>#DIV/0!</v>
      </c>
      <c r="H721" s="15" t="e">
        <f>E721/($C$660+$E$665)</f>
        <v>#DIV/0!</v>
      </c>
      <c r="I721" s="8"/>
      <c r="J721" s="14" t="str">
        <f>A721</f>
        <v>AGTC</v>
      </c>
      <c r="K721" s="14">
        <f>E721</f>
        <v>502.1</v>
      </c>
      <c r="L721" s="15" t="e">
        <f>K721/$K$678</f>
        <v>#DIV/0!</v>
      </c>
      <c r="M721" s="8"/>
      <c r="N721" s="8"/>
      <c r="O721" s="8"/>
      <c r="P721" s="8"/>
      <c r="Q721" s="8"/>
      <c r="R721" s="8"/>
      <c r="S721" s="8"/>
      <c r="T721" s="8"/>
      <c r="U721" s="9"/>
    </row>
    <row r="722" spans="1:23">
      <c r="A722" s="6" t="s">
        <v>37</v>
      </c>
      <c r="B722" s="7">
        <v>10137.58</v>
      </c>
      <c r="C722" s="7">
        <v>0</v>
      </c>
      <c r="D722" s="7"/>
      <c r="E722" s="7">
        <f>SUM(B722:C722)</f>
        <v>10137.58</v>
      </c>
      <c r="F722" s="8" t="s">
        <v>33</v>
      </c>
      <c r="G722" s="19" t="e">
        <f>E722/$E$665</f>
        <v>#DIV/0!</v>
      </c>
      <c r="H722" s="15" t="e">
        <f>E722/($C$660+$E$665)</f>
        <v>#DIV/0!</v>
      </c>
      <c r="I722" s="8"/>
      <c r="J722" s="14" t="str">
        <f>A722</f>
        <v>HA</v>
      </c>
      <c r="K722" s="14">
        <f>E722</f>
        <v>10137.58</v>
      </c>
      <c r="L722" s="15" t="e">
        <f>K722/$K$678</f>
        <v>#DIV/0!</v>
      </c>
      <c r="M722" s="8"/>
      <c r="N722" s="8"/>
      <c r="O722" s="8"/>
      <c r="P722" s="8"/>
      <c r="Q722" s="8"/>
      <c r="R722" s="8"/>
      <c r="S722" s="8"/>
      <c r="T722" s="8"/>
      <c r="U722" s="9"/>
    </row>
    <row r="723" spans="1:23">
      <c r="A723" s="6"/>
      <c r="B723" s="7"/>
      <c r="C723" s="7"/>
      <c r="D723" s="7"/>
      <c r="E723" s="7">
        <f>SUM(E720:E722)</f>
        <v>30393.440000000002</v>
      </c>
      <c r="F723" s="8"/>
      <c r="G723" s="19" t="e">
        <f>SUM(G720:G722)</f>
        <v>#DIV/0!</v>
      </c>
      <c r="H723" s="15" t="e">
        <f>SUM(H720:H722)</f>
        <v>#DIV/0!</v>
      </c>
      <c r="I723" s="8"/>
      <c r="J723" s="20" t="s">
        <v>21</v>
      </c>
      <c r="K723" s="21">
        <f>SUM(K719:K722)</f>
        <v>238799.12</v>
      </c>
      <c r="L723" s="15" t="e">
        <f>SUM(L719:L722)</f>
        <v>#DIV/0!</v>
      </c>
      <c r="M723" s="8"/>
      <c r="N723" s="8"/>
      <c r="O723" s="8"/>
      <c r="P723" s="8"/>
      <c r="Q723" s="8"/>
      <c r="R723" s="8"/>
      <c r="S723" s="8"/>
      <c r="T723" s="8"/>
      <c r="U723" s="9"/>
    </row>
    <row r="724" spans="1:23">
      <c r="A724" s="6"/>
      <c r="B724" s="7"/>
      <c r="C724" s="7"/>
      <c r="D724" s="7"/>
      <c r="E724" s="7"/>
      <c r="F724" s="8"/>
      <c r="G724" s="7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9"/>
    </row>
    <row r="725" spans="1:23">
      <c r="A725" s="6"/>
      <c r="B725" s="7"/>
      <c r="C725" s="7"/>
      <c r="D725" s="7"/>
      <c r="E725" s="7"/>
      <c r="F725" s="8"/>
      <c r="G725" s="7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9"/>
    </row>
    <row r="726" spans="1:23">
      <c r="A726" s="6"/>
      <c r="B726" s="7"/>
      <c r="C726" s="7"/>
      <c r="D726" s="7"/>
      <c r="E726" s="7"/>
      <c r="F726" s="8"/>
      <c r="G726" s="7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9"/>
    </row>
    <row r="727" spans="1:23">
      <c r="A727" s="6"/>
      <c r="B727" s="7"/>
      <c r="C727" s="7"/>
      <c r="D727" s="7"/>
      <c r="E727" s="7"/>
      <c r="F727" s="8"/>
      <c r="G727" s="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9"/>
    </row>
    <row r="728" spans="1:23">
      <c r="A728" s="6"/>
      <c r="B728" s="7"/>
      <c r="C728" s="7"/>
      <c r="D728" s="7"/>
      <c r="E728" s="7"/>
      <c r="F728" s="8"/>
      <c r="G728" s="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9"/>
    </row>
    <row r="729" spans="1:23">
      <c r="A729" s="6"/>
      <c r="B729" s="7"/>
      <c r="C729" s="7"/>
      <c r="D729" s="7"/>
      <c r="E729" s="7"/>
      <c r="F729" s="8"/>
      <c r="G729" s="7"/>
      <c r="H729" s="14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9"/>
    </row>
    <row r="730" spans="1:23" ht="14.65" thickBot="1">
      <c r="A730" s="24"/>
      <c r="B730" s="25"/>
      <c r="C730" s="25"/>
      <c r="D730" s="25"/>
      <c r="E730" s="25"/>
      <c r="F730" s="26"/>
      <c r="G730" s="25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7"/>
    </row>
    <row r="731" spans="1:23" ht="14.65" thickTop="1"/>
    <row r="733" spans="1:23" ht="14.65" thickBot="1"/>
    <row r="734" spans="1:23" ht="14.65" thickTop="1">
      <c r="A734" s="36" t="s">
        <v>40</v>
      </c>
      <c r="B734" s="37"/>
      <c r="C734" s="3"/>
      <c r="D734" s="3"/>
      <c r="E734" s="3"/>
      <c r="F734" s="4"/>
      <c r="G734" s="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5"/>
    </row>
    <row r="735" spans="1:23">
      <c r="A735" s="11" t="s">
        <v>25</v>
      </c>
      <c r="B735" s="7"/>
      <c r="C735" s="7"/>
      <c r="D735" s="7"/>
      <c r="E735" s="7"/>
      <c r="F735" s="8"/>
      <c r="G735" s="7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9"/>
    </row>
    <row r="736" spans="1:23">
      <c r="A736" s="6" t="s">
        <v>27</v>
      </c>
      <c r="B736" s="7"/>
      <c r="C736" s="7"/>
      <c r="D736" s="7"/>
      <c r="E736" s="7"/>
      <c r="F736" s="8"/>
      <c r="G736" s="7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9"/>
    </row>
    <row r="737" spans="1:23">
      <c r="A737" s="6" t="s">
        <v>26</v>
      </c>
      <c r="B737" s="7"/>
      <c r="C737" s="7"/>
      <c r="D737" s="7"/>
      <c r="E737" s="7"/>
      <c r="F737" s="8"/>
      <c r="G737" s="7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9"/>
    </row>
    <row r="738" spans="1:23">
      <c r="A738" s="6" t="s">
        <v>28</v>
      </c>
      <c r="B738" s="7"/>
      <c r="C738" s="7"/>
      <c r="D738" s="7"/>
      <c r="E738" s="7"/>
      <c r="F738" s="8"/>
      <c r="G738" s="7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9"/>
    </row>
    <row r="739" spans="1:23">
      <c r="A739" s="16"/>
      <c r="B739" s="7"/>
      <c r="C739" s="7"/>
      <c r="D739" s="7"/>
      <c r="E739" s="7"/>
      <c r="F739" s="8"/>
      <c r="G739" s="8" t="s">
        <v>18</v>
      </c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9"/>
    </row>
    <row r="740" spans="1:23">
      <c r="A740" s="16"/>
      <c r="B740" s="7"/>
      <c r="C740" s="7"/>
      <c r="D740" s="7"/>
      <c r="E740" s="7"/>
      <c r="F740" s="8"/>
      <c r="G740" s="7">
        <v>7500</v>
      </c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9"/>
    </row>
    <row r="741" spans="1:23">
      <c r="A741" s="16"/>
      <c r="B741" s="7"/>
      <c r="C741" s="7"/>
      <c r="D741" s="7"/>
      <c r="E741" s="7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9"/>
    </row>
    <row r="742" spans="1:23">
      <c r="A742" s="11"/>
      <c r="B742" s="12" t="s">
        <v>19</v>
      </c>
      <c r="C742" s="12" t="s">
        <v>20</v>
      </c>
      <c r="D742" s="12"/>
      <c r="E742" s="12" t="s">
        <v>21</v>
      </c>
      <c r="F742" s="12" t="s">
        <v>22</v>
      </c>
      <c r="G742" s="12" t="s">
        <v>23</v>
      </c>
      <c r="H742" s="12" t="s">
        <v>29</v>
      </c>
      <c r="I742" s="12" t="s">
        <v>24</v>
      </c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9"/>
    </row>
    <row r="743" spans="1:23">
      <c r="A743" s="16" t="s">
        <v>15</v>
      </c>
      <c r="B743" s="7">
        <v>5953.14</v>
      </c>
      <c r="C743" s="28">
        <v>962.8</v>
      </c>
      <c r="D743" s="28"/>
      <c r="E743" s="7">
        <f>SUM(B743:C743)</f>
        <v>6915.9400000000005</v>
      </c>
      <c r="F743" s="15" t="e">
        <f>E743/$E$701</f>
        <v>#DIV/0!</v>
      </c>
      <c r="G743" s="14" t="e">
        <f>$G$695*F743</f>
        <v>#DIV/0!</v>
      </c>
      <c r="H743" s="14" t="e">
        <f>G743+E743</f>
        <v>#DIV/0!</v>
      </c>
      <c r="I743" s="29" t="e">
        <f>G743+C743</f>
        <v>#DIV/0!</v>
      </c>
      <c r="J743" s="8" t="str">
        <f>A743</f>
        <v>MM20200817</v>
      </c>
      <c r="K743" s="15" t="e">
        <f>F743</f>
        <v>#DIV/0!</v>
      </c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9"/>
    </row>
    <row r="744" spans="1:23">
      <c r="A744" s="16" t="s">
        <v>14</v>
      </c>
      <c r="B744" s="7">
        <v>9890.17</v>
      </c>
      <c r="C744" s="28">
        <v>1401.8</v>
      </c>
      <c r="D744" s="28"/>
      <c r="E744" s="7">
        <f>SUM(B744:C744)</f>
        <v>11291.97</v>
      </c>
      <c r="F744" s="15" t="e">
        <f>E744/$E$701</f>
        <v>#DIV/0!</v>
      </c>
      <c r="G744" s="14" t="e">
        <f>$G$695*F744</f>
        <v>#DIV/0!</v>
      </c>
      <c r="H744" s="14" t="e">
        <f>G744+E744</f>
        <v>#DIV/0!</v>
      </c>
      <c r="I744" s="29" t="e">
        <f>G744+C744</f>
        <v>#DIV/0!</v>
      </c>
      <c r="J744" s="8" t="str">
        <f>A744</f>
        <v>CM20191031</v>
      </c>
      <c r="K744" s="15" t="e">
        <f t="shared" ref="K744:K745" si="1">F744</f>
        <v>#DIV/0!</v>
      </c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9"/>
    </row>
    <row r="745" spans="1:23">
      <c r="A745" s="16" t="s">
        <v>13</v>
      </c>
      <c r="B745" s="7">
        <v>7836.7</v>
      </c>
      <c r="C745" s="28">
        <v>2905.34</v>
      </c>
      <c r="D745" s="28"/>
      <c r="E745" s="7">
        <f>SUM(B745:C745)</f>
        <v>10742.04</v>
      </c>
      <c r="F745" s="15" t="e">
        <f>E745/$E$701</f>
        <v>#DIV/0!</v>
      </c>
      <c r="G745" s="14" t="e">
        <f>$G$695*F745</f>
        <v>#DIV/0!</v>
      </c>
      <c r="H745" s="14" t="e">
        <f>G745+E745</f>
        <v>#DIV/0!</v>
      </c>
      <c r="I745" s="29" t="e">
        <f>G745+C745</f>
        <v>#DIV/0!</v>
      </c>
      <c r="J745" s="8" t="str">
        <f>A745</f>
        <v>MG20180131</v>
      </c>
      <c r="K745" s="15" t="e">
        <f t="shared" si="1"/>
        <v>#DIV/0!</v>
      </c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9"/>
    </row>
    <row r="746" spans="1:23">
      <c r="A746" s="16"/>
      <c r="B746" s="7">
        <f>SUM(B743:B745)</f>
        <v>23680.010000000002</v>
      </c>
      <c r="C746" s="7">
        <f>SUM(C743:C745)</f>
        <v>5269.9400000000005</v>
      </c>
      <c r="D746" s="7"/>
      <c r="E746" s="7">
        <f>SUM(E743:E745)</f>
        <v>28949.95</v>
      </c>
      <c r="F746" s="8"/>
      <c r="G746" s="14" t="e">
        <f>SUM(G743:G745)</f>
        <v>#DIV/0!</v>
      </c>
      <c r="H746" s="30" t="e">
        <f>SUM(H743:H745)</f>
        <v>#DIV/0!</v>
      </c>
      <c r="I746" s="14" t="e">
        <f>SUM(I743:I745)</f>
        <v>#DIV/0!</v>
      </c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9"/>
    </row>
    <row r="747" spans="1:23">
      <c r="A747" s="16"/>
      <c r="B747" s="7"/>
      <c r="C747" s="7"/>
      <c r="D747" s="7"/>
      <c r="E747" s="7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9"/>
    </row>
    <row r="748" spans="1:23">
      <c r="A748" s="6" t="s">
        <v>30</v>
      </c>
      <c r="B748" s="7">
        <f>B746+C746</f>
        <v>28949.950000000004</v>
      </c>
      <c r="C748" s="7"/>
      <c r="D748" s="7"/>
      <c r="E748" s="7"/>
      <c r="F748" s="8"/>
      <c r="G748" s="7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9"/>
    </row>
    <row r="749" spans="1:23">
      <c r="A749" s="6"/>
      <c r="B749" s="7"/>
      <c r="C749" s="7"/>
      <c r="D749" s="7"/>
      <c r="E749" s="7"/>
      <c r="F749" s="8"/>
      <c r="G749" s="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9"/>
    </row>
    <row r="750" spans="1:23">
      <c r="A750" s="6"/>
      <c r="B750" s="7"/>
      <c r="C750" s="7"/>
      <c r="D750" s="7"/>
      <c r="E750" s="7"/>
      <c r="F750" s="8"/>
      <c r="G750" s="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9"/>
    </row>
    <row r="751" spans="1:23">
      <c r="A751" s="6"/>
      <c r="B751" s="7"/>
      <c r="C751" s="7"/>
      <c r="D751" s="7"/>
      <c r="E751" s="7"/>
      <c r="F751" s="8"/>
      <c r="G751" s="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9"/>
    </row>
    <row r="752" spans="1:23">
      <c r="A752" s="6"/>
      <c r="B752" s="7"/>
      <c r="C752" s="7"/>
      <c r="D752" s="7"/>
      <c r="E752" s="7"/>
      <c r="F752" s="8"/>
      <c r="G752" s="7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9"/>
    </row>
    <row r="753" spans="1:23">
      <c r="A753" s="11" t="s">
        <v>17</v>
      </c>
      <c r="B753" s="7"/>
      <c r="C753" s="7"/>
      <c r="D753" s="7"/>
      <c r="E753" s="7"/>
      <c r="F753" s="19"/>
      <c r="G753" s="7"/>
      <c r="H753" s="7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9"/>
    </row>
    <row r="754" spans="1:23">
      <c r="A754" s="16"/>
      <c r="B754" s="7"/>
      <c r="C754" s="7"/>
      <c r="D754" s="7"/>
      <c r="E754" s="7"/>
      <c r="F754" s="19"/>
      <c r="G754" s="7"/>
      <c r="H754" s="7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9"/>
    </row>
    <row r="755" spans="1:23">
      <c r="A755" s="16"/>
      <c r="B755" s="7"/>
      <c r="C755" s="7"/>
      <c r="D755" s="7"/>
      <c r="E755" s="7"/>
      <c r="F755" s="19"/>
      <c r="G755" s="7"/>
      <c r="H755" s="7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9"/>
    </row>
    <row r="756" spans="1:23">
      <c r="A756" s="16" t="s">
        <v>15</v>
      </c>
      <c r="B756" s="7" t="s">
        <v>12</v>
      </c>
      <c r="C756" s="7">
        <v>4947.41</v>
      </c>
      <c r="D756" s="7"/>
      <c r="E756" s="7"/>
      <c r="F756" s="19" t="s">
        <v>16</v>
      </c>
      <c r="G756" s="7"/>
      <c r="H756" s="7"/>
      <c r="I756" s="8"/>
      <c r="J756" s="8" t="s">
        <v>15</v>
      </c>
      <c r="K756" s="19" t="e">
        <f>F758</f>
        <v>#DIV/0!</v>
      </c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9"/>
    </row>
    <row r="757" spans="1:23">
      <c r="A757" s="16"/>
      <c r="B757" s="7" t="s">
        <v>3</v>
      </c>
      <c r="C757" s="7">
        <v>1955.07</v>
      </c>
      <c r="D757" s="7"/>
      <c r="E757" s="7"/>
      <c r="F757" s="19"/>
      <c r="G757" s="7"/>
      <c r="H757" s="7"/>
      <c r="I757" s="8"/>
      <c r="J757" s="8" t="s">
        <v>14</v>
      </c>
      <c r="K757" s="15" t="e">
        <f>F762</f>
        <v>#DIV/0!</v>
      </c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9"/>
    </row>
    <row r="758" spans="1:23">
      <c r="A758" s="16"/>
      <c r="B758" s="12" t="s">
        <v>11</v>
      </c>
      <c r="C758" s="7">
        <f>SUM(C756:C757)</f>
        <v>6902.48</v>
      </c>
      <c r="D758" s="7"/>
      <c r="E758" s="7"/>
      <c r="F758" s="19" t="e">
        <f>C758/$C$723</f>
        <v>#DIV/0!</v>
      </c>
      <c r="G758" s="7"/>
      <c r="H758" s="7"/>
      <c r="I758" s="8"/>
      <c r="J758" s="8" t="s">
        <v>13</v>
      </c>
      <c r="K758" s="15" t="e">
        <f>F766</f>
        <v>#DIV/0!</v>
      </c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9"/>
    </row>
    <row r="759" spans="1:23">
      <c r="A759" s="16"/>
      <c r="B759" s="7"/>
      <c r="C759" s="7"/>
      <c r="D759" s="7"/>
      <c r="E759" s="7"/>
      <c r="F759" s="19"/>
      <c r="G759" s="7"/>
      <c r="H759" s="7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9"/>
    </row>
    <row r="760" spans="1:23">
      <c r="A760" s="16" t="s">
        <v>14</v>
      </c>
      <c r="B760" s="7" t="s">
        <v>12</v>
      </c>
      <c r="C760" s="7">
        <v>9028.35</v>
      </c>
      <c r="D760" s="7"/>
      <c r="E760" s="7"/>
      <c r="F760" s="19"/>
      <c r="G760" s="7"/>
      <c r="H760" s="7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9"/>
    </row>
    <row r="761" spans="1:23">
      <c r="A761" s="16"/>
      <c r="B761" s="7" t="s">
        <v>3</v>
      </c>
      <c r="C761" s="7">
        <v>1490.29</v>
      </c>
      <c r="D761" s="7"/>
      <c r="E761" s="7"/>
      <c r="F761" s="19"/>
      <c r="G761" s="7"/>
      <c r="H761" s="7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9"/>
    </row>
    <row r="762" spans="1:23">
      <c r="A762" s="16"/>
      <c r="B762" s="12" t="s">
        <v>11</v>
      </c>
      <c r="C762" s="7">
        <f>SUM(C760:C761)</f>
        <v>10518.64</v>
      </c>
      <c r="D762" s="7"/>
      <c r="E762" s="7"/>
      <c r="F762" s="19" t="e">
        <f>C762/$C$723</f>
        <v>#DIV/0!</v>
      </c>
      <c r="G762" s="7"/>
      <c r="H762" s="7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9"/>
    </row>
    <row r="763" spans="1:23">
      <c r="A763" s="16"/>
      <c r="B763" s="7"/>
      <c r="C763" s="7"/>
      <c r="D763" s="7"/>
      <c r="E763" s="7"/>
      <c r="F763" s="19"/>
      <c r="G763" s="7"/>
      <c r="H763" s="7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9"/>
    </row>
    <row r="764" spans="1:23">
      <c r="A764" s="16" t="s">
        <v>13</v>
      </c>
      <c r="B764" s="7" t="s">
        <v>12</v>
      </c>
      <c r="C764" s="7">
        <v>7779.85</v>
      </c>
      <c r="D764" s="7"/>
      <c r="E764" s="7"/>
      <c r="F764" s="19"/>
      <c r="G764" s="7"/>
      <c r="H764" s="7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9"/>
    </row>
    <row r="765" spans="1:23">
      <c r="A765" s="16"/>
      <c r="B765" s="7" t="s">
        <v>3</v>
      </c>
      <c r="C765" s="7">
        <v>2586.06</v>
      </c>
      <c r="D765" s="7"/>
      <c r="E765" s="7"/>
      <c r="F765" s="19"/>
      <c r="G765" s="7"/>
      <c r="H765" s="7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9"/>
    </row>
    <row r="766" spans="1:23">
      <c r="A766" s="16"/>
      <c r="B766" s="12" t="s">
        <v>11</v>
      </c>
      <c r="C766" s="7">
        <f>SUM(C764:C765)</f>
        <v>10365.91</v>
      </c>
      <c r="D766" s="7"/>
      <c r="E766" s="7"/>
      <c r="F766" s="19" t="e">
        <f>C766/$C$723</f>
        <v>#DIV/0!</v>
      </c>
      <c r="G766" s="7"/>
      <c r="H766" s="7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9"/>
    </row>
    <row r="767" spans="1:23">
      <c r="A767" s="16"/>
      <c r="B767" s="7"/>
      <c r="C767" s="7"/>
      <c r="D767" s="7"/>
      <c r="E767" s="7"/>
      <c r="F767" s="19"/>
      <c r="G767" s="7"/>
      <c r="H767" s="7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9"/>
    </row>
    <row r="768" spans="1:23">
      <c r="A768" s="16"/>
      <c r="B768" s="7" t="s">
        <v>10</v>
      </c>
      <c r="C768" s="7">
        <f>C758+C762+C766</f>
        <v>27787.03</v>
      </c>
      <c r="D768" s="7"/>
      <c r="E768" s="7"/>
      <c r="F768" s="19" t="e">
        <f>SUM(F757:F767)</f>
        <v>#DIV/0!</v>
      </c>
      <c r="G768" s="7"/>
      <c r="H768" s="7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9"/>
    </row>
    <row r="769" spans="1:23">
      <c r="A769" s="16"/>
      <c r="B769" s="7"/>
      <c r="C769" s="7"/>
      <c r="D769" s="7"/>
      <c r="E769" s="7"/>
      <c r="F769" s="19"/>
      <c r="G769" s="7"/>
      <c r="H769" s="7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9"/>
    </row>
    <row r="770" spans="1:23">
      <c r="A770" s="16"/>
      <c r="B770" s="7"/>
      <c r="C770" s="7"/>
      <c r="D770" s="7"/>
      <c r="E770" s="7"/>
      <c r="F770" s="19"/>
      <c r="G770" s="7"/>
      <c r="H770" s="7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9"/>
    </row>
    <row r="771" spans="1:23" ht="14.65" thickBot="1">
      <c r="A771" s="31"/>
      <c r="B771" s="25"/>
      <c r="C771" s="25"/>
      <c r="D771" s="25"/>
      <c r="E771" s="25"/>
      <c r="F771" s="32"/>
      <c r="G771" s="25"/>
      <c r="H771" s="25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7"/>
    </row>
    <row r="772" spans="1:23" ht="15" thickTop="1" thickBot="1">
      <c r="A772"/>
      <c r="F772" s="2"/>
      <c r="H772" s="1"/>
    </row>
    <row r="773" spans="1:23" ht="14.65" thickTop="1">
      <c r="A773" s="33"/>
      <c r="B773" s="3"/>
      <c r="C773" s="3"/>
      <c r="D773" s="3"/>
      <c r="E773" s="3"/>
      <c r="F773" s="34"/>
      <c r="G773" s="3"/>
      <c r="H773" s="3"/>
      <c r="I773" s="5"/>
    </row>
    <row r="774" spans="1:23">
      <c r="A774" s="35">
        <v>44165</v>
      </c>
      <c r="B774" s="7"/>
      <c r="C774" s="7"/>
      <c r="D774" s="7"/>
      <c r="E774" s="7"/>
      <c r="F774" s="19"/>
      <c r="G774" s="7"/>
      <c r="H774" s="7"/>
      <c r="I774" s="9"/>
    </row>
    <row r="775" spans="1:23">
      <c r="A775" s="6"/>
      <c r="B775" s="7"/>
      <c r="C775" s="7"/>
      <c r="D775" s="7"/>
      <c r="E775" s="7"/>
      <c r="F775" s="8"/>
      <c r="G775" s="7"/>
      <c r="H775" s="7"/>
      <c r="I775" s="9"/>
    </row>
    <row r="776" spans="1:23">
      <c r="A776" s="6" t="s">
        <v>1</v>
      </c>
      <c r="B776" s="7" t="s">
        <v>2</v>
      </c>
      <c r="C776" s="7">
        <v>7548.49</v>
      </c>
      <c r="D776" s="7"/>
      <c r="E776" s="19">
        <f>C776/C788</f>
        <v>0.46509116069926737</v>
      </c>
      <c r="F776" s="8"/>
      <c r="G776" s="7"/>
      <c r="H776" s="8" t="s">
        <v>9</v>
      </c>
      <c r="I776" s="9"/>
    </row>
    <row r="777" spans="1:23">
      <c r="A777" s="6"/>
      <c r="B777" s="7" t="s">
        <v>3</v>
      </c>
      <c r="C777" s="7">
        <f>1231.63+G777</f>
        <v>2481.63</v>
      </c>
      <c r="D777" s="7"/>
      <c r="E777" s="19">
        <f>C777/C789</f>
        <v>0.21531890082487593</v>
      </c>
      <c r="F777" s="8"/>
      <c r="G777" s="7">
        <v>1250</v>
      </c>
      <c r="H777" s="8">
        <f>1231.63+1250</f>
        <v>2481.63</v>
      </c>
      <c r="I777" s="9"/>
    </row>
    <row r="778" spans="1:23">
      <c r="A778" s="6"/>
      <c r="B778" s="7" t="s">
        <v>8</v>
      </c>
      <c r="C778" s="7">
        <f>SUM(C776:C777)</f>
        <v>10030.119999999999</v>
      </c>
      <c r="D778" s="7"/>
      <c r="E778" s="19">
        <f>C778/C790</f>
        <v>0.36137414206193363</v>
      </c>
      <c r="F778" s="8"/>
      <c r="G778" s="7"/>
      <c r="H778" s="8"/>
      <c r="I778" s="9"/>
    </row>
    <row r="779" spans="1:23">
      <c r="A779" s="6"/>
      <c r="B779" s="7"/>
      <c r="C779" s="7"/>
      <c r="D779" s="7"/>
      <c r="E779" s="7"/>
      <c r="F779" s="8"/>
      <c r="G779" s="7"/>
      <c r="H779" s="8"/>
      <c r="I779" s="9"/>
    </row>
    <row r="780" spans="1:23">
      <c r="A780" s="6" t="s">
        <v>0</v>
      </c>
      <c r="B780" s="7" t="s">
        <v>2</v>
      </c>
      <c r="C780" s="7">
        <v>1356.53</v>
      </c>
      <c r="D780" s="7"/>
      <c r="E780" s="19">
        <f>C780/C788</f>
        <v>8.3580969468513192E-2</v>
      </c>
      <c r="F780" s="8"/>
      <c r="G780" s="7"/>
      <c r="H780" s="8"/>
      <c r="I780" s="9"/>
    </row>
    <row r="781" spans="1:23">
      <c r="A781" s="6"/>
      <c r="B781" s="7" t="s">
        <v>3</v>
      </c>
      <c r="C781" s="7">
        <f>5297.99+G781</f>
        <v>5547.99</v>
      </c>
      <c r="D781" s="7"/>
      <c r="E781" s="19">
        <f>C781/C789</f>
        <v>0.48137196463107046</v>
      </c>
      <c r="F781" s="8"/>
      <c r="G781" s="7">
        <v>250</v>
      </c>
      <c r="H781" s="8">
        <f>5297.99+250</f>
        <v>5547.99</v>
      </c>
      <c r="I781" s="9"/>
    </row>
    <row r="782" spans="1:23">
      <c r="A782" s="6"/>
      <c r="B782" s="7" t="s">
        <v>8</v>
      </c>
      <c r="C782" s="7">
        <f>SUM(C780:C781)</f>
        <v>6904.5199999999995</v>
      </c>
      <c r="D782" s="7"/>
      <c r="E782" s="19">
        <f>C782/C790</f>
        <v>0.24876222730629963</v>
      </c>
      <c r="F782" s="8"/>
      <c r="G782" s="7"/>
      <c r="H782" s="8"/>
      <c r="I782" s="9"/>
    </row>
    <row r="783" spans="1:23">
      <c r="A783" s="6"/>
      <c r="B783" s="7"/>
      <c r="C783" s="7"/>
      <c r="D783" s="7"/>
      <c r="E783" s="7"/>
      <c r="F783" s="8"/>
      <c r="G783" s="7"/>
      <c r="H783" s="8"/>
      <c r="I783" s="9"/>
    </row>
    <row r="784" spans="1:23">
      <c r="A784" s="6" t="s">
        <v>4</v>
      </c>
      <c r="B784" s="7" t="s">
        <v>2</v>
      </c>
      <c r="C784" s="7">
        <v>7325.11</v>
      </c>
      <c r="D784" s="7"/>
      <c r="E784" s="19">
        <f>C784/C788</f>
        <v>0.45132786983221945</v>
      </c>
      <c r="F784" s="8"/>
      <c r="G784" s="7"/>
      <c r="H784" s="8"/>
      <c r="I784" s="9"/>
    </row>
    <row r="785" spans="1:9">
      <c r="A785" s="6"/>
      <c r="B785" s="7" t="s">
        <v>3</v>
      </c>
      <c r="C785" s="7">
        <f>3495.75+G785</f>
        <v>3495.75</v>
      </c>
      <c r="D785" s="7"/>
      <c r="E785" s="19">
        <f>C785/C789</f>
        <v>0.30330913454405373</v>
      </c>
      <c r="F785" s="8"/>
      <c r="G785" s="7">
        <v>0</v>
      </c>
      <c r="H785" s="8"/>
      <c r="I785" s="9"/>
    </row>
    <row r="786" spans="1:9">
      <c r="A786" s="6"/>
      <c r="B786" s="7" t="s">
        <v>8</v>
      </c>
      <c r="C786" s="7">
        <f>SUM(C784:C785)</f>
        <v>10820.86</v>
      </c>
      <c r="D786" s="7"/>
      <c r="E786" s="19">
        <f>C786/C790</f>
        <v>0.38986363063176671</v>
      </c>
      <c r="F786" s="8"/>
      <c r="G786" s="7"/>
      <c r="H786" s="8"/>
      <c r="I786" s="9"/>
    </row>
    <row r="787" spans="1:9">
      <c r="A787" s="6"/>
      <c r="B787" s="7"/>
      <c r="C787" s="7"/>
      <c r="D787" s="7"/>
      <c r="E787" s="7"/>
      <c r="F787" s="8"/>
      <c r="G787" s="7"/>
      <c r="H787" s="8"/>
      <c r="I787" s="9"/>
    </row>
    <row r="788" spans="1:9">
      <c r="A788" s="6" t="s">
        <v>6</v>
      </c>
      <c r="B788" s="7"/>
      <c r="C788" s="7">
        <f>C784+C780+C776</f>
        <v>16230.13</v>
      </c>
      <c r="D788" s="7"/>
      <c r="E788" s="19">
        <f>C788/C790</f>
        <v>0.58475365242924826</v>
      </c>
      <c r="F788" s="8"/>
      <c r="G788" s="7">
        <f>SUM(G775:G787)</f>
        <v>1500</v>
      </c>
      <c r="H788" s="8"/>
      <c r="I788" s="9"/>
    </row>
    <row r="789" spans="1:9">
      <c r="A789" s="6" t="s">
        <v>5</v>
      </c>
      <c r="B789" s="7"/>
      <c r="C789" s="7">
        <f>C785+C781+C777</f>
        <v>11525.369999999999</v>
      </c>
      <c r="D789" s="7"/>
      <c r="E789" s="19">
        <f>C789/C790</f>
        <v>0.41524634757075168</v>
      </c>
      <c r="F789" s="8"/>
      <c r="G789" s="7"/>
      <c r="H789" s="8"/>
      <c r="I789" s="9"/>
    </row>
    <row r="790" spans="1:9">
      <c r="A790" s="6" t="s">
        <v>7</v>
      </c>
      <c r="B790" s="7"/>
      <c r="C790" s="7">
        <f>C789+C788</f>
        <v>27755.5</v>
      </c>
      <c r="D790" s="7"/>
      <c r="E790" s="19">
        <f>SUM(E788:E789)</f>
        <v>1</v>
      </c>
      <c r="F790" s="8"/>
      <c r="G790" s="7"/>
      <c r="H790" s="8"/>
      <c r="I790" s="9"/>
    </row>
    <row r="791" spans="1:9">
      <c r="A791" s="6"/>
      <c r="B791" s="7"/>
      <c r="C791" s="7"/>
      <c r="D791" s="7"/>
      <c r="E791" s="7"/>
      <c r="F791" s="8"/>
      <c r="G791" s="7"/>
      <c r="H791" s="8"/>
      <c r="I791" s="9"/>
    </row>
    <row r="792" spans="1:9">
      <c r="A792" s="6"/>
      <c r="B792" s="7"/>
      <c r="C792" s="7"/>
      <c r="D792" s="7"/>
      <c r="E792" s="7"/>
      <c r="F792" s="8"/>
      <c r="G792" s="7"/>
      <c r="H792" s="8"/>
      <c r="I792" s="9"/>
    </row>
    <row r="793" spans="1:9" ht="14.65" thickBot="1">
      <c r="A793" s="24"/>
      <c r="B793" s="25"/>
      <c r="C793" s="25"/>
      <c r="D793" s="25"/>
      <c r="E793" s="25"/>
      <c r="F793" s="26"/>
      <c r="G793" s="25"/>
      <c r="H793" s="26"/>
      <c r="I793" s="27"/>
    </row>
    <row r="794" spans="1:9" ht="14.65" thickTop="1"/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2020-11-13T03:04:06Z</dcterms:created>
  <dcterms:modified xsi:type="dcterms:W3CDTF">2024-09-30T16:15:33Z</dcterms:modified>
</cp:coreProperties>
</file>