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20" i="4" l="1"/>
  <c r="D20" i="4"/>
  <c r="K19" i="4"/>
  <c r="D19" i="4"/>
  <c r="M18" i="4"/>
  <c r="M19" i="4" s="1"/>
  <c r="M20" i="4" s="1"/>
  <c r="N20" i="4" s="1"/>
  <c r="K18" i="4"/>
  <c r="D18" i="4"/>
  <c r="H18" i="4" s="1"/>
  <c r="K12" i="4"/>
  <c r="J12" i="4"/>
  <c r="D12" i="4"/>
  <c r="K11" i="4"/>
  <c r="J11" i="4"/>
  <c r="D11" i="4"/>
  <c r="H11" i="4" s="1"/>
  <c r="L10" i="4"/>
  <c r="L11" i="4" s="1"/>
  <c r="L12" i="4" s="1"/>
  <c r="L18" i="4" s="1"/>
  <c r="L19" i="4" s="1"/>
  <c r="L20" i="4" s="1"/>
  <c r="K10" i="4"/>
  <c r="J10" i="4"/>
  <c r="D10" i="4"/>
  <c r="H10" i="4" s="1"/>
  <c r="H19" i="4" l="1"/>
  <c r="D21" i="4"/>
  <c r="F19" i="4" s="1"/>
  <c r="D13" i="4"/>
  <c r="J13" i="4"/>
  <c r="N22" i="4"/>
  <c r="M22" i="4"/>
  <c r="F12" i="4"/>
  <c r="H12" i="4"/>
  <c r="H13" i="4" s="1"/>
  <c r="D26" i="4" s="1"/>
  <c r="D27" i="4" s="1"/>
  <c r="H20" i="4"/>
  <c r="F10" i="4"/>
  <c r="F11" i="4"/>
  <c r="K49" i="4"/>
  <c r="D49" i="4"/>
  <c r="K48" i="4"/>
  <c r="D48" i="4"/>
  <c r="H48" i="4" s="1"/>
  <c r="M47" i="4"/>
  <c r="M48" i="4" s="1"/>
  <c r="M49" i="4" s="1"/>
  <c r="N49" i="4" s="1"/>
  <c r="K47" i="4"/>
  <c r="D47" i="4"/>
  <c r="K41" i="4"/>
  <c r="J41" i="4"/>
  <c r="D41" i="4"/>
  <c r="H41" i="4" s="1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F18" i="4" l="1"/>
  <c r="H21" i="4"/>
  <c r="D28" i="4" s="1"/>
  <c r="D29" i="4" s="1"/>
  <c r="F20" i="4"/>
  <c r="F13" i="4"/>
  <c r="H42" i="4"/>
  <c r="D55" i="4" s="1"/>
  <c r="D56" i="4" s="1"/>
  <c r="J42" i="4"/>
  <c r="N51" i="4" s="1"/>
  <c r="H49" i="4"/>
  <c r="D42" i="4"/>
  <c r="F41" i="4" s="1"/>
  <c r="D50" i="4"/>
  <c r="F47" i="4" s="1"/>
  <c r="H47" i="4"/>
  <c r="K79" i="4"/>
  <c r="D79" i="4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H69" i="4" s="1"/>
  <c r="F21" i="4" l="1"/>
  <c r="H50" i="4"/>
  <c r="D57" i="4" s="1"/>
  <c r="D58" i="4" s="1"/>
  <c r="F40" i="4"/>
  <c r="F39" i="4"/>
  <c r="M51" i="4"/>
  <c r="F42" i="4"/>
  <c r="F49" i="4"/>
  <c r="F48" i="4"/>
  <c r="F50" i="4" s="1"/>
  <c r="D80" i="4"/>
  <c r="F78" i="4" s="1"/>
  <c r="D72" i="4"/>
  <c r="F69" i="4" s="1"/>
  <c r="J72" i="4"/>
  <c r="M81" i="4" s="1"/>
  <c r="H71" i="4"/>
  <c r="H72" i="4" s="1"/>
  <c r="D85" i="4" s="1"/>
  <c r="D86" i="4" s="1"/>
  <c r="H79" i="4"/>
  <c r="H80" i="4" s="1"/>
  <c r="D87" i="4" s="1"/>
  <c r="K109" i="4"/>
  <c r="D109" i="4"/>
  <c r="H109" i="4" s="1"/>
  <c r="K108" i="4"/>
  <c r="D108" i="4"/>
  <c r="M107" i="4"/>
  <c r="M108" i="4" s="1"/>
  <c r="M109" i="4" s="1"/>
  <c r="N109" i="4" s="1"/>
  <c r="K107" i="4"/>
  <c r="D107" i="4"/>
  <c r="H107" i="4" s="1"/>
  <c r="K101" i="4"/>
  <c r="J101" i="4"/>
  <c r="D101" i="4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H99" i="4" s="1"/>
  <c r="D139" i="4"/>
  <c r="N81" i="4" l="1"/>
  <c r="F77" i="4"/>
  <c r="F79" i="4"/>
  <c r="D88" i="4"/>
  <c r="F71" i="4"/>
  <c r="F70" i="4"/>
  <c r="D110" i="4"/>
  <c r="F108" i="4" s="1"/>
  <c r="J102" i="4"/>
  <c r="N111" i="4" s="1"/>
  <c r="D102" i="4"/>
  <c r="F100" i="4" s="1"/>
  <c r="H108" i="4"/>
  <c r="H110" i="4" s="1"/>
  <c r="D117" i="4" s="1"/>
  <c r="H101" i="4"/>
  <c r="H102" i="4" s="1"/>
  <c r="D115" i="4" s="1"/>
  <c r="D116" i="4" s="1"/>
  <c r="K139" i="4"/>
  <c r="K138" i="4"/>
  <c r="D138" i="4"/>
  <c r="H138" i="4" s="1"/>
  <c r="M137" i="4"/>
  <c r="M138" i="4" s="1"/>
  <c r="M139" i="4" s="1"/>
  <c r="N139" i="4" s="1"/>
  <c r="K137" i="4"/>
  <c r="D137" i="4"/>
  <c r="H137" i="4" s="1"/>
  <c r="K131" i="4"/>
  <c r="J131" i="4"/>
  <c r="D131" i="4"/>
  <c r="K130" i="4"/>
  <c r="J130" i="4"/>
  <c r="D130" i="4"/>
  <c r="H130" i="4" s="1"/>
  <c r="L129" i="4"/>
  <c r="L130" i="4" s="1"/>
  <c r="L131" i="4" s="1"/>
  <c r="L137" i="4" s="1"/>
  <c r="L138" i="4" s="1"/>
  <c r="L139" i="4" s="1"/>
  <c r="K129" i="4"/>
  <c r="J129" i="4"/>
  <c r="D129" i="4"/>
  <c r="H129" i="4" s="1"/>
  <c r="K169" i="4"/>
  <c r="D169" i="4"/>
  <c r="H169" i="4" s="1"/>
  <c r="K168" i="4"/>
  <c r="D168" i="4"/>
  <c r="H168" i="4" s="1"/>
  <c r="M167" i="4"/>
  <c r="M168" i="4" s="1"/>
  <c r="M169" i="4" s="1"/>
  <c r="N169" i="4" s="1"/>
  <c r="K167" i="4"/>
  <c r="D167" i="4"/>
  <c r="K161" i="4"/>
  <c r="J161" i="4"/>
  <c r="D161" i="4"/>
  <c r="H161" i="4" s="1"/>
  <c r="K160" i="4"/>
  <c r="J160" i="4"/>
  <c r="D160" i="4"/>
  <c r="H160" i="4" s="1"/>
  <c r="L159" i="4"/>
  <c r="L160" i="4" s="1"/>
  <c r="L161" i="4" s="1"/>
  <c r="L167" i="4" s="1"/>
  <c r="L168" i="4" s="1"/>
  <c r="L169" i="4" s="1"/>
  <c r="K159" i="4"/>
  <c r="J159" i="4"/>
  <c r="D159" i="4"/>
  <c r="K199" i="4"/>
  <c r="D199" i="4"/>
  <c r="H199" i="4" s="1"/>
  <c r="K198" i="4"/>
  <c r="D198" i="4"/>
  <c r="H198" i="4" s="1"/>
  <c r="M197" i="4"/>
  <c r="M198" i="4" s="1"/>
  <c r="M199" i="4" s="1"/>
  <c r="N199" i="4" s="1"/>
  <c r="K197" i="4"/>
  <c r="D197" i="4"/>
  <c r="K191" i="4"/>
  <c r="J191" i="4"/>
  <c r="D191" i="4"/>
  <c r="H191" i="4" s="1"/>
  <c r="K190" i="4"/>
  <c r="J190" i="4"/>
  <c r="D190" i="4"/>
  <c r="H190" i="4" s="1"/>
  <c r="L189" i="4"/>
  <c r="L190" i="4" s="1"/>
  <c r="L191" i="4" s="1"/>
  <c r="L197" i="4" s="1"/>
  <c r="L198" i="4" s="1"/>
  <c r="L199" i="4" s="1"/>
  <c r="K189" i="4"/>
  <c r="J189" i="4"/>
  <c r="D189" i="4"/>
  <c r="K229" i="4"/>
  <c r="D229" i="4"/>
  <c r="H229" i="4" s="1"/>
  <c r="K228" i="4"/>
  <c r="D228" i="4"/>
  <c r="H228" i="4" s="1"/>
  <c r="M227" i="4"/>
  <c r="M228" i="4" s="1"/>
  <c r="M229" i="4" s="1"/>
  <c r="N229" i="4" s="1"/>
  <c r="K227" i="4"/>
  <c r="D227" i="4"/>
  <c r="K221" i="4"/>
  <c r="J221" i="4"/>
  <c r="D221" i="4"/>
  <c r="H221" i="4" s="1"/>
  <c r="K220" i="4"/>
  <c r="J220" i="4"/>
  <c r="D220" i="4"/>
  <c r="H220" i="4" s="1"/>
  <c r="L219" i="4"/>
  <c r="L220" i="4" s="1"/>
  <c r="L221" i="4" s="1"/>
  <c r="L227" i="4" s="1"/>
  <c r="L228" i="4" s="1"/>
  <c r="L229" i="4" s="1"/>
  <c r="K219" i="4"/>
  <c r="J219" i="4"/>
  <c r="D219" i="4"/>
  <c r="H219" i="4" s="1"/>
  <c r="K259" i="4"/>
  <c r="D259" i="4"/>
  <c r="H259" i="4" s="1"/>
  <c r="K258" i="4"/>
  <c r="D258" i="4"/>
  <c r="H258" i="4" s="1"/>
  <c r="M257" i="4"/>
  <c r="M258" i="4" s="1"/>
  <c r="M259" i="4" s="1"/>
  <c r="N259" i="4" s="1"/>
  <c r="K257" i="4"/>
  <c r="D257" i="4"/>
  <c r="H257" i="4" s="1"/>
  <c r="K251" i="4"/>
  <c r="J251" i="4"/>
  <c r="D251" i="4"/>
  <c r="H251" i="4" s="1"/>
  <c r="K250" i="4"/>
  <c r="J250" i="4"/>
  <c r="D250" i="4"/>
  <c r="H250" i="4" s="1"/>
  <c r="L249" i="4"/>
  <c r="L250" i="4" s="1"/>
  <c r="L251" i="4" s="1"/>
  <c r="L257" i="4" s="1"/>
  <c r="L258" i="4" s="1"/>
  <c r="L259" i="4" s="1"/>
  <c r="K249" i="4"/>
  <c r="J249" i="4"/>
  <c r="D249" i="4"/>
  <c r="K289" i="4"/>
  <c r="D289" i="4"/>
  <c r="H289" i="4" s="1"/>
  <c r="K288" i="4"/>
  <c r="D288" i="4"/>
  <c r="H288" i="4" s="1"/>
  <c r="M287" i="4"/>
  <c r="M288" i="4" s="1"/>
  <c r="M289" i="4" s="1"/>
  <c r="N289" i="4" s="1"/>
  <c r="K287" i="4"/>
  <c r="D287" i="4"/>
  <c r="H287" i="4" s="1"/>
  <c r="K281" i="4"/>
  <c r="J281" i="4"/>
  <c r="D281" i="4"/>
  <c r="H281" i="4" s="1"/>
  <c r="K280" i="4"/>
  <c r="J280" i="4"/>
  <c r="D280" i="4"/>
  <c r="H280" i="4" s="1"/>
  <c r="L279" i="4"/>
  <c r="L280" i="4" s="1"/>
  <c r="L281" i="4" s="1"/>
  <c r="L287" i="4" s="1"/>
  <c r="L288" i="4" s="1"/>
  <c r="L289" i="4" s="1"/>
  <c r="K279" i="4"/>
  <c r="J279" i="4"/>
  <c r="D279" i="4"/>
  <c r="H279" i="4" s="1"/>
  <c r="K319" i="4"/>
  <c r="D319" i="4"/>
  <c r="H319" i="4" s="1"/>
  <c r="K318" i="4"/>
  <c r="D318" i="4"/>
  <c r="H318" i="4" s="1"/>
  <c r="M317" i="4"/>
  <c r="M318" i="4" s="1"/>
  <c r="M319" i="4" s="1"/>
  <c r="N319" i="4" s="1"/>
  <c r="K317" i="4"/>
  <c r="D317" i="4"/>
  <c r="H317" i="4" s="1"/>
  <c r="K311" i="4"/>
  <c r="J311" i="4"/>
  <c r="D311" i="4"/>
  <c r="H311" i="4" s="1"/>
  <c r="K310" i="4"/>
  <c r="J310" i="4"/>
  <c r="D310" i="4"/>
  <c r="H310" i="4" s="1"/>
  <c r="L309" i="4"/>
  <c r="L310" i="4" s="1"/>
  <c r="L311" i="4" s="1"/>
  <c r="L317" i="4" s="1"/>
  <c r="L318" i="4" s="1"/>
  <c r="L319" i="4" s="1"/>
  <c r="K309" i="4"/>
  <c r="J309" i="4"/>
  <c r="D309" i="4"/>
  <c r="H309" i="4" s="1"/>
  <c r="K349" i="4"/>
  <c r="D349" i="4"/>
  <c r="K348" i="4"/>
  <c r="D348" i="4"/>
  <c r="H348" i="4" s="1"/>
  <c r="M347" i="4"/>
  <c r="M348" i="4" s="1"/>
  <c r="M349" i="4" s="1"/>
  <c r="N349" i="4" s="1"/>
  <c r="K347" i="4"/>
  <c r="D347" i="4"/>
  <c r="K341" i="4"/>
  <c r="J341" i="4"/>
  <c r="D341" i="4"/>
  <c r="H341" i="4" s="1"/>
  <c r="K340" i="4"/>
  <c r="J340" i="4"/>
  <c r="D340" i="4"/>
  <c r="H340" i="4" s="1"/>
  <c r="L339" i="4"/>
  <c r="L340" i="4" s="1"/>
  <c r="L341" i="4" s="1"/>
  <c r="L347" i="4" s="1"/>
  <c r="L348" i="4" s="1"/>
  <c r="L349" i="4" s="1"/>
  <c r="K339" i="4"/>
  <c r="J339" i="4"/>
  <c r="D339" i="4"/>
  <c r="H339" i="4" s="1"/>
  <c r="K379" i="4"/>
  <c r="D379" i="4"/>
  <c r="H379" i="4" s="1"/>
  <c r="K378" i="4"/>
  <c r="D378" i="4"/>
  <c r="H378" i="4" s="1"/>
  <c r="M377" i="4"/>
  <c r="M378" i="4" s="1"/>
  <c r="M379" i="4" s="1"/>
  <c r="N379" i="4" s="1"/>
  <c r="K377" i="4"/>
  <c r="D377" i="4"/>
  <c r="H377" i="4" s="1"/>
  <c r="K371" i="4"/>
  <c r="J371" i="4"/>
  <c r="D371" i="4"/>
  <c r="H371" i="4" s="1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K409" i="4"/>
  <c r="D409" i="4"/>
  <c r="H409" i="4" s="1"/>
  <c r="K408" i="4"/>
  <c r="D408" i="4"/>
  <c r="H408" i="4" s="1"/>
  <c r="M407" i="4"/>
  <c r="M408" i="4" s="1"/>
  <c r="M409" i="4" s="1"/>
  <c r="N409" i="4" s="1"/>
  <c r="K407" i="4"/>
  <c r="D407" i="4"/>
  <c r="H407" i="4" s="1"/>
  <c r="K401" i="4"/>
  <c r="J401" i="4"/>
  <c r="D401" i="4"/>
  <c r="H401" i="4" s="1"/>
  <c r="K400" i="4"/>
  <c r="J400" i="4"/>
  <c r="D400" i="4"/>
  <c r="H400" i="4" s="1"/>
  <c r="L399" i="4"/>
  <c r="L400" i="4" s="1"/>
  <c r="L401" i="4" s="1"/>
  <c r="L407" i="4" s="1"/>
  <c r="L408" i="4" s="1"/>
  <c r="L409" i="4" s="1"/>
  <c r="K399" i="4"/>
  <c r="J399" i="4"/>
  <c r="D399" i="4"/>
  <c r="K439" i="4"/>
  <c r="D439" i="4"/>
  <c r="H439" i="4" s="1"/>
  <c r="K438" i="4"/>
  <c r="D438" i="4"/>
  <c r="H438" i="4" s="1"/>
  <c r="M437" i="4"/>
  <c r="M438" i="4" s="1"/>
  <c r="M439" i="4" s="1"/>
  <c r="N439" i="4" s="1"/>
  <c r="K437" i="4"/>
  <c r="D437" i="4"/>
  <c r="H437" i="4" s="1"/>
  <c r="K431" i="4"/>
  <c r="J431" i="4"/>
  <c r="D431" i="4"/>
  <c r="H431" i="4" s="1"/>
  <c r="K430" i="4"/>
  <c r="J430" i="4"/>
  <c r="D430" i="4"/>
  <c r="H430" i="4" s="1"/>
  <c r="L429" i="4"/>
  <c r="L430" i="4" s="1"/>
  <c r="L431" i="4" s="1"/>
  <c r="L437" i="4" s="1"/>
  <c r="L438" i="4" s="1"/>
  <c r="L439" i="4" s="1"/>
  <c r="K429" i="4"/>
  <c r="J429" i="4"/>
  <c r="D429" i="4"/>
  <c r="K469" i="4"/>
  <c r="D469" i="4"/>
  <c r="H469" i="4" s="1"/>
  <c r="K468" i="4"/>
  <c r="D468" i="4"/>
  <c r="H468" i="4" s="1"/>
  <c r="M467" i="4"/>
  <c r="M468" i="4" s="1"/>
  <c r="M469" i="4" s="1"/>
  <c r="N469" i="4" s="1"/>
  <c r="K467" i="4"/>
  <c r="D467" i="4"/>
  <c r="K461" i="4"/>
  <c r="J461" i="4"/>
  <c r="D461" i="4"/>
  <c r="H461" i="4" s="1"/>
  <c r="K460" i="4"/>
  <c r="J460" i="4"/>
  <c r="D460" i="4"/>
  <c r="H460" i="4" s="1"/>
  <c r="L459" i="4"/>
  <c r="L460" i="4" s="1"/>
  <c r="L461" i="4" s="1"/>
  <c r="L467" i="4" s="1"/>
  <c r="L468" i="4" s="1"/>
  <c r="L469" i="4" s="1"/>
  <c r="K459" i="4"/>
  <c r="J459" i="4"/>
  <c r="D459" i="4"/>
  <c r="K498" i="4"/>
  <c r="D498" i="4"/>
  <c r="H498" i="4" s="1"/>
  <c r="K497" i="4"/>
  <c r="D497" i="4"/>
  <c r="H497" i="4" s="1"/>
  <c r="M496" i="4"/>
  <c r="M497" i="4" s="1"/>
  <c r="M498" i="4" s="1"/>
  <c r="N498" i="4" s="1"/>
  <c r="K496" i="4"/>
  <c r="D496" i="4"/>
  <c r="K490" i="4"/>
  <c r="J490" i="4"/>
  <c r="D490" i="4"/>
  <c r="H490" i="4" s="1"/>
  <c r="K489" i="4"/>
  <c r="J489" i="4"/>
  <c r="D489" i="4"/>
  <c r="L488" i="4"/>
  <c r="L489" i="4" s="1"/>
  <c r="L490" i="4" s="1"/>
  <c r="L496" i="4" s="1"/>
  <c r="L497" i="4" s="1"/>
  <c r="L498" i="4" s="1"/>
  <c r="K488" i="4"/>
  <c r="J488" i="4"/>
  <c r="D488" i="4"/>
  <c r="K527" i="4"/>
  <c r="D527" i="4"/>
  <c r="H527" i="4" s="1"/>
  <c r="K526" i="4"/>
  <c r="D526" i="4"/>
  <c r="H526" i="4" s="1"/>
  <c r="M525" i="4"/>
  <c r="M526" i="4" s="1"/>
  <c r="M527" i="4" s="1"/>
  <c r="N527" i="4" s="1"/>
  <c r="K525" i="4"/>
  <c r="D525" i="4"/>
  <c r="H525" i="4" s="1"/>
  <c r="K519" i="4"/>
  <c r="J519" i="4"/>
  <c r="D519" i="4"/>
  <c r="H519" i="4" s="1"/>
  <c r="K518" i="4"/>
  <c r="J518" i="4"/>
  <c r="D518" i="4"/>
  <c r="H518" i="4" s="1"/>
  <c r="L517" i="4"/>
  <c r="L518" i="4" s="1"/>
  <c r="L519" i="4" s="1"/>
  <c r="L525" i="4" s="1"/>
  <c r="L526" i="4" s="1"/>
  <c r="L527" i="4" s="1"/>
  <c r="K517" i="4"/>
  <c r="J517" i="4"/>
  <c r="D517" i="4"/>
  <c r="K557" i="4"/>
  <c r="D557" i="4"/>
  <c r="H557" i="4" s="1"/>
  <c r="K556" i="4"/>
  <c r="D556" i="4"/>
  <c r="M555" i="4"/>
  <c r="M556" i="4" s="1"/>
  <c r="M557" i="4" s="1"/>
  <c r="N557" i="4" s="1"/>
  <c r="K555" i="4"/>
  <c r="D555" i="4"/>
  <c r="H555" i="4" s="1"/>
  <c r="K549" i="4"/>
  <c r="J549" i="4"/>
  <c r="D549" i="4"/>
  <c r="K548" i="4"/>
  <c r="J548" i="4"/>
  <c r="D548" i="4"/>
  <c r="H548" i="4" s="1"/>
  <c r="L547" i="4"/>
  <c r="L548" i="4" s="1"/>
  <c r="L549" i="4" s="1"/>
  <c r="L555" i="4" s="1"/>
  <c r="L556" i="4" s="1"/>
  <c r="L557" i="4" s="1"/>
  <c r="K547" i="4"/>
  <c r="J547" i="4"/>
  <c r="D547" i="4"/>
  <c r="K586" i="4"/>
  <c r="D586" i="4"/>
  <c r="K585" i="4"/>
  <c r="D585" i="4"/>
  <c r="M584" i="4"/>
  <c r="M585" i="4" s="1"/>
  <c r="M586" i="4" s="1"/>
  <c r="N586" i="4" s="1"/>
  <c r="K584" i="4"/>
  <c r="D584" i="4"/>
  <c r="H584" i="4" s="1"/>
  <c r="K578" i="4"/>
  <c r="J578" i="4"/>
  <c r="D578" i="4"/>
  <c r="K577" i="4"/>
  <c r="J577" i="4"/>
  <c r="D577" i="4"/>
  <c r="H577" i="4" s="1"/>
  <c r="L576" i="4"/>
  <c r="L577" i="4" s="1"/>
  <c r="L578" i="4" s="1"/>
  <c r="L584" i="4" s="1"/>
  <c r="L585" i="4" s="1"/>
  <c r="L586" i="4" s="1"/>
  <c r="K576" i="4"/>
  <c r="J576" i="4"/>
  <c r="D576" i="4"/>
  <c r="K613" i="4"/>
  <c r="D613" i="4"/>
  <c r="H613" i="4" s="1"/>
  <c r="K612" i="4"/>
  <c r="D612" i="4"/>
  <c r="H612" i="4" s="1"/>
  <c r="M611" i="4"/>
  <c r="M612" i="4" s="1"/>
  <c r="M613" i="4" s="1"/>
  <c r="N613" i="4" s="1"/>
  <c r="K611" i="4"/>
  <c r="D611" i="4"/>
  <c r="K605" i="4"/>
  <c r="J605" i="4"/>
  <c r="D605" i="4"/>
  <c r="H605" i="4" s="1"/>
  <c r="K604" i="4"/>
  <c r="J604" i="4"/>
  <c r="D604" i="4"/>
  <c r="L603" i="4"/>
  <c r="L604" i="4" s="1"/>
  <c r="L605" i="4" s="1"/>
  <c r="L611" i="4" s="1"/>
  <c r="L612" i="4" s="1"/>
  <c r="L613" i="4" s="1"/>
  <c r="K603" i="4"/>
  <c r="J603" i="4"/>
  <c r="D603" i="4"/>
  <c r="K640" i="4"/>
  <c r="D640" i="4"/>
  <c r="H640" i="4" s="1"/>
  <c r="K639" i="4"/>
  <c r="D639" i="4"/>
  <c r="H639" i="4" s="1"/>
  <c r="M638" i="4"/>
  <c r="M639" i="4" s="1"/>
  <c r="M640" i="4" s="1"/>
  <c r="N640" i="4" s="1"/>
  <c r="K638" i="4"/>
  <c r="D638" i="4"/>
  <c r="H638" i="4" s="1"/>
  <c r="K632" i="4"/>
  <c r="J632" i="4"/>
  <c r="D632" i="4"/>
  <c r="H632" i="4" s="1"/>
  <c r="K631" i="4"/>
  <c r="J631" i="4"/>
  <c r="D631" i="4"/>
  <c r="H631" i="4" s="1"/>
  <c r="L630" i="4"/>
  <c r="L631" i="4" s="1"/>
  <c r="L632" i="4" s="1"/>
  <c r="L638" i="4" s="1"/>
  <c r="L639" i="4" s="1"/>
  <c r="L640" i="4" s="1"/>
  <c r="K630" i="4"/>
  <c r="J630" i="4"/>
  <c r="D630" i="4"/>
  <c r="K1018" i="4"/>
  <c r="D1018" i="4"/>
  <c r="H1018" i="4" s="1"/>
  <c r="K1017" i="4"/>
  <c r="D1017" i="4"/>
  <c r="H1017" i="4" s="1"/>
  <c r="M1016" i="4"/>
  <c r="M1017" i="4" s="1"/>
  <c r="M1018" i="4" s="1"/>
  <c r="N1018" i="4" s="1"/>
  <c r="K1016" i="4"/>
  <c r="D1016" i="4"/>
  <c r="K1010" i="4"/>
  <c r="J1010" i="4"/>
  <c r="D1010" i="4"/>
  <c r="H1010" i="4" s="1"/>
  <c r="K1009" i="4"/>
  <c r="J1009" i="4"/>
  <c r="D1009" i="4"/>
  <c r="L1008" i="4"/>
  <c r="L1009" i="4" s="1"/>
  <c r="L1010" i="4" s="1"/>
  <c r="K1008" i="4"/>
  <c r="J1008" i="4"/>
  <c r="D1008" i="4"/>
  <c r="K991" i="4"/>
  <c r="D991" i="4"/>
  <c r="H991" i="4" s="1"/>
  <c r="K990" i="4"/>
  <c r="D990" i="4"/>
  <c r="M989" i="4"/>
  <c r="M990" i="4" s="1"/>
  <c r="M991" i="4" s="1"/>
  <c r="N991" i="4" s="1"/>
  <c r="K989" i="4"/>
  <c r="D989" i="4"/>
  <c r="K983" i="4"/>
  <c r="J983" i="4"/>
  <c r="D983" i="4"/>
  <c r="H983" i="4" s="1"/>
  <c r="K982" i="4"/>
  <c r="J982" i="4"/>
  <c r="D982" i="4"/>
  <c r="H982" i="4" s="1"/>
  <c r="L981" i="4"/>
  <c r="L982" i="4" s="1"/>
  <c r="L983" i="4" s="1"/>
  <c r="K981" i="4"/>
  <c r="J981" i="4"/>
  <c r="D981" i="4"/>
  <c r="K964" i="4"/>
  <c r="D964" i="4"/>
  <c r="H964" i="4" s="1"/>
  <c r="K963" i="4"/>
  <c r="D963" i="4"/>
  <c r="H963" i="4" s="1"/>
  <c r="M962" i="4"/>
  <c r="M963" i="4" s="1"/>
  <c r="M964" i="4" s="1"/>
  <c r="N964" i="4" s="1"/>
  <c r="K962" i="4"/>
  <c r="D962" i="4"/>
  <c r="K956" i="4"/>
  <c r="J956" i="4"/>
  <c r="D956" i="4"/>
  <c r="K955" i="4"/>
  <c r="J955" i="4"/>
  <c r="D955" i="4"/>
  <c r="H955" i="4" s="1"/>
  <c r="L954" i="4"/>
  <c r="L955" i="4" s="1"/>
  <c r="L956" i="4" s="1"/>
  <c r="K954" i="4"/>
  <c r="J954" i="4"/>
  <c r="D954" i="4"/>
  <c r="K937" i="4"/>
  <c r="D937" i="4"/>
  <c r="K936" i="4"/>
  <c r="D936" i="4"/>
  <c r="M935" i="4"/>
  <c r="M936" i="4" s="1"/>
  <c r="M937" i="4" s="1"/>
  <c r="N937" i="4" s="1"/>
  <c r="K935" i="4"/>
  <c r="D935" i="4"/>
  <c r="K929" i="4"/>
  <c r="J929" i="4"/>
  <c r="D929" i="4"/>
  <c r="H929" i="4" s="1"/>
  <c r="K928" i="4"/>
  <c r="J928" i="4"/>
  <c r="D928" i="4"/>
  <c r="H928" i="4" s="1"/>
  <c r="L927" i="4"/>
  <c r="L928" i="4" s="1"/>
  <c r="L929" i="4" s="1"/>
  <c r="K927" i="4"/>
  <c r="J927" i="4"/>
  <c r="D927" i="4"/>
  <c r="K910" i="4"/>
  <c r="D910" i="4"/>
  <c r="H910" i="4" s="1"/>
  <c r="K909" i="4"/>
  <c r="D909" i="4"/>
  <c r="H909" i="4" s="1"/>
  <c r="M908" i="4"/>
  <c r="M909" i="4" s="1"/>
  <c r="M910" i="4" s="1"/>
  <c r="N910" i="4" s="1"/>
  <c r="K908" i="4"/>
  <c r="D908" i="4"/>
  <c r="H908" i="4" s="1"/>
  <c r="K902" i="4"/>
  <c r="J902" i="4"/>
  <c r="D902" i="4"/>
  <c r="H902" i="4" s="1"/>
  <c r="K901" i="4"/>
  <c r="J901" i="4"/>
  <c r="D901" i="4"/>
  <c r="L900" i="4"/>
  <c r="L901" i="4" s="1"/>
  <c r="L902" i="4" s="1"/>
  <c r="K900" i="4"/>
  <c r="J900" i="4"/>
  <c r="D900" i="4"/>
  <c r="K883" i="4"/>
  <c r="D883" i="4"/>
  <c r="K882" i="4"/>
  <c r="D882" i="4"/>
  <c r="M881" i="4"/>
  <c r="M882" i="4" s="1"/>
  <c r="M883" i="4" s="1"/>
  <c r="N883" i="4" s="1"/>
  <c r="K881" i="4"/>
  <c r="D881" i="4"/>
  <c r="H881" i="4" s="1"/>
  <c r="K875" i="4"/>
  <c r="J875" i="4"/>
  <c r="D875" i="4"/>
  <c r="H875" i="4" s="1"/>
  <c r="K874" i="4"/>
  <c r="J874" i="4"/>
  <c r="D874" i="4"/>
  <c r="H874" i="4" s="1"/>
  <c r="L873" i="4"/>
  <c r="L874" i="4" s="1"/>
  <c r="L875" i="4" s="1"/>
  <c r="K873" i="4"/>
  <c r="J873" i="4"/>
  <c r="D873" i="4"/>
  <c r="K856" i="4"/>
  <c r="D856" i="4"/>
  <c r="H856" i="4" s="1"/>
  <c r="K855" i="4"/>
  <c r="D855" i="4"/>
  <c r="H855" i="4" s="1"/>
  <c r="M854" i="4"/>
  <c r="M855" i="4" s="1"/>
  <c r="M856" i="4" s="1"/>
  <c r="K854" i="4"/>
  <c r="D854" i="4"/>
  <c r="H854" i="4" s="1"/>
  <c r="K848" i="4"/>
  <c r="J848" i="4"/>
  <c r="D848" i="4"/>
  <c r="K847" i="4"/>
  <c r="J847" i="4"/>
  <c r="D847" i="4"/>
  <c r="H847" i="4" s="1"/>
  <c r="L846" i="4"/>
  <c r="L847" i="4" s="1"/>
  <c r="L848" i="4" s="1"/>
  <c r="K846" i="4"/>
  <c r="J846" i="4"/>
  <c r="D846" i="4"/>
  <c r="K829" i="4"/>
  <c r="D829" i="4"/>
  <c r="K828" i="4"/>
  <c r="D828" i="4"/>
  <c r="H828" i="4" s="1"/>
  <c r="M827" i="4"/>
  <c r="M828" i="4" s="1"/>
  <c r="M829" i="4" s="1"/>
  <c r="N829" i="4" s="1"/>
  <c r="K827" i="4"/>
  <c r="D827" i="4"/>
  <c r="K821" i="4"/>
  <c r="J821" i="4"/>
  <c r="D821" i="4"/>
  <c r="H821" i="4" s="1"/>
  <c r="K820" i="4"/>
  <c r="J820" i="4"/>
  <c r="D820" i="4"/>
  <c r="H820" i="4" s="1"/>
  <c r="L819" i="4"/>
  <c r="L820" i="4" s="1"/>
  <c r="L821" i="4" s="1"/>
  <c r="K819" i="4"/>
  <c r="J819" i="4"/>
  <c r="D819" i="4"/>
  <c r="K802" i="4"/>
  <c r="D802" i="4"/>
  <c r="H802" i="4" s="1"/>
  <c r="K801" i="4"/>
  <c r="D801" i="4"/>
  <c r="H801" i="4" s="1"/>
  <c r="M800" i="4"/>
  <c r="M801" i="4" s="1"/>
  <c r="M802" i="4" s="1"/>
  <c r="N802" i="4" s="1"/>
  <c r="K800" i="4"/>
  <c r="D800" i="4"/>
  <c r="H800" i="4" s="1"/>
  <c r="K794" i="4"/>
  <c r="J794" i="4"/>
  <c r="D794" i="4"/>
  <c r="H794" i="4" s="1"/>
  <c r="K793" i="4"/>
  <c r="J793" i="4"/>
  <c r="D793" i="4"/>
  <c r="L792" i="4"/>
  <c r="L793" i="4" s="1"/>
  <c r="L794" i="4" s="1"/>
  <c r="K792" i="4"/>
  <c r="J792" i="4"/>
  <c r="D792" i="4"/>
  <c r="K775" i="4"/>
  <c r="D775" i="4"/>
  <c r="H775" i="4" s="1"/>
  <c r="K774" i="4"/>
  <c r="D774" i="4"/>
  <c r="M773" i="4"/>
  <c r="M774" i="4" s="1"/>
  <c r="M775" i="4" s="1"/>
  <c r="N775" i="4" s="1"/>
  <c r="K773" i="4"/>
  <c r="D773" i="4"/>
  <c r="H773" i="4" s="1"/>
  <c r="K767" i="4"/>
  <c r="J767" i="4"/>
  <c r="D767" i="4"/>
  <c r="H767" i="4" s="1"/>
  <c r="K766" i="4"/>
  <c r="J766" i="4"/>
  <c r="D766" i="4"/>
  <c r="H766" i="4" s="1"/>
  <c r="L765" i="4"/>
  <c r="L766" i="4" s="1"/>
  <c r="L767" i="4" s="1"/>
  <c r="K765" i="4"/>
  <c r="J765" i="4"/>
  <c r="D765" i="4"/>
  <c r="K748" i="4"/>
  <c r="D748" i="4"/>
  <c r="H748" i="4" s="1"/>
  <c r="K747" i="4"/>
  <c r="D747" i="4"/>
  <c r="H747" i="4" s="1"/>
  <c r="M746" i="4"/>
  <c r="M747" i="4" s="1"/>
  <c r="M748" i="4" s="1"/>
  <c r="N748" i="4" s="1"/>
  <c r="K746" i="4"/>
  <c r="D746" i="4"/>
  <c r="K740" i="4"/>
  <c r="J740" i="4"/>
  <c r="D740" i="4"/>
  <c r="K739" i="4"/>
  <c r="J739" i="4"/>
  <c r="D739" i="4"/>
  <c r="H739" i="4" s="1"/>
  <c r="L738" i="4"/>
  <c r="L739" i="4" s="1"/>
  <c r="L740" i="4" s="1"/>
  <c r="L746" i="4" s="1"/>
  <c r="L747" i="4" s="1"/>
  <c r="L748" i="4" s="1"/>
  <c r="K738" i="4"/>
  <c r="J738" i="4"/>
  <c r="D738" i="4"/>
  <c r="K721" i="4"/>
  <c r="D721" i="4"/>
  <c r="K720" i="4"/>
  <c r="D720" i="4"/>
  <c r="H720" i="4" s="1"/>
  <c r="M719" i="4"/>
  <c r="M720" i="4" s="1"/>
  <c r="M721" i="4" s="1"/>
  <c r="N721" i="4" s="1"/>
  <c r="K719" i="4"/>
  <c r="D719" i="4"/>
  <c r="K713" i="4"/>
  <c r="J713" i="4"/>
  <c r="D713" i="4"/>
  <c r="H713" i="4" s="1"/>
  <c r="K712" i="4"/>
  <c r="J712" i="4"/>
  <c r="D712" i="4"/>
  <c r="H712" i="4" s="1"/>
  <c r="L711" i="4"/>
  <c r="L712" i="4" s="1"/>
  <c r="L713" i="4" s="1"/>
  <c r="K711" i="4"/>
  <c r="J711" i="4"/>
  <c r="D711" i="4"/>
  <c r="K694" i="4"/>
  <c r="D694" i="4"/>
  <c r="H694" i="4" s="1"/>
  <c r="K693" i="4"/>
  <c r="D693" i="4"/>
  <c r="H693" i="4" s="1"/>
  <c r="M692" i="4"/>
  <c r="M693" i="4" s="1"/>
  <c r="M694" i="4" s="1"/>
  <c r="N694" i="4" s="1"/>
  <c r="K692" i="4"/>
  <c r="D692" i="4"/>
  <c r="H692" i="4" s="1"/>
  <c r="K686" i="4"/>
  <c r="J686" i="4"/>
  <c r="D686" i="4"/>
  <c r="H686" i="4" s="1"/>
  <c r="K685" i="4"/>
  <c r="J685" i="4"/>
  <c r="D685" i="4"/>
  <c r="L684" i="4"/>
  <c r="L685" i="4" s="1"/>
  <c r="L686" i="4" s="1"/>
  <c r="K684" i="4"/>
  <c r="J684" i="4"/>
  <c r="D684" i="4"/>
  <c r="H684" i="4" s="1"/>
  <c r="K668" i="4"/>
  <c r="D668" i="4"/>
  <c r="H668" i="4" s="1"/>
  <c r="K667" i="4"/>
  <c r="D667" i="4"/>
  <c r="H667" i="4" s="1"/>
  <c r="M666" i="4"/>
  <c r="M667" i="4" s="1"/>
  <c r="M668" i="4" s="1"/>
  <c r="N668" i="4" s="1"/>
  <c r="K666" i="4"/>
  <c r="D666" i="4"/>
  <c r="H666" i="4" s="1"/>
  <c r="K660" i="4"/>
  <c r="J660" i="4"/>
  <c r="D660" i="4"/>
  <c r="K659" i="4"/>
  <c r="J659" i="4"/>
  <c r="D659" i="4"/>
  <c r="H659" i="4" s="1"/>
  <c r="L658" i="4"/>
  <c r="L659" i="4" s="1"/>
  <c r="L660" i="4" s="1"/>
  <c r="K658" i="4"/>
  <c r="J658" i="4"/>
  <c r="D658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80" i="4" l="1"/>
  <c r="D192" i="4"/>
  <c r="F72" i="4"/>
  <c r="M111" i="4"/>
  <c r="D118" i="4"/>
  <c r="F99" i="4"/>
  <c r="F101" i="4"/>
  <c r="F107" i="4"/>
  <c r="F109" i="4"/>
  <c r="D140" i="4"/>
  <c r="F138" i="4" s="1"/>
  <c r="J132" i="4"/>
  <c r="N141" i="4" s="1"/>
  <c r="H131" i="4"/>
  <c r="H132" i="4" s="1"/>
  <c r="D145" i="4" s="1"/>
  <c r="D146" i="4" s="1"/>
  <c r="H139" i="4"/>
  <c r="H140" i="4" s="1"/>
  <c r="D147" i="4" s="1"/>
  <c r="D132" i="4"/>
  <c r="F129" i="4" s="1"/>
  <c r="D170" i="4"/>
  <c r="F169" i="4" s="1"/>
  <c r="H167" i="4"/>
  <c r="H170" i="4" s="1"/>
  <c r="D177" i="4" s="1"/>
  <c r="J162" i="4"/>
  <c r="N171" i="4" s="1"/>
  <c r="D162" i="4"/>
  <c r="F159" i="4" s="1"/>
  <c r="H159" i="4"/>
  <c r="H162" i="4" s="1"/>
  <c r="D175" i="4" s="1"/>
  <c r="D176" i="4" s="1"/>
  <c r="D200" i="4"/>
  <c r="F199" i="4" s="1"/>
  <c r="H197" i="4"/>
  <c r="H200" i="4" s="1"/>
  <c r="D207" i="4" s="1"/>
  <c r="J192" i="4"/>
  <c r="M201" i="4" s="1"/>
  <c r="F191" i="4"/>
  <c r="H189" i="4"/>
  <c r="H192" i="4" s="1"/>
  <c r="D205" i="4" s="1"/>
  <c r="D206" i="4" s="1"/>
  <c r="D230" i="4"/>
  <c r="F229" i="4" s="1"/>
  <c r="J222" i="4"/>
  <c r="N231" i="4" s="1"/>
  <c r="D222" i="4"/>
  <c r="F219" i="4" s="1"/>
  <c r="H222" i="4"/>
  <c r="D235" i="4" s="1"/>
  <c r="D236" i="4" s="1"/>
  <c r="H227" i="4"/>
  <c r="H230" i="4" s="1"/>
  <c r="D237" i="4" s="1"/>
  <c r="D252" i="4"/>
  <c r="F251" i="4" s="1"/>
  <c r="H249" i="4"/>
  <c r="H252" i="4" s="1"/>
  <c r="D265" i="4" s="1"/>
  <c r="D266" i="4" s="1"/>
  <c r="D260" i="4"/>
  <c r="F258" i="4" s="1"/>
  <c r="J252" i="4"/>
  <c r="M261" i="4" s="1"/>
  <c r="H260" i="4"/>
  <c r="D267" i="4" s="1"/>
  <c r="H282" i="4"/>
  <c r="D295" i="4" s="1"/>
  <c r="D296" i="4" s="1"/>
  <c r="D290" i="4"/>
  <c r="F288" i="4" s="1"/>
  <c r="D282" i="4"/>
  <c r="F281" i="4" s="1"/>
  <c r="J282" i="4"/>
  <c r="N291" i="4" s="1"/>
  <c r="H290" i="4"/>
  <c r="D297" i="4" s="1"/>
  <c r="D312" i="4"/>
  <c r="F309" i="4" s="1"/>
  <c r="H312" i="4"/>
  <c r="D325" i="4" s="1"/>
  <c r="D326" i="4" s="1"/>
  <c r="D320" i="4"/>
  <c r="F317" i="4" s="1"/>
  <c r="J312" i="4"/>
  <c r="M321" i="4" s="1"/>
  <c r="H320" i="4"/>
  <c r="D327" i="4" s="1"/>
  <c r="D350" i="4"/>
  <c r="F348" i="4" s="1"/>
  <c r="J342" i="4"/>
  <c r="M351" i="4" s="1"/>
  <c r="H342" i="4"/>
  <c r="D355" i="4" s="1"/>
  <c r="D356" i="4" s="1"/>
  <c r="D342" i="4"/>
  <c r="F339" i="4" s="1"/>
  <c r="H347" i="4"/>
  <c r="H349" i="4"/>
  <c r="D380" i="4"/>
  <c r="F378" i="4" s="1"/>
  <c r="D372" i="4"/>
  <c r="F369" i="4" s="1"/>
  <c r="H369" i="4"/>
  <c r="H372" i="4" s="1"/>
  <c r="D385" i="4" s="1"/>
  <c r="D386" i="4" s="1"/>
  <c r="J372" i="4"/>
  <c r="M381" i="4" s="1"/>
  <c r="H380" i="4"/>
  <c r="D387" i="4" s="1"/>
  <c r="D402" i="4"/>
  <c r="F400" i="4" s="1"/>
  <c r="H399" i="4"/>
  <c r="H402" i="4" s="1"/>
  <c r="D415" i="4" s="1"/>
  <c r="D416" i="4" s="1"/>
  <c r="H410" i="4"/>
  <c r="D417" i="4" s="1"/>
  <c r="D410" i="4"/>
  <c r="F408" i="4" s="1"/>
  <c r="J402" i="4"/>
  <c r="N411" i="4" s="1"/>
  <c r="D432" i="4"/>
  <c r="F431" i="4" s="1"/>
  <c r="D440" i="4"/>
  <c r="F437" i="4" s="1"/>
  <c r="J432" i="4"/>
  <c r="N441" i="4" s="1"/>
  <c r="H429" i="4"/>
  <c r="H432" i="4" s="1"/>
  <c r="D445" i="4" s="1"/>
  <c r="D446" i="4" s="1"/>
  <c r="H440" i="4"/>
  <c r="D447" i="4" s="1"/>
  <c r="J491" i="4"/>
  <c r="N500" i="4" s="1"/>
  <c r="D462" i="4"/>
  <c r="F459" i="4" s="1"/>
  <c r="J462" i="4"/>
  <c r="N471" i="4" s="1"/>
  <c r="D470" i="4"/>
  <c r="F468" i="4" s="1"/>
  <c r="H467" i="4"/>
  <c r="H470" i="4" s="1"/>
  <c r="D477" i="4" s="1"/>
  <c r="H459" i="4"/>
  <c r="H462" i="4" s="1"/>
  <c r="D475" i="4" s="1"/>
  <c r="D476" i="4" s="1"/>
  <c r="D491" i="4"/>
  <c r="F490" i="4" s="1"/>
  <c r="D499" i="4"/>
  <c r="F496" i="4" s="1"/>
  <c r="H489" i="4"/>
  <c r="H496" i="4"/>
  <c r="H499" i="4" s="1"/>
  <c r="D506" i="4" s="1"/>
  <c r="H488" i="4"/>
  <c r="H528" i="4"/>
  <c r="D535" i="4" s="1"/>
  <c r="J520" i="4"/>
  <c r="N529" i="4" s="1"/>
  <c r="D520" i="4"/>
  <c r="F518" i="4" s="1"/>
  <c r="D528" i="4"/>
  <c r="H517" i="4"/>
  <c r="H520" i="4" s="1"/>
  <c r="D533" i="4" s="1"/>
  <c r="D534" i="4" s="1"/>
  <c r="D558" i="4"/>
  <c r="F557" i="4" s="1"/>
  <c r="J550" i="4"/>
  <c r="N559" i="4" s="1"/>
  <c r="D550" i="4"/>
  <c r="F548" i="4" s="1"/>
  <c r="H549" i="4"/>
  <c r="H556" i="4"/>
  <c r="H558" i="4" s="1"/>
  <c r="D565" i="4" s="1"/>
  <c r="H547" i="4"/>
  <c r="D714" i="4"/>
  <c r="F712" i="4" s="1"/>
  <c r="J822" i="4"/>
  <c r="N831" i="4" s="1"/>
  <c r="J579" i="4"/>
  <c r="N588" i="4" s="1"/>
  <c r="D579" i="4"/>
  <c r="F577" i="4" s="1"/>
  <c r="D587" i="4"/>
  <c r="F584" i="4" s="1"/>
  <c r="H578" i="4"/>
  <c r="H585" i="4"/>
  <c r="H586" i="4"/>
  <c r="H576" i="4"/>
  <c r="J849" i="4"/>
  <c r="M858" i="4" s="1"/>
  <c r="D1019" i="4"/>
  <c r="F1018" i="4" s="1"/>
  <c r="D606" i="4"/>
  <c r="F605" i="4" s="1"/>
  <c r="J606" i="4"/>
  <c r="M615" i="4" s="1"/>
  <c r="D614" i="4"/>
  <c r="F611" i="4" s="1"/>
  <c r="H604" i="4"/>
  <c r="H611" i="4"/>
  <c r="H614" i="4" s="1"/>
  <c r="D621" i="4" s="1"/>
  <c r="H603" i="4"/>
  <c r="J957" i="4"/>
  <c r="M966" i="4" s="1"/>
  <c r="D633" i="4"/>
  <c r="F630" i="4" s="1"/>
  <c r="J768" i="4"/>
  <c r="N777" i="4" s="1"/>
  <c r="H857" i="4"/>
  <c r="D864" i="4" s="1"/>
  <c r="H1016" i="4"/>
  <c r="H1019" i="4" s="1"/>
  <c r="D1026" i="4" s="1"/>
  <c r="J714" i="4"/>
  <c r="N723" i="4" s="1"/>
  <c r="D795" i="4"/>
  <c r="F794" i="4" s="1"/>
  <c r="D695" i="4"/>
  <c r="F692" i="4" s="1"/>
  <c r="J1011" i="4"/>
  <c r="N1020" i="4" s="1"/>
  <c r="D1011" i="4"/>
  <c r="F1008" i="4" s="1"/>
  <c r="D965" i="4"/>
  <c r="F964" i="4" s="1"/>
  <c r="J984" i="4"/>
  <c r="N993" i="4" s="1"/>
  <c r="D641" i="4"/>
  <c r="F638" i="4" s="1"/>
  <c r="H641" i="4"/>
  <c r="D648" i="4" s="1"/>
  <c r="J633" i="4"/>
  <c r="N642" i="4" s="1"/>
  <c r="H630" i="4"/>
  <c r="H633" i="4" s="1"/>
  <c r="D646" i="4" s="1"/>
  <c r="D647" i="4" s="1"/>
  <c r="L962" i="4"/>
  <c r="L963" i="4" s="1"/>
  <c r="L964" i="4" s="1"/>
  <c r="M961" i="4"/>
  <c r="D876" i="4"/>
  <c r="F873" i="4" s="1"/>
  <c r="M745" i="4"/>
  <c r="D822" i="4"/>
  <c r="F821" i="4" s="1"/>
  <c r="D803" i="4"/>
  <c r="F802" i="4" s="1"/>
  <c r="H911" i="4"/>
  <c r="D918" i="4" s="1"/>
  <c r="H695" i="4"/>
  <c r="D702" i="4" s="1"/>
  <c r="H962" i="4"/>
  <c r="H965" i="4" s="1"/>
  <c r="D972" i="4" s="1"/>
  <c r="D984" i="4"/>
  <c r="F983" i="4" s="1"/>
  <c r="J741" i="4"/>
  <c r="M750" i="4" s="1"/>
  <c r="D768" i="4"/>
  <c r="F766" i="4" s="1"/>
  <c r="J876" i="4"/>
  <c r="M885" i="4" s="1"/>
  <c r="J903" i="4"/>
  <c r="M912" i="4" s="1"/>
  <c r="J930" i="4"/>
  <c r="N939" i="4" s="1"/>
  <c r="J687" i="4"/>
  <c r="M696" i="4" s="1"/>
  <c r="H746" i="4"/>
  <c r="H749" i="4" s="1"/>
  <c r="D756" i="4" s="1"/>
  <c r="D749" i="4"/>
  <c r="F746" i="4" s="1"/>
  <c r="J795" i="4"/>
  <c r="N804" i="4" s="1"/>
  <c r="H873" i="4"/>
  <c r="H876" i="4" s="1"/>
  <c r="D889" i="4" s="1"/>
  <c r="D890" i="4" s="1"/>
  <c r="D930" i="4"/>
  <c r="F927" i="4" s="1"/>
  <c r="H792" i="4"/>
  <c r="D884" i="4"/>
  <c r="F882" i="4" s="1"/>
  <c r="D911" i="4"/>
  <c r="F908" i="4" s="1"/>
  <c r="H1008" i="4"/>
  <c r="L1016" i="4"/>
  <c r="L1017" i="4" s="1"/>
  <c r="L1018" i="4" s="1"/>
  <c r="M1015" i="4"/>
  <c r="L827" i="4"/>
  <c r="L828" i="4" s="1"/>
  <c r="L829" i="4" s="1"/>
  <c r="M826" i="4"/>
  <c r="M853" i="4"/>
  <c r="L854" i="4"/>
  <c r="L855" i="4" s="1"/>
  <c r="L856" i="4" s="1"/>
  <c r="M988" i="4"/>
  <c r="L989" i="4"/>
  <c r="L990" i="4" s="1"/>
  <c r="L991" i="4" s="1"/>
  <c r="L800" i="4"/>
  <c r="L801" i="4" s="1"/>
  <c r="L802" i="4" s="1"/>
  <c r="M799" i="4"/>
  <c r="M718" i="4"/>
  <c r="L719" i="4"/>
  <c r="L720" i="4" s="1"/>
  <c r="L721" i="4" s="1"/>
  <c r="M772" i="4"/>
  <c r="L773" i="4"/>
  <c r="L774" i="4" s="1"/>
  <c r="L775" i="4" s="1"/>
  <c r="H803" i="4"/>
  <c r="D810" i="4" s="1"/>
  <c r="L881" i="4"/>
  <c r="L882" i="4" s="1"/>
  <c r="L883" i="4" s="1"/>
  <c r="M880" i="4"/>
  <c r="L908" i="4"/>
  <c r="L909" i="4" s="1"/>
  <c r="L910" i="4" s="1"/>
  <c r="M907" i="4"/>
  <c r="L692" i="4"/>
  <c r="L693" i="4" s="1"/>
  <c r="L694" i="4" s="1"/>
  <c r="M691" i="4"/>
  <c r="N856" i="4"/>
  <c r="M934" i="4"/>
  <c r="L935" i="4"/>
  <c r="L936" i="4" s="1"/>
  <c r="L937" i="4" s="1"/>
  <c r="H711" i="4"/>
  <c r="H714" i="4" s="1"/>
  <c r="D727" i="4" s="1"/>
  <c r="D728" i="4" s="1"/>
  <c r="D722" i="4"/>
  <c r="F720" i="4" s="1"/>
  <c r="H927" i="4"/>
  <c r="H930" i="4" s="1"/>
  <c r="D943" i="4" s="1"/>
  <c r="D944" i="4" s="1"/>
  <c r="D938" i="4"/>
  <c r="F936" i="4" s="1"/>
  <c r="H719" i="4"/>
  <c r="H740" i="4"/>
  <c r="H793" i="4"/>
  <c r="H829" i="4"/>
  <c r="H846" i="4"/>
  <c r="D849" i="4"/>
  <c r="F848" i="4" s="1"/>
  <c r="D857" i="4"/>
  <c r="H882" i="4"/>
  <c r="H935" i="4"/>
  <c r="H956" i="4"/>
  <c r="H1009" i="4"/>
  <c r="H765" i="4"/>
  <c r="H768" i="4" s="1"/>
  <c r="D781" i="4" s="1"/>
  <c r="D782" i="4" s="1"/>
  <c r="D776" i="4"/>
  <c r="F774" i="4" s="1"/>
  <c r="H981" i="4"/>
  <c r="H984" i="4" s="1"/>
  <c r="D997" i="4" s="1"/>
  <c r="D998" i="4" s="1"/>
  <c r="D992" i="4"/>
  <c r="F989" i="4" s="1"/>
  <c r="D687" i="4"/>
  <c r="F686" i="4" s="1"/>
  <c r="H883" i="4"/>
  <c r="H900" i="4"/>
  <c r="H936" i="4"/>
  <c r="H989" i="4"/>
  <c r="D903" i="4"/>
  <c r="F900" i="4" s="1"/>
  <c r="H819" i="4"/>
  <c r="H822" i="4" s="1"/>
  <c r="D835" i="4" s="1"/>
  <c r="D836" i="4" s="1"/>
  <c r="D830" i="4"/>
  <c r="F828" i="4" s="1"/>
  <c r="H738" i="4"/>
  <c r="H774" i="4"/>
  <c r="H776" i="4" s="1"/>
  <c r="D783" i="4" s="1"/>
  <c r="H827" i="4"/>
  <c r="H848" i="4"/>
  <c r="H901" i="4"/>
  <c r="H937" i="4"/>
  <c r="H954" i="4"/>
  <c r="D957" i="4"/>
  <c r="F956" i="4" s="1"/>
  <c r="H990" i="4"/>
  <c r="H685" i="4"/>
  <c r="H687" i="4" s="1"/>
  <c r="D700" i="4" s="1"/>
  <c r="D701" i="4" s="1"/>
  <c r="H721" i="4"/>
  <c r="D741" i="4"/>
  <c r="F739" i="4" s="1"/>
  <c r="H669" i="4"/>
  <c r="D676" i="4" s="1"/>
  <c r="J661" i="4"/>
  <c r="N670" i="4" s="1"/>
  <c r="L666" i="4"/>
  <c r="L667" i="4" s="1"/>
  <c r="L668" i="4" s="1"/>
  <c r="H658" i="4"/>
  <c r="D661" i="4"/>
  <c r="F659" i="4" s="1"/>
  <c r="D669" i="4"/>
  <c r="H660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102" i="4" l="1"/>
  <c r="F110" i="4"/>
  <c r="F130" i="4"/>
  <c r="F137" i="4"/>
  <c r="F139" i="4"/>
  <c r="M141" i="4"/>
  <c r="D148" i="4"/>
  <c r="F131" i="4"/>
  <c r="H350" i="4"/>
  <c r="D357" i="4" s="1"/>
  <c r="F289" i="4"/>
  <c r="F168" i="4"/>
  <c r="F167" i="4"/>
  <c r="M171" i="4"/>
  <c r="F161" i="4"/>
  <c r="F160" i="4"/>
  <c r="D178" i="4"/>
  <c r="D298" i="4"/>
  <c r="F198" i="4"/>
  <c r="F197" i="4"/>
  <c r="F189" i="4"/>
  <c r="F190" i="4"/>
  <c r="N201" i="4"/>
  <c r="D208" i="4"/>
  <c r="D328" i="4"/>
  <c r="D238" i="4"/>
  <c r="F228" i="4"/>
  <c r="F227" i="4"/>
  <c r="M231" i="4"/>
  <c r="F221" i="4"/>
  <c r="F220" i="4"/>
  <c r="D358" i="4"/>
  <c r="F249" i="4"/>
  <c r="F250" i="4"/>
  <c r="F257" i="4"/>
  <c r="F259" i="4"/>
  <c r="D268" i="4"/>
  <c r="N261" i="4"/>
  <c r="D388" i="4"/>
  <c r="F287" i="4"/>
  <c r="F290" i="4" s="1"/>
  <c r="F279" i="4"/>
  <c r="F280" i="4"/>
  <c r="M291" i="4"/>
  <c r="F310" i="4"/>
  <c r="F311" i="4"/>
  <c r="F318" i="4"/>
  <c r="F319" i="4"/>
  <c r="N321" i="4"/>
  <c r="F349" i="4"/>
  <c r="F347" i="4"/>
  <c r="N351" i="4"/>
  <c r="F340" i="4"/>
  <c r="F341" i="4"/>
  <c r="F793" i="4"/>
  <c r="F379" i="4"/>
  <c r="F377" i="4"/>
  <c r="F371" i="4"/>
  <c r="F370" i="4"/>
  <c r="N381" i="4"/>
  <c r="F1017" i="4"/>
  <c r="F401" i="4"/>
  <c r="F399" i="4"/>
  <c r="D418" i="4"/>
  <c r="F409" i="4"/>
  <c r="F407" i="4"/>
  <c r="M411" i="4"/>
  <c r="N750" i="4"/>
  <c r="F430" i="4"/>
  <c r="F429" i="4"/>
  <c r="F439" i="4"/>
  <c r="F438" i="4"/>
  <c r="M441" i="4"/>
  <c r="D448" i="4"/>
  <c r="M500" i="4"/>
  <c r="D703" i="4"/>
  <c r="N966" i="4"/>
  <c r="H491" i="4"/>
  <c r="D504" i="4" s="1"/>
  <c r="D505" i="4" s="1"/>
  <c r="D507" i="4" s="1"/>
  <c r="F461" i="4"/>
  <c r="F460" i="4"/>
  <c r="M471" i="4"/>
  <c r="F467" i="4"/>
  <c r="F469" i="4"/>
  <c r="D478" i="4"/>
  <c r="F713" i="4"/>
  <c r="F711" i="4"/>
  <c r="F694" i="4"/>
  <c r="F488" i="4"/>
  <c r="F489" i="4"/>
  <c r="F498" i="4"/>
  <c r="F497" i="4"/>
  <c r="F792" i="4"/>
  <c r="F556" i="4"/>
  <c r="H795" i="4"/>
  <c r="D808" i="4" s="1"/>
  <c r="D809" i="4" s="1"/>
  <c r="D811" i="4" s="1"/>
  <c r="M529" i="4"/>
  <c r="D536" i="4"/>
  <c r="F519" i="4"/>
  <c r="F517" i="4"/>
  <c r="F527" i="4"/>
  <c r="F525" i="4"/>
  <c r="F526" i="4"/>
  <c r="N858" i="4"/>
  <c r="M831" i="4"/>
  <c r="M1020" i="4"/>
  <c r="F631" i="4"/>
  <c r="F555" i="4"/>
  <c r="F928" i="4"/>
  <c r="M559" i="4"/>
  <c r="F549" i="4"/>
  <c r="F547" i="4"/>
  <c r="H550" i="4"/>
  <c r="D563" i="4" s="1"/>
  <c r="D564" i="4" s="1"/>
  <c r="D566" i="4" s="1"/>
  <c r="M777" i="4"/>
  <c r="F632" i="4"/>
  <c r="H957" i="4"/>
  <c r="D970" i="4" s="1"/>
  <c r="D971" i="4" s="1"/>
  <c r="D973" i="4" s="1"/>
  <c r="F685" i="4"/>
  <c r="F929" i="4"/>
  <c r="F693" i="4"/>
  <c r="F1016" i="4"/>
  <c r="F962" i="4"/>
  <c r="H587" i="4"/>
  <c r="D594" i="4" s="1"/>
  <c r="F585" i="4"/>
  <c r="H579" i="4"/>
  <c r="D592" i="4" s="1"/>
  <c r="D593" i="4" s="1"/>
  <c r="M588" i="4"/>
  <c r="F578" i="4"/>
  <c r="F576" i="4"/>
  <c r="F586" i="4"/>
  <c r="M993" i="4"/>
  <c r="N696" i="4"/>
  <c r="F883" i="4"/>
  <c r="F773" i="4"/>
  <c r="M723" i="4"/>
  <c r="H1011" i="4"/>
  <c r="D1024" i="4" s="1"/>
  <c r="D1025" i="4" s="1"/>
  <c r="D1027" i="4" s="1"/>
  <c r="F991" i="4"/>
  <c r="F902" i="4"/>
  <c r="F604" i="4"/>
  <c r="F603" i="4"/>
  <c r="N615" i="4"/>
  <c r="H606" i="4"/>
  <c r="D619" i="4" s="1"/>
  <c r="D620" i="4" s="1"/>
  <c r="D622" i="4" s="1"/>
  <c r="F613" i="4"/>
  <c r="F612" i="4"/>
  <c r="H741" i="4"/>
  <c r="D754" i="4" s="1"/>
  <c r="D755" i="4" s="1"/>
  <c r="D757" i="4" s="1"/>
  <c r="F740" i="4"/>
  <c r="F982" i="4"/>
  <c r="H903" i="4"/>
  <c r="D916" i="4" s="1"/>
  <c r="D917" i="4" s="1"/>
  <c r="D919" i="4" s="1"/>
  <c r="H849" i="4"/>
  <c r="D862" i="4" s="1"/>
  <c r="D863" i="4" s="1"/>
  <c r="D865" i="4" s="1"/>
  <c r="F719" i="4"/>
  <c r="F1010" i="4"/>
  <c r="F1009" i="4"/>
  <c r="F775" i="4"/>
  <c r="F801" i="4"/>
  <c r="F963" i="4"/>
  <c r="F800" i="4"/>
  <c r="F881" i="4"/>
  <c r="F765" i="4"/>
  <c r="F901" i="4"/>
  <c r="D649" i="4"/>
  <c r="F640" i="4"/>
  <c r="F639" i="4"/>
  <c r="M642" i="4"/>
  <c r="N885" i="4"/>
  <c r="F935" i="4"/>
  <c r="M804" i="4"/>
  <c r="F819" i="4"/>
  <c r="N912" i="4"/>
  <c r="F937" i="4"/>
  <c r="F820" i="4"/>
  <c r="H884" i="4"/>
  <c r="D891" i="4" s="1"/>
  <c r="D892" i="4" s="1"/>
  <c r="F684" i="4"/>
  <c r="F910" i="4"/>
  <c r="F909" i="4"/>
  <c r="F875" i="4"/>
  <c r="F874" i="4"/>
  <c r="M939" i="4"/>
  <c r="F981" i="4"/>
  <c r="F721" i="4"/>
  <c r="F747" i="4"/>
  <c r="F748" i="4"/>
  <c r="F767" i="4"/>
  <c r="F855" i="4"/>
  <c r="F854" i="4"/>
  <c r="F856" i="4"/>
  <c r="H830" i="4"/>
  <c r="D837" i="4" s="1"/>
  <c r="D838" i="4" s="1"/>
  <c r="H992" i="4"/>
  <c r="D999" i="4" s="1"/>
  <c r="D1000" i="4" s="1"/>
  <c r="F827" i="4"/>
  <c r="F847" i="4"/>
  <c r="D784" i="4"/>
  <c r="H722" i="4"/>
  <c r="D729" i="4" s="1"/>
  <c r="D730" i="4" s="1"/>
  <c r="F846" i="4"/>
  <c r="F738" i="4"/>
  <c r="H938" i="4"/>
  <c r="D945" i="4" s="1"/>
  <c r="D946" i="4" s="1"/>
  <c r="F990" i="4"/>
  <c r="F955" i="4"/>
  <c r="F829" i="4"/>
  <c r="F954" i="4"/>
  <c r="M670" i="4"/>
  <c r="F658" i="4"/>
  <c r="F660" i="4"/>
  <c r="H661" i="4"/>
  <c r="D674" i="4" s="1"/>
  <c r="D675" i="4" s="1"/>
  <c r="D677" i="4" s="1"/>
  <c r="F668" i="4"/>
  <c r="F666" i="4"/>
  <c r="F667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140" i="4" l="1"/>
  <c r="F132" i="4"/>
  <c r="F282" i="4"/>
  <c r="F320" i="4"/>
  <c r="F63" i="1"/>
  <c r="F260" i="4"/>
  <c r="F162" i="4"/>
  <c r="F170" i="4"/>
  <c r="F342" i="4"/>
  <c r="F491" i="4"/>
  <c r="F252" i="4"/>
  <c r="F372" i="4"/>
  <c r="F192" i="4"/>
  <c r="F200" i="4"/>
  <c r="F312" i="4"/>
  <c r="F230" i="4"/>
  <c r="F222" i="4"/>
  <c r="F749" i="4"/>
  <c r="F1019" i="4"/>
  <c r="F350" i="4"/>
  <c r="F795" i="4"/>
  <c r="F380" i="4"/>
  <c r="F930" i="4"/>
  <c r="F558" i="4"/>
  <c r="F410" i="4"/>
  <c r="F402" i="4"/>
  <c r="F714" i="4"/>
  <c r="F440" i="4"/>
  <c r="F432" i="4"/>
  <c r="F687" i="4"/>
  <c r="F470" i="4"/>
  <c r="F462" i="4"/>
  <c r="F695" i="4"/>
  <c r="F633" i="4"/>
  <c r="F938" i="4"/>
  <c r="F499" i="4"/>
  <c r="F520" i="4"/>
  <c r="F528" i="4"/>
  <c r="F992" i="4"/>
  <c r="F965" i="4"/>
  <c r="F587" i="4"/>
  <c r="F550" i="4"/>
  <c r="F768" i="4"/>
  <c r="F1011" i="4"/>
  <c r="F776" i="4"/>
  <c r="F579" i="4"/>
  <c r="D595" i="4"/>
  <c r="F741" i="4"/>
  <c r="F984" i="4"/>
  <c r="F803" i="4"/>
  <c r="F884" i="4"/>
  <c r="F830" i="4"/>
  <c r="F722" i="4"/>
  <c r="F903" i="4"/>
  <c r="F606" i="4"/>
  <c r="F614" i="4"/>
  <c r="F876" i="4"/>
  <c r="F957" i="4"/>
  <c r="F641" i="4"/>
  <c r="F911" i="4"/>
  <c r="F822" i="4"/>
  <c r="F857" i="4"/>
  <c r="F849" i="4"/>
  <c r="F661" i="4"/>
  <c r="F669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<sst xmlns="http://schemas.openxmlformats.org/spreadsheetml/2006/main" count="3628" uniqueCount="202">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</sst>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9"/>
  <sheetViews>
    <sheetView tabSelected="1" zoomScale="80" zoomScaleNormal="80" workbookViewId="0">
      <selection activeCell="G21" sqref="G21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O1" t="s">
        <v>135</v>
      </c>
    </row>
    <row r="2" spans="1:17" x14ac:dyDescent="0.45">
      <c r="O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6" spans="1:17" ht="14.65" thickBot="1" x14ac:dyDescent="0.5"/>
    <row r="7" spans="1:17" ht="14.65" thickTop="1" x14ac:dyDescent="0.45">
      <c r="A7" s="2"/>
      <c r="B7" s="3"/>
      <c r="C7" s="4">
        <v>45838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17" x14ac:dyDescent="0.45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17" x14ac:dyDescent="0.45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216368.39</v>
      </c>
      <c r="M9" s="35" t="s">
        <v>118</v>
      </c>
      <c r="N9" s="35"/>
      <c r="O9" s="35"/>
      <c r="P9" s="35"/>
      <c r="Q9" s="10"/>
    </row>
    <row r="10" spans="1:17" x14ac:dyDescent="0.45">
      <c r="A10" s="13" t="s">
        <v>122</v>
      </c>
      <c r="B10" s="35">
        <v>13</v>
      </c>
      <c r="C10" s="9">
        <v>83.48</v>
      </c>
      <c r="D10" s="9">
        <f>C10*B10</f>
        <v>1085.24</v>
      </c>
      <c r="E10" s="36" t="s">
        <v>37</v>
      </c>
      <c r="F10" s="38">
        <f>D10/D13</f>
        <v>1</v>
      </c>
      <c r="G10" s="45">
        <v>83.2</v>
      </c>
      <c r="H10" s="9">
        <f>(B10*G10)-D10</f>
        <v>-3.6399999999998727</v>
      </c>
      <c r="I10" s="35" t="s">
        <v>71</v>
      </c>
      <c r="J10" s="36">
        <f>G10*B10</f>
        <v>1081.6000000000001</v>
      </c>
      <c r="K10" s="35" t="str">
        <f>"sell "&amp;B10&amp;" "&amp;A10&amp;" @ $"&amp;G10</f>
        <v>sell 13 IEFA @ $83.2</v>
      </c>
      <c r="L10" s="9">
        <f>L9+(G10*B10)</f>
        <v>217449.99000000002</v>
      </c>
      <c r="M10" s="35"/>
      <c r="N10" s="35"/>
      <c r="O10" s="35"/>
      <c r="P10" s="35"/>
      <c r="Q10" s="10"/>
    </row>
    <row r="11" spans="1:17" x14ac:dyDescent="0.45">
      <c r="A11" s="13"/>
      <c r="B11" s="35"/>
      <c r="C11" s="9"/>
      <c r="D11" s="9">
        <f>C11*B11</f>
        <v>0</v>
      </c>
      <c r="E11" s="36" t="s">
        <v>37</v>
      </c>
      <c r="F11" s="38">
        <f>D11/D13</f>
        <v>0</v>
      </c>
      <c r="G11" s="45"/>
      <c r="H11" s="9">
        <f>(B11*G11)-D11</f>
        <v>0</v>
      </c>
      <c r="I11" s="35" t="s">
        <v>71</v>
      </c>
      <c r="J11" s="36">
        <f>G11*B11</f>
        <v>0</v>
      </c>
      <c r="K11" s="35" t="str">
        <f>"sell "&amp;B11&amp;" "&amp;A11&amp;" @ $"&amp;G11</f>
        <v>sell   @ $</v>
      </c>
      <c r="L11" s="9">
        <f>L10+(G11*B11)</f>
        <v>217449.99000000002</v>
      </c>
      <c r="M11" s="35"/>
      <c r="N11" s="35"/>
      <c r="O11" s="35"/>
      <c r="P11" s="35"/>
      <c r="Q11" s="10"/>
    </row>
    <row r="12" spans="1:17" x14ac:dyDescent="0.45">
      <c r="A12" s="13"/>
      <c r="B12" s="35"/>
      <c r="C12" s="9"/>
      <c r="D12" s="9">
        <f>C12*B12</f>
        <v>0</v>
      </c>
      <c r="E12" s="36" t="s">
        <v>37</v>
      </c>
      <c r="F12" s="38">
        <f>D12/D13</f>
        <v>0</v>
      </c>
      <c r="G12" s="45"/>
      <c r="H12" s="9">
        <f>(B12*G12)-D12</f>
        <v>0</v>
      </c>
      <c r="I12" s="35" t="s">
        <v>71</v>
      </c>
      <c r="J12" s="36">
        <f>G12*B12</f>
        <v>0</v>
      </c>
      <c r="K12" s="35" t="str">
        <f>"sell "&amp;B12&amp;" "&amp;A12&amp;" @ $"&amp;G12</f>
        <v>sell   @ $</v>
      </c>
      <c r="L12" s="9">
        <f>L11+(G12*B12)</f>
        <v>217449.99000000002</v>
      </c>
      <c r="M12" s="35" t="s">
        <v>22</v>
      </c>
      <c r="N12" s="35"/>
      <c r="O12" s="35"/>
      <c r="P12" s="35"/>
      <c r="Q12" s="10"/>
    </row>
    <row r="13" spans="1:17" x14ac:dyDescent="0.45">
      <c r="A13" s="13"/>
      <c r="B13" s="35" t="s">
        <v>3</v>
      </c>
      <c r="C13" s="9"/>
      <c r="D13" s="9">
        <f>SUM(D10:D12)</f>
        <v>1085.24</v>
      </c>
      <c r="E13" s="36"/>
      <c r="F13" s="38">
        <f>SUM(F10:F12)</f>
        <v>1</v>
      </c>
      <c r="G13" s="41"/>
      <c r="H13" s="9">
        <f>SUM(H10:H12)</f>
        <v>-3.6399999999998727</v>
      </c>
      <c r="I13" s="35"/>
      <c r="J13" s="36">
        <f>SUM(J10:J12)</f>
        <v>1081.6000000000001</v>
      </c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17" x14ac:dyDescent="0.45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17" x14ac:dyDescent="0.45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</row>
    <row r="17" spans="1:17" x14ac:dyDescent="0.45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</row>
    <row r="18" spans="1:17" x14ac:dyDescent="0.45">
      <c r="A18" s="13" t="s">
        <v>200</v>
      </c>
      <c r="B18" s="35">
        <v>83</v>
      </c>
      <c r="C18" s="9">
        <v>26.53</v>
      </c>
      <c r="D18" s="9">
        <f>C18*B18</f>
        <v>2201.9900000000002</v>
      </c>
      <c r="E18" s="36" t="s">
        <v>37</v>
      </c>
      <c r="F18" s="38">
        <f>D18/D21</f>
        <v>0.27533685779449429</v>
      </c>
      <c r="G18" s="48">
        <v>26.81</v>
      </c>
      <c r="H18" s="9">
        <f>(B18*G18)-D18</f>
        <v>23.239999999999782</v>
      </c>
      <c r="I18" s="35" t="s">
        <v>71</v>
      </c>
      <c r="J18" s="35"/>
      <c r="K18" s="35" t="str">
        <f>"buy "&amp;B18&amp;" "&amp;A18&amp;" @ $"&amp;G18</f>
        <v>buy 83 PARR @ $26.81</v>
      </c>
      <c r="L18" s="9">
        <f>L12-(G18*B18)</f>
        <v>215224.76</v>
      </c>
      <c r="M18" s="36">
        <f>L9-(G18*B18)</f>
        <v>214143.16</v>
      </c>
      <c r="N18" s="35"/>
      <c r="O18" s="35"/>
      <c r="P18" s="35"/>
      <c r="Q18" s="10"/>
    </row>
    <row r="19" spans="1:17" x14ac:dyDescent="0.45">
      <c r="A19" s="13" t="s">
        <v>201</v>
      </c>
      <c r="B19" s="35">
        <v>40</v>
      </c>
      <c r="C19" s="9">
        <v>105.2</v>
      </c>
      <c r="D19" s="9">
        <f>C19*B19</f>
        <v>4208</v>
      </c>
      <c r="E19" s="36" t="s">
        <v>37</v>
      </c>
      <c r="F19" s="38">
        <f>D19/D21</f>
        <v>0.52616837387964155</v>
      </c>
      <c r="G19" s="48">
        <v>104.61</v>
      </c>
      <c r="H19" s="9">
        <f>(B19*G19)-D19</f>
        <v>-23.600000000000364</v>
      </c>
      <c r="I19" s="35" t="s">
        <v>71</v>
      </c>
      <c r="J19" s="35"/>
      <c r="K19" s="35" t="str">
        <f>"buy "&amp;B19&amp;" "&amp;A19&amp;" @ $"&amp;G19</f>
        <v>buy 40 RBLX @ $104.61</v>
      </c>
      <c r="L19" s="9">
        <f>L18-(G19*B19)</f>
        <v>211040.36000000002</v>
      </c>
      <c r="M19" s="36">
        <f>M18-(G19*B19)</f>
        <v>209958.76</v>
      </c>
      <c r="N19" s="35"/>
      <c r="O19" s="35"/>
      <c r="P19" s="35"/>
      <c r="Q19" s="10"/>
    </row>
    <row r="20" spans="1:17" x14ac:dyDescent="0.45">
      <c r="A20" s="23" t="s">
        <v>188</v>
      </c>
      <c r="B20" s="24">
        <v>3</v>
      </c>
      <c r="C20" s="25">
        <v>529.15</v>
      </c>
      <c r="D20" s="25">
        <f>C20*B20</f>
        <v>1587.4499999999998</v>
      </c>
      <c r="E20" s="36" t="s">
        <v>37</v>
      </c>
      <c r="F20" s="38">
        <f>D20/D21</f>
        <v>0.19849476832586427</v>
      </c>
      <c r="G20" s="49">
        <v>525.16</v>
      </c>
      <c r="H20" s="25">
        <f>(B20*G20)-D20</f>
        <v>-11.9699999999998</v>
      </c>
      <c r="I20" s="35" t="s">
        <v>71</v>
      </c>
      <c r="J20" s="35"/>
      <c r="K20" s="35" t="str">
        <f>"buy "&amp;B20&amp;" "&amp;A20&amp;" @ $"&amp;G20</f>
        <v>buy 3 GEV @ $525.16</v>
      </c>
      <c r="L20" s="9">
        <f>L19-(G20*B20)</f>
        <v>209464.88</v>
      </c>
      <c r="M20" s="36">
        <f>M19-(G20*B20)</f>
        <v>208383.28</v>
      </c>
      <c r="N20" s="35" t="str">
        <f>TEXT(ROUND(M20,2),"$#,##0.00")&amp;" will be the balance in the account after purchases.  "</f>
        <v xml:space="preserve">$208,383.28 will be the balance in the account after purchases.  </v>
      </c>
      <c r="O20" s="35"/>
      <c r="P20" s="35"/>
      <c r="Q20" s="10"/>
    </row>
    <row r="21" spans="1:17" x14ac:dyDescent="0.45">
      <c r="A21" s="13"/>
      <c r="B21" s="35"/>
      <c r="C21" s="9"/>
      <c r="D21" s="9">
        <f>SUM(D18:D20)</f>
        <v>7997.44</v>
      </c>
      <c r="E21" s="35"/>
      <c r="F21" s="38">
        <f>SUM(F18:F20)</f>
        <v>1</v>
      </c>
      <c r="G21" s="9" t="s">
        <v>15</v>
      </c>
      <c r="H21" s="9">
        <f>SUM(H18:H20)</f>
        <v>-12.330000000000382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209464.88</v>
      </c>
      <c r="O22" s="35" t="s">
        <v>60</v>
      </c>
      <c r="P22" s="35"/>
      <c r="Q22" s="10"/>
    </row>
    <row r="23" spans="1:17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17" x14ac:dyDescent="0.45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11</v>
      </c>
      <c r="B25" s="35"/>
      <c r="C25" s="9"/>
      <c r="D25" s="21">
        <v>8653.6200000000008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12</v>
      </c>
      <c r="B26" s="35"/>
      <c r="C26" s="9"/>
      <c r="D26" s="9">
        <f>H13</f>
        <v>-3.6399999999998727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13</v>
      </c>
      <c r="B27" s="35"/>
      <c r="C27" s="9"/>
      <c r="D27" s="9">
        <f>D25+D26</f>
        <v>8649.9800000000014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x14ac:dyDescent="0.45">
      <c r="A28" s="13" t="s">
        <v>14</v>
      </c>
      <c r="B28" s="35"/>
      <c r="C28" s="9"/>
      <c r="D28" s="9">
        <f>H21</f>
        <v>-12.330000000000382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17" ht="14.65" thickBot="1" x14ac:dyDescent="0.5">
      <c r="A29" s="15" t="s">
        <v>13</v>
      </c>
      <c r="B29" s="16"/>
      <c r="C29" s="17"/>
      <c r="D29" s="46">
        <f>D27-D28</f>
        <v>8662.3100000000013</v>
      </c>
      <c r="E29" s="47" t="s">
        <v>18</v>
      </c>
      <c r="F29" s="16"/>
      <c r="G29" s="17"/>
      <c r="H29" s="17"/>
      <c r="I29" s="16"/>
      <c r="J29" s="16"/>
      <c r="K29" s="16"/>
      <c r="L29" s="16"/>
      <c r="M29" s="16"/>
      <c r="N29" s="16"/>
      <c r="O29" s="16"/>
      <c r="P29" s="16"/>
      <c r="Q29" s="18"/>
    </row>
    <row r="30" spans="1:17" ht="14.65" thickTop="1" x14ac:dyDescent="0.45"/>
    <row r="32" spans="1:17" x14ac:dyDescent="0.45">
      <c r="K32" s="50">
        <v>216368.39</v>
      </c>
    </row>
    <row r="35" spans="1:17" ht="14.65" thickBot="1" x14ac:dyDescent="0.5"/>
    <row r="36" spans="1:17" ht="14.65" thickTop="1" x14ac:dyDescent="0.45">
      <c r="A36" s="2"/>
      <c r="B36" s="3"/>
      <c r="C36" s="4">
        <v>45807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215294.82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187</v>
      </c>
      <c r="B39" s="35">
        <v>56</v>
      </c>
      <c r="C39" s="9">
        <v>36.380000000000003</v>
      </c>
      <c r="D39" s="9">
        <f>C39*B39</f>
        <v>2037.2800000000002</v>
      </c>
      <c r="E39" s="36" t="s">
        <v>37</v>
      </c>
      <c r="F39" s="38">
        <f>D39/D42</f>
        <v>0.22871949282220372</v>
      </c>
      <c r="G39" s="45">
        <v>36.58</v>
      </c>
      <c r="H39" s="9">
        <f>(B39*G39)-D39</f>
        <v>11.199999999999818</v>
      </c>
      <c r="I39" s="35" t="s">
        <v>71</v>
      </c>
      <c r="J39" s="36">
        <f>G39*B39</f>
        <v>2048.48</v>
      </c>
      <c r="K39" s="35" t="str">
        <f>"sell "&amp;B39&amp;" "&amp;A39&amp;" @ $"&amp;G39</f>
        <v>sell 56 AS @ $36.58</v>
      </c>
      <c r="L39" s="9">
        <f>L38+(G39*B39)</f>
        <v>217343.30000000002</v>
      </c>
      <c r="M39" s="35"/>
      <c r="N39" s="35"/>
      <c r="O39" s="35"/>
      <c r="P39" s="35"/>
      <c r="Q39" s="10"/>
    </row>
    <row r="40" spans="1:17" x14ac:dyDescent="0.45">
      <c r="A40" s="13" t="s">
        <v>195</v>
      </c>
      <c r="B40" s="35">
        <v>23</v>
      </c>
      <c r="C40" s="9">
        <v>78.55</v>
      </c>
      <c r="D40" s="9">
        <f>C40*B40</f>
        <v>1806.6499999999999</v>
      </c>
      <c r="E40" s="36" t="s">
        <v>37</v>
      </c>
      <c r="F40" s="38">
        <f>D40/D42</f>
        <v>0.20282733434149172</v>
      </c>
      <c r="G40" s="45">
        <v>78.650000000000006</v>
      </c>
      <c r="H40" s="9">
        <f>(B40*G40)-D40</f>
        <v>2.3000000000001819</v>
      </c>
      <c r="I40" s="35" t="s">
        <v>71</v>
      </c>
      <c r="J40" s="36">
        <f>G40*B40</f>
        <v>1808.95</v>
      </c>
      <c r="K40" s="35" t="str">
        <f>"sell "&amp;B40&amp;" "&amp;A40&amp;" @ $"&amp;G40</f>
        <v>sell 23 TPR @ $78.65</v>
      </c>
      <c r="L40" s="9">
        <f>L39+(G40*B40)</f>
        <v>219152.25000000003</v>
      </c>
      <c r="M40" s="35"/>
      <c r="N40" s="35"/>
      <c r="O40" s="35"/>
      <c r="P40" s="35"/>
      <c r="Q40" s="10"/>
    </row>
    <row r="41" spans="1:17" x14ac:dyDescent="0.45">
      <c r="A41" s="13" t="s">
        <v>196</v>
      </c>
      <c r="B41" s="35">
        <v>580</v>
      </c>
      <c r="C41" s="9">
        <v>8.73</v>
      </c>
      <c r="D41" s="9">
        <f>C41*B41</f>
        <v>5063.4000000000005</v>
      </c>
      <c r="E41" s="36" t="s">
        <v>37</v>
      </c>
      <c r="F41" s="38">
        <f>D41/D42</f>
        <v>0.56845317283630448</v>
      </c>
      <c r="G41" s="45">
        <v>8.92</v>
      </c>
      <c r="H41" s="9">
        <f>(B41*G41)-D41</f>
        <v>110.19999999999982</v>
      </c>
      <c r="I41" s="35" t="s">
        <v>71</v>
      </c>
      <c r="J41" s="36">
        <f>G41*B41</f>
        <v>5173.6000000000004</v>
      </c>
      <c r="K41" s="35" t="str">
        <f>"sell "&amp;B41&amp;" "&amp;A41&amp;" @ $"&amp;G41</f>
        <v>sell 580 ICAGY @ $8.92</v>
      </c>
      <c r="L41" s="9">
        <f>L40+(G41*B41)</f>
        <v>224325.85000000003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8907.3300000000017</v>
      </c>
      <c r="E42" s="36"/>
      <c r="F42" s="38">
        <f>SUM(F39:F41)</f>
        <v>0.99999999999999989</v>
      </c>
      <c r="G42" s="41"/>
      <c r="H42" s="9">
        <f>SUM(H39:H41)</f>
        <v>123.69999999999982</v>
      </c>
      <c r="I42" s="35"/>
      <c r="J42" s="36">
        <f>SUM(J39:J41)</f>
        <v>9031.0300000000007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197</v>
      </c>
      <c r="B47" s="35">
        <v>8</v>
      </c>
      <c r="C47" s="9">
        <v>426.09</v>
      </c>
      <c r="D47" s="9">
        <f>C47*B47</f>
        <v>3408.72</v>
      </c>
      <c r="E47" s="36" t="s">
        <v>37</v>
      </c>
      <c r="F47" s="38">
        <f>D47/D50</f>
        <v>0.4235950253009772</v>
      </c>
      <c r="G47" s="48">
        <v>419.47</v>
      </c>
      <c r="H47" s="9">
        <f>(B47*G47)-D47</f>
        <v>-52.959999999999582</v>
      </c>
      <c r="I47" s="35" t="s">
        <v>71</v>
      </c>
      <c r="J47" s="35"/>
      <c r="K47" s="35" t="str">
        <f>"buy "&amp;B47&amp;" "&amp;A47&amp;" @ $"&amp;G47</f>
        <v>buy 8 RNMBY @ $419.47</v>
      </c>
      <c r="L47" s="9">
        <f>L41-(G47*B47)</f>
        <v>220970.09000000003</v>
      </c>
      <c r="M47" s="36">
        <f>L38-(G47*B47)</f>
        <v>211939.06</v>
      </c>
      <c r="N47" s="35"/>
      <c r="O47" s="35"/>
      <c r="P47" s="35"/>
      <c r="Q47" s="10"/>
    </row>
    <row r="48" spans="1:17" x14ac:dyDescent="0.45">
      <c r="A48" s="13" t="s">
        <v>198</v>
      </c>
      <c r="B48" s="35">
        <v>15</v>
      </c>
      <c r="C48" s="9">
        <v>171.47</v>
      </c>
      <c r="D48" s="9">
        <f>C48*B48</f>
        <v>2572.0500000000002</v>
      </c>
      <c r="E48" s="36" t="s">
        <v>37</v>
      </c>
      <c r="F48" s="38">
        <f>D48/D50</f>
        <v>0.31962366660370417</v>
      </c>
      <c r="G48" s="48">
        <v>171.47</v>
      </c>
      <c r="H48" s="9">
        <f>(B48*G48)-D48</f>
        <v>0</v>
      </c>
      <c r="I48" s="35" t="s">
        <v>71</v>
      </c>
      <c r="J48" s="35"/>
      <c r="K48" s="35" t="str">
        <f>"buy "&amp;B48&amp;" "&amp;A48&amp;" @ $"&amp;G48</f>
        <v>buy 15 PLMR @ $171.47</v>
      </c>
      <c r="L48" s="9">
        <f>L47-(G48*B48)</f>
        <v>218398.04000000004</v>
      </c>
      <c r="M48" s="36">
        <f>M47-(G48*B48)</f>
        <v>209367.01</v>
      </c>
      <c r="N48" s="35"/>
      <c r="O48" s="35"/>
      <c r="P48" s="35"/>
      <c r="Q48" s="10"/>
    </row>
    <row r="49" spans="1:17" x14ac:dyDescent="0.45">
      <c r="A49" s="23" t="s">
        <v>199</v>
      </c>
      <c r="B49" s="24">
        <v>187</v>
      </c>
      <c r="C49" s="25">
        <v>11.05</v>
      </c>
      <c r="D49" s="25">
        <f>C49*B49</f>
        <v>2066.35</v>
      </c>
      <c r="E49" s="36" t="s">
        <v>37</v>
      </c>
      <c r="F49" s="38">
        <f>D49/D50</f>
        <v>0.25678130809531852</v>
      </c>
      <c r="G49" s="49">
        <v>11.05</v>
      </c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187 KEP @ $11.05</v>
      </c>
      <c r="L49" s="9">
        <f>L48-(G49*B49)</f>
        <v>216331.69000000003</v>
      </c>
      <c r="M49" s="36">
        <f>M48-(G49*B49)</f>
        <v>207300.66</v>
      </c>
      <c r="N49" s="35" t="str">
        <f>TEXT(ROUND(M49,2),"$#,##0.00")&amp;" will be the balance in the account after purchases.  "</f>
        <v xml:space="preserve">$207,300.66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8047.1200000000008</v>
      </c>
      <c r="E50" s="35"/>
      <c r="F50" s="38">
        <f>SUM(F47:F49)</f>
        <v>0.99999999999999989</v>
      </c>
      <c r="G50" s="9" t="s">
        <v>15</v>
      </c>
      <c r="H50" s="9">
        <f>SUM(H47:H49)</f>
        <v>-52.959999999999582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216331.69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15389.16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123.69999999999982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15512.86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-52.959999999999582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15565.82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45777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207303.45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192</v>
      </c>
      <c r="B69" s="35">
        <v>206</v>
      </c>
      <c r="C69" s="9">
        <v>7.54</v>
      </c>
      <c r="D69" s="9">
        <f>C69*B69</f>
        <v>1553.24</v>
      </c>
      <c r="E69" s="36" t="s">
        <v>37</v>
      </c>
      <c r="F69" s="38">
        <f>D69/D72</f>
        <v>0.17601769650761417</v>
      </c>
      <c r="G69" s="45">
        <v>7.63</v>
      </c>
      <c r="H69" s="9">
        <f>(B69*G69)-D69</f>
        <v>18.539999999999964</v>
      </c>
      <c r="I69" s="35" t="s">
        <v>71</v>
      </c>
      <c r="J69" s="36">
        <f>G69*B69</f>
        <v>1571.78</v>
      </c>
      <c r="K69" s="35" t="str">
        <f>"sell "&amp;B69&amp;" "&amp;A69&amp;" @ $"&amp;G69</f>
        <v>sell 206 SMWB @ $7.63</v>
      </c>
      <c r="L69" s="9">
        <f>L68+(G69*B69)</f>
        <v>208875.23</v>
      </c>
      <c r="M69" s="35"/>
      <c r="N69" s="35"/>
      <c r="O69" s="35"/>
      <c r="P69" s="35"/>
      <c r="Q69" s="10"/>
    </row>
    <row r="70" spans="1:17" x14ac:dyDescent="0.45">
      <c r="A70" s="13" t="s">
        <v>193</v>
      </c>
      <c r="B70" s="35">
        <v>165</v>
      </c>
      <c r="C70" s="9">
        <v>12.51</v>
      </c>
      <c r="D70" s="9">
        <f>C70*B70</f>
        <v>2064.15</v>
      </c>
      <c r="E70" s="36" t="s">
        <v>37</v>
      </c>
      <c r="F70" s="38">
        <f>D70/D72</f>
        <v>0.23391551096172633</v>
      </c>
      <c r="G70" s="45">
        <v>12.81</v>
      </c>
      <c r="H70" s="9">
        <f>(B70*G70)-D70</f>
        <v>49.5</v>
      </c>
      <c r="I70" s="35" t="s">
        <v>71</v>
      </c>
      <c r="J70" s="36">
        <f>G70*B70</f>
        <v>2113.65</v>
      </c>
      <c r="K70" s="35" t="str">
        <f>"sell "&amp;B70&amp;" "&amp;A70&amp;" @ $"&amp;G70</f>
        <v>sell 165 SOFI @ $12.81</v>
      </c>
      <c r="L70" s="9">
        <f>L69+(G70*B70)</f>
        <v>210988.88</v>
      </c>
      <c r="M70" s="35"/>
      <c r="N70" s="35"/>
      <c r="O70" s="35"/>
      <c r="P70" s="35"/>
      <c r="Q70" s="10"/>
    </row>
    <row r="71" spans="1:17" x14ac:dyDescent="0.45">
      <c r="A71" s="13" t="s">
        <v>194</v>
      </c>
      <c r="B71" s="35">
        <v>285</v>
      </c>
      <c r="C71" s="9">
        <v>18.27</v>
      </c>
      <c r="D71" s="9">
        <f>C71*B71</f>
        <v>5206.95</v>
      </c>
      <c r="E71" s="36" t="s">
        <v>37</v>
      </c>
      <c r="F71" s="38">
        <f>D71/D72</f>
        <v>0.59006679253065952</v>
      </c>
      <c r="G71" s="45">
        <v>18.420000000000002</v>
      </c>
      <c r="H71" s="9">
        <f>(B71*G71)-D71</f>
        <v>42.750000000000909</v>
      </c>
      <c r="I71" s="35" t="s">
        <v>71</v>
      </c>
      <c r="J71" s="36">
        <f>G71*B71</f>
        <v>5249.7000000000007</v>
      </c>
      <c r="K71" s="35" t="str">
        <f>"sell "&amp;B71&amp;" "&amp;A71&amp;" @ $"&amp;G71</f>
        <v>sell 285 CRK @ $18.42</v>
      </c>
      <c r="L71" s="9">
        <f>L70+(G71*B71)</f>
        <v>216238.58000000002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8824.34</v>
      </c>
      <c r="E72" s="36"/>
      <c r="F72" s="38">
        <f>SUM(F69:F71)</f>
        <v>1</v>
      </c>
      <c r="G72" s="41"/>
      <c r="H72" s="9">
        <f>SUM(H69:H71)</f>
        <v>110.79000000000087</v>
      </c>
      <c r="I72" s="35"/>
      <c r="J72" s="36">
        <f>SUM(J69:J71)</f>
        <v>8935.130000000001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122</v>
      </c>
      <c r="B77" s="35">
        <v>12</v>
      </c>
      <c r="C77" s="9">
        <v>78.709999999999994</v>
      </c>
      <c r="D77" s="9">
        <f>C77*B77</f>
        <v>944.52</v>
      </c>
      <c r="E77" s="36" t="s">
        <v>37</v>
      </c>
      <c r="F77" s="38">
        <f>D77/D80</f>
        <v>1</v>
      </c>
      <c r="G77" s="48">
        <v>78.92</v>
      </c>
      <c r="H77" s="9">
        <f>(B77*G77)-D77</f>
        <v>2.5199999999999818</v>
      </c>
      <c r="I77" s="35" t="s">
        <v>71</v>
      </c>
      <c r="J77" s="35"/>
      <c r="K77" s="35" t="str">
        <f>"buy "&amp;B77&amp;" "&amp;A77&amp;" @ $"&amp;G77</f>
        <v>buy 12 IEFA @ $78.92</v>
      </c>
      <c r="L77" s="9">
        <f>L71-(G77*B77)</f>
        <v>215291.54</v>
      </c>
      <c r="M77" s="36">
        <f>L68-(G77*B77)</f>
        <v>206356.41</v>
      </c>
      <c r="N77" s="35"/>
      <c r="O77" s="35"/>
      <c r="P77" s="35"/>
      <c r="Q77" s="10"/>
    </row>
    <row r="78" spans="1:17" x14ac:dyDescent="0.45">
      <c r="A78" s="13"/>
      <c r="B78" s="35"/>
      <c r="C78" s="9"/>
      <c r="D78" s="9">
        <f>C78*B78</f>
        <v>0</v>
      </c>
      <c r="E78" s="36" t="s">
        <v>37</v>
      </c>
      <c r="F78" s="38">
        <f>D78/D80</f>
        <v>0</v>
      </c>
      <c r="G78" s="48"/>
      <c r="H78" s="9">
        <f>(B78*G78)-D78</f>
        <v>0</v>
      </c>
      <c r="I78" s="35" t="s">
        <v>71</v>
      </c>
      <c r="J78" s="35"/>
      <c r="K78" s="35" t="str">
        <f>"buy "&amp;B78&amp;" "&amp;A78&amp;" @ $"&amp;G78</f>
        <v>buy   @ $</v>
      </c>
      <c r="L78" s="9">
        <f>L77-(G78*B78)</f>
        <v>215291.54</v>
      </c>
      <c r="M78" s="36">
        <f>M77-(G78*B78)</f>
        <v>206356.41</v>
      </c>
      <c r="N78" s="35"/>
      <c r="O78" s="35"/>
      <c r="P78" s="35"/>
      <c r="Q78" s="10"/>
    </row>
    <row r="79" spans="1:17" x14ac:dyDescent="0.45">
      <c r="A79" s="23"/>
      <c r="B79" s="24"/>
      <c r="C79" s="25"/>
      <c r="D79" s="25">
        <f>C79*B79</f>
        <v>0</v>
      </c>
      <c r="E79" s="36" t="s">
        <v>37</v>
      </c>
      <c r="F79" s="38">
        <f>D79/D80</f>
        <v>0</v>
      </c>
      <c r="G79" s="49"/>
      <c r="H79" s="25">
        <f>(B79*G79)-D79</f>
        <v>0</v>
      </c>
      <c r="I79" s="35" t="s">
        <v>71</v>
      </c>
      <c r="J79" s="35"/>
      <c r="K79" s="35" t="str">
        <f>"buy "&amp;B79&amp;" "&amp;A79&amp;" @ $"&amp;G79</f>
        <v>buy   @ $</v>
      </c>
      <c r="L79" s="9">
        <f>L78-(G79*B79)</f>
        <v>215291.54</v>
      </c>
      <c r="M79" s="36">
        <f>M78-(G79*B79)</f>
        <v>206356.41</v>
      </c>
      <c r="N79" s="35" t="str">
        <f>TEXT(ROUND(M79,2),"$#,##0.00")&amp;" will be the balance in the account after purchases.  "</f>
        <v xml:space="preserve">$206,356.41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944.52</v>
      </c>
      <c r="E80" s="35"/>
      <c r="F80" s="38">
        <f>SUM(F77:F79)</f>
        <v>1</v>
      </c>
      <c r="G80" s="9" t="s">
        <v>15</v>
      </c>
      <c r="H80" s="9">
        <f>SUM(H77:H79)</f>
        <v>2.5199999999999818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215291.54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14420.68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110.79000000000087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14531.470000000001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2.5199999999999818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14528.95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45747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200789.48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189</v>
      </c>
      <c r="B99" s="35">
        <v>39</v>
      </c>
      <c r="C99" s="9">
        <v>87.37</v>
      </c>
      <c r="D99" s="9">
        <f>C99*B99</f>
        <v>3407.4300000000003</v>
      </c>
      <c r="E99" s="36" t="s">
        <v>37</v>
      </c>
      <c r="F99" s="38">
        <f>D99/D102</f>
        <v>0.45188143024239641</v>
      </c>
      <c r="G99" s="45">
        <v>87.37</v>
      </c>
      <c r="H99" s="9">
        <f>(B99*G99)-D99</f>
        <v>0</v>
      </c>
      <c r="I99" s="35" t="s">
        <v>71</v>
      </c>
      <c r="J99" s="36">
        <f>G99*B99</f>
        <v>3407.4300000000003</v>
      </c>
      <c r="K99" s="35" t="str">
        <f>"sell "&amp;B99&amp;" "&amp;A99&amp;" @ $"&amp;G99</f>
        <v>sell 39 SKYW @ $87.37</v>
      </c>
      <c r="L99" s="9">
        <f>L98+(G99*B99)</f>
        <v>204196.91</v>
      </c>
      <c r="M99" s="35"/>
      <c r="N99" s="35"/>
      <c r="O99" s="35"/>
      <c r="P99" s="35"/>
      <c r="Q99" s="10"/>
    </row>
    <row r="100" spans="1:17" x14ac:dyDescent="0.45">
      <c r="A100" s="13" t="s">
        <v>190</v>
      </c>
      <c r="B100" s="35">
        <v>14</v>
      </c>
      <c r="C100" s="9">
        <v>180.14</v>
      </c>
      <c r="D100" s="9">
        <f>C100*B100</f>
        <v>2521.96</v>
      </c>
      <c r="E100" s="36" t="s">
        <v>37</v>
      </c>
      <c r="F100" s="38">
        <f>D100/D102</f>
        <v>0.33445350067767027</v>
      </c>
      <c r="G100" s="45">
        <v>180.14</v>
      </c>
      <c r="H100" s="9">
        <f>(B100*G100)-D100</f>
        <v>0</v>
      </c>
      <c r="I100" s="35" t="s">
        <v>71</v>
      </c>
      <c r="J100" s="36">
        <f>G100*B100</f>
        <v>2521.96</v>
      </c>
      <c r="K100" s="35" t="str">
        <f>"sell "&amp;B100&amp;" "&amp;A100&amp;" @ $"&amp;G100</f>
        <v>sell 14 GDDY @ $180.14</v>
      </c>
      <c r="L100" s="9">
        <f>L99+(G100*B100)</f>
        <v>206718.87</v>
      </c>
      <c r="M100" s="35"/>
      <c r="N100" s="35"/>
      <c r="O100" s="35"/>
      <c r="P100" s="35"/>
      <c r="Q100" s="10"/>
    </row>
    <row r="101" spans="1:17" x14ac:dyDescent="0.45">
      <c r="A101" s="13" t="s">
        <v>191</v>
      </c>
      <c r="B101" s="35">
        <v>5</v>
      </c>
      <c r="C101" s="9">
        <v>322.23</v>
      </c>
      <c r="D101" s="9">
        <f>C101*B101</f>
        <v>1611.15</v>
      </c>
      <c r="E101" s="36" t="s">
        <v>37</v>
      </c>
      <c r="F101" s="38">
        <f>D101/D102</f>
        <v>0.21366506907993327</v>
      </c>
      <c r="G101" s="45">
        <v>322.23</v>
      </c>
      <c r="H101" s="9">
        <f>(B101*G101)-D101</f>
        <v>0</v>
      </c>
      <c r="I101" s="35" t="s">
        <v>71</v>
      </c>
      <c r="J101" s="36">
        <f>G101*B101</f>
        <v>1611.15</v>
      </c>
      <c r="K101" s="35" t="str">
        <f>"sell "&amp;B101&amp;" "&amp;A101&amp;" @ $"&amp;G101</f>
        <v>sell 5 FIX @ $322.23</v>
      </c>
      <c r="L101" s="9">
        <f>L100+(G101*B101)</f>
        <v>208330.02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7540.5400000000009</v>
      </c>
      <c r="E102" s="36"/>
      <c r="F102" s="38">
        <f>SUM(F99:F101)</f>
        <v>1</v>
      </c>
      <c r="G102" s="41"/>
      <c r="H102" s="9">
        <f>SUM(H99:H101)</f>
        <v>0</v>
      </c>
      <c r="I102" s="35"/>
      <c r="J102" s="36">
        <f>SUM(J99:J101)</f>
        <v>7540.5400000000009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122</v>
      </c>
      <c r="B107" s="35">
        <v>13</v>
      </c>
      <c r="C107" s="9">
        <v>75.650000000000006</v>
      </c>
      <c r="D107" s="9">
        <f>C107*B107</f>
        <v>983.45</v>
      </c>
      <c r="E107" s="36" t="s">
        <v>37</v>
      </c>
      <c r="F107" s="38">
        <f>D107/D110</f>
        <v>1</v>
      </c>
      <c r="G107" s="48">
        <v>75.650000000000006</v>
      </c>
      <c r="H107" s="9">
        <f>(B107*G107)-D107</f>
        <v>0</v>
      </c>
      <c r="I107" s="35" t="s">
        <v>71</v>
      </c>
      <c r="J107" s="35"/>
      <c r="K107" s="35" t="str">
        <f>"buy "&amp;B107&amp;" "&amp;A107&amp;" @ $"&amp;G107</f>
        <v>buy 13 IEFA @ $75.65</v>
      </c>
      <c r="L107" s="9">
        <f>L101-(G107*B107)</f>
        <v>207346.56999999998</v>
      </c>
      <c r="M107" s="36">
        <f>L98-(G107*B107)</f>
        <v>199806.03</v>
      </c>
      <c r="N107" s="35"/>
      <c r="O107" s="35"/>
      <c r="P107" s="35"/>
      <c r="Q107" s="10"/>
    </row>
    <row r="108" spans="1:17" x14ac:dyDescent="0.45">
      <c r="A108" s="13"/>
      <c r="B108" s="35"/>
      <c r="C108" s="9"/>
      <c r="D108" s="9">
        <f>C108*B108</f>
        <v>0</v>
      </c>
      <c r="E108" s="36" t="s">
        <v>37</v>
      </c>
      <c r="F108" s="38">
        <f>D108/D110</f>
        <v>0</v>
      </c>
      <c r="G108" s="48"/>
      <c r="H108" s="9">
        <f>(B108*G108)-D108</f>
        <v>0</v>
      </c>
      <c r="I108" s="35" t="s">
        <v>71</v>
      </c>
      <c r="J108" s="35"/>
      <c r="K108" s="35" t="str">
        <f>"buy "&amp;B108&amp;" "&amp;A108&amp;" @ $"&amp;G108</f>
        <v>buy   @ $</v>
      </c>
      <c r="L108" s="9">
        <f>L107-(G108*B108)</f>
        <v>207346.56999999998</v>
      </c>
      <c r="M108" s="36">
        <f>M107-(G108*B108)</f>
        <v>199806.03</v>
      </c>
      <c r="N108" s="35"/>
      <c r="O108" s="35"/>
      <c r="P108" s="35"/>
      <c r="Q108" s="10"/>
    </row>
    <row r="109" spans="1:17" x14ac:dyDescent="0.45">
      <c r="A109" s="23"/>
      <c r="B109" s="24"/>
      <c r="C109" s="25"/>
      <c r="D109" s="25">
        <f>C109*B109</f>
        <v>0</v>
      </c>
      <c r="E109" s="36" t="s">
        <v>37</v>
      </c>
      <c r="F109" s="38">
        <f>D109/D110</f>
        <v>0</v>
      </c>
      <c r="G109" s="49"/>
      <c r="H109" s="25">
        <f>(B109*G109)-D109</f>
        <v>0</v>
      </c>
      <c r="I109" s="35" t="s">
        <v>71</v>
      </c>
      <c r="J109" s="35"/>
      <c r="K109" s="35" t="str">
        <f>"buy "&amp;B109&amp;" "&amp;A109&amp;" @ $"&amp;G109</f>
        <v>buy   @ $</v>
      </c>
      <c r="L109" s="9">
        <f>L108-(G109*B109)</f>
        <v>207346.56999999998</v>
      </c>
      <c r="M109" s="36">
        <f>M108-(G109*B109)</f>
        <v>199806.03</v>
      </c>
      <c r="N109" s="35" t="str">
        <f>TEXT(ROUND(M109,2),"$#,##0.00")&amp;" will be the balance in the account after purchases.  "</f>
        <v xml:space="preserve">$199,806.03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983.45</v>
      </c>
      <c r="E110" s="35"/>
      <c r="F110" s="38">
        <f>SUM(F107:F109)</f>
        <v>1</v>
      </c>
      <c r="G110" s="9" t="s">
        <v>15</v>
      </c>
      <c r="H110" s="9">
        <f>SUM(H107:H109)</f>
        <v>0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207346.57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0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0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0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0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0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5" spans="1:17" ht="14.65" thickBot="1" x14ac:dyDescent="0.5"/>
    <row r="126" spans="1:17" ht="14.65" thickTop="1" x14ac:dyDescent="0.45">
      <c r="A126" s="2"/>
      <c r="B126" s="3"/>
      <c r="C126" s="4">
        <v>45716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 x14ac:dyDescent="0.45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 x14ac:dyDescent="0.45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200744.31</v>
      </c>
      <c r="M128" s="35" t="s">
        <v>118</v>
      </c>
      <c r="N128" s="35"/>
      <c r="O128" s="35"/>
      <c r="P128" s="35"/>
      <c r="Q128" s="10"/>
    </row>
    <row r="129" spans="1:17" x14ac:dyDescent="0.45">
      <c r="A129" s="13" t="s">
        <v>186</v>
      </c>
      <c r="B129" s="35">
        <v>53</v>
      </c>
      <c r="C129" s="9">
        <v>93.81</v>
      </c>
      <c r="D129" s="9">
        <f>C129*B129</f>
        <v>4971.93</v>
      </c>
      <c r="E129" s="36" t="s">
        <v>37</v>
      </c>
      <c r="F129" s="38">
        <f>D129/D132</f>
        <v>0.56376969026247636</v>
      </c>
      <c r="G129" s="45">
        <v>93.81</v>
      </c>
      <c r="H129" s="9">
        <f>(B129*G129)-D129</f>
        <v>0</v>
      </c>
      <c r="I129" s="35" t="s">
        <v>71</v>
      </c>
      <c r="J129" s="36">
        <f>G129*B129</f>
        <v>4971.93</v>
      </c>
      <c r="K129" s="35" t="str">
        <f>"sell "&amp;B129&amp;" "&amp;A129&amp;" @ $"&amp;G129</f>
        <v>sell 53 UAL @ $93.81</v>
      </c>
      <c r="L129" s="9">
        <f>L128+(G129*B129)</f>
        <v>205716.24</v>
      </c>
      <c r="M129" s="35"/>
      <c r="N129" s="35"/>
      <c r="O129" s="35"/>
      <c r="P129" s="35"/>
      <c r="Q129" s="10"/>
    </row>
    <row r="130" spans="1:17" x14ac:dyDescent="0.45">
      <c r="A130" s="13" t="s">
        <v>187</v>
      </c>
      <c r="B130" s="35">
        <v>39</v>
      </c>
      <c r="C130" s="9">
        <v>29.89</v>
      </c>
      <c r="D130" s="9">
        <f>C130*B130</f>
        <v>1165.71</v>
      </c>
      <c r="E130" s="36" t="s">
        <v>37</v>
      </c>
      <c r="F130" s="38">
        <f>D130/D132</f>
        <v>0.13218045419703642</v>
      </c>
      <c r="G130" s="45">
        <v>30.47</v>
      </c>
      <c r="H130" s="9">
        <f>(B130*G130)-D130</f>
        <v>22.619999999999891</v>
      </c>
      <c r="I130" s="35" t="s">
        <v>71</v>
      </c>
      <c r="J130" s="36">
        <f>G130*B130</f>
        <v>1188.33</v>
      </c>
      <c r="K130" s="35" t="str">
        <f>"sell "&amp;B130&amp;" "&amp;A130&amp;" @ $"&amp;G130</f>
        <v>sell 39 AS @ $30.47</v>
      </c>
      <c r="L130" s="9">
        <f>L129+(G130*B130)</f>
        <v>206904.56999999998</v>
      </c>
      <c r="M130" s="35"/>
      <c r="N130" s="35"/>
      <c r="O130" s="35"/>
      <c r="P130" s="35"/>
      <c r="Q130" s="10"/>
    </row>
    <row r="131" spans="1:17" x14ac:dyDescent="0.45">
      <c r="A131" s="13" t="s">
        <v>188</v>
      </c>
      <c r="B131" s="35">
        <v>8</v>
      </c>
      <c r="C131" s="9">
        <v>335.18</v>
      </c>
      <c r="D131" s="9">
        <f>C131*B131</f>
        <v>2681.44</v>
      </c>
      <c r="E131" s="36" t="s">
        <v>37</v>
      </c>
      <c r="F131" s="38">
        <f>D131/D132</f>
        <v>0.30404985554048725</v>
      </c>
      <c r="G131" s="45">
        <v>334.7</v>
      </c>
      <c r="H131" s="9">
        <f>(B131*G131)-D131</f>
        <v>-3.8400000000001455</v>
      </c>
      <c r="I131" s="35" t="s">
        <v>71</v>
      </c>
      <c r="J131" s="36">
        <f>G131*B131</f>
        <v>2677.6</v>
      </c>
      <c r="K131" s="35" t="str">
        <f>"sell "&amp;B131&amp;" "&amp;A131&amp;" @ $"&amp;G131</f>
        <v>sell 8 GEV @ $334.7</v>
      </c>
      <c r="L131" s="9">
        <f>L130+(G131*B131)</f>
        <v>209582.16999999998</v>
      </c>
      <c r="M131" s="35" t="s">
        <v>22</v>
      </c>
      <c r="N131" s="35"/>
      <c r="O131" s="35"/>
      <c r="P131" s="35"/>
      <c r="Q131" s="10"/>
    </row>
    <row r="132" spans="1:17" x14ac:dyDescent="0.45">
      <c r="A132" s="13"/>
      <c r="B132" s="35" t="s">
        <v>3</v>
      </c>
      <c r="C132" s="9"/>
      <c r="D132" s="9">
        <f>SUM(D129:D131)</f>
        <v>8819.08</v>
      </c>
      <c r="E132" s="36"/>
      <c r="F132" s="38">
        <f>SUM(F129:F131)</f>
        <v>1</v>
      </c>
      <c r="G132" s="41"/>
      <c r="H132" s="9">
        <f>SUM(H129:H131)</f>
        <v>18.779999999999745</v>
      </c>
      <c r="I132" s="35"/>
      <c r="J132" s="36">
        <f>SUM(J129:J131)</f>
        <v>8837.86</v>
      </c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 x14ac:dyDescent="0.45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 x14ac:dyDescent="0.45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 x14ac:dyDescent="0.45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 x14ac:dyDescent="0.45">
      <c r="A137" s="13" t="s">
        <v>187</v>
      </c>
      <c r="B137" s="35">
        <v>47</v>
      </c>
      <c r="C137" s="9">
        <v>29.89</v>
      </c>
      <c r="D137" s="9">
        <f>C137*B137</f>
        <v>1404.83</v>
      </c>
      <c r="E137" s="36" t="s">
        <v>37</v>
      </c>
      <c r="F137" s="38">
        <f>D137/D140</f>
        <v>0.17312780596494384</v>
      </c>
      <c r="G137" s="48">
        <v>30.47</v>
      </c>
      <c r="H137" s="9">
        <f>(B137*G137)-D137</f>
        <v>27.259999999999991</v>
      </c>
      <c r="I137" s="35" t="s">
        <v>71</v>
      </c>
      <c r="J137" s="35"/>
      <c r="K137" s="35" t="str">
        <f>"buy "&amp;B137&amp;" "&amp;A137&amp;" @ $"&amp;G137</f>
        <v>buy 47 AS @ $30.47</v>
      </c>
      <c r="L137" s="9">
        <f>L131-(G137*B137)</f>
        <v>208150.08</v>
      </c>
      <c r="M137" s="36">
        <f>L128-(G137*B137)</f>
        <v>199312.22</v>
      </c>
      <c r="N137" s="35"/>
      <c r="O137" s="35"/>
      <c r="P137" s="35"/>
      <c r="Q137" s="10"/>
    </row>
    <row r="138" spans="1:17" x14ac:dyDescent="0.45">
      <c r="A138" s="13" t="s">
        <v>195</v>
      </c>
      <c r="B138" s="35">
        <v>19</v>
      </c>
      <c r="C138" s="9">
        <v>85.42</v>
      </c>
      <c r="D138" s="9">
        <f>C138*B138</f>
        <v>1622.98</v>
      </c>
      <c r="E138" s="36" t="s">
        <v>37</v>
      </c>
      <c r="F138" s="38">
        <f>D138/D140</f>
        <v>0.20001207727980225</v>
      </c>
      <c r="G138" s="48">
        <v>86.71</v>
      </c>
      <c r="H138" s="9">
        <f>(B138*G138)-D138</f>
        <v>24.509999999999764</v>
      </c>
      <c r="I138" s="35" t="s">
        <v>71</v>
      </c>
      <c r="J138" s="35"/>
      <c r="K138" s="35" t="str">
        <f>"buy "&amp;B138&amp;" "&amp;A138&amp;" @ $"&amp;G138</f>
        <v>buy 19 TPR @ $86.71</v>
      </c>
      <c r="L138" s="9">
        <f>L137-(G138*B138)</f>
        <v>206502.59</v>
      </c>
      <c r="M138" s="36">
        <f>M137-(G138*B138)</f>
        <v>197664.73</v>
      </c>
      <c r="N138" s="35"/>
      <c r="O138" s="35"/>
      <c r="P138" s="35"/>
      <c r="Q138" s="10"/>
    </row>
    <row r="139" spans="1:17" x14ac:dyDescent="0.45">
      <c r="A139" s="23" t="s">
        <v>196</v>
      </c>
      <c r="B139" s="24">
        <v>580</v>
      </c>
      <c r="C139" s="25">
        <v>8.77</v>
      </c>
      <c r="D139" s="25">
        <f>C139*B139</f>
        <v>5086.5999999999995</v>
      </c>
      <c r="E139" s="36" t="s">
        <v>37</v>
      </c>
      <c r="F139" s="38">
        <f>D139/D140</f>
        <v>0.62686011675525388</v>
      </c>
      <c r="G139" s="49">
        <v>8.77</v>
      </c>
      <c r="H139" s="25">
        <f>(B139*G139)-D139</f>
        <v>0</v>
      </c>
      <c r="I139" s="35" t="s">
        <v>71</v>
      </c>
      <c r="J139" s="35"/>
      <c r="K139" s="35" t="str">
        <f>"buy "&amp;B139&amp;" "&amp;A139&amp;" @ $"&amp;G139</f>
        <v>buy 580 ICAGY @ $8.77</v>
      </c>
      <c r="L139" s="9">
        <f>L138-(G139*B139)</f>
        <v>201415.99</v>
      </c>
      <c r="M139" s="36">
        <f>M138-(G139*B139)</f>
        <v>192578.13</v>
      </c>
      <c r="N139" s="35" t="str">
        <f>TEXT(ROUND(M139,2),"$#,##0.00")&amp;" will be the balance in the account after purchases.  "</f>
        <v xml:space="preserve">$192,578.13 will be the balance in the account after purchases.  </v>
      </c>
      <c r="O139" s="35"/>
      <c r="P139" s="35"/>
      <c r="Q139" s="10"/>
    </row>
    <row r="140" spans="1:17" x14ac:dyDescent="0.45">
      <c r="A140" s="13"/>
      <c r="B140" s="35"/>
      <c r="C140" s="9"/>
      <c r="D140" s="9">
        <f>SUM(D137:D139)</f>
        <v>8114.41</v>
      </c>
      <c r="E140" s="35"/>
      <c r="F140" s="38">
        <f>SUM(F137:F139)</f>
        <v>1</v>
      </c>
      <c r="G140" s="9" t="s">
        <v>15</v>
      </c>
      <c r="H140" s="9">
        <f>SUM(H137:H139)</f>
        <v>51.769999999999754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201415.99</v>
      </c>
      <c r="O141" s="35" t="s">
        <v>60</v>
      </c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11</v>
      </c>
      <c r="B144" s="35"/>
      <c r="C144" s="9"/>
      <c r="D144" s="21">
        <v>93.98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12</v>
      </c>
      <c r="B145" s="35"/>
      <c r="C145" s="9"/>
      <c r="D145" s="9">
        <f>H132</f>
        <v>18.779999999999745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13</v>
      </c>
      <c r="B146" s="35"/>
      <c r="C146" s="9"/>
      <c r="D146" s="9">
        <f>D144+D145</f>
        <v>112.75999999999975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x14ac:dyDescent="0.45">
      <c r="A147" s="13" t="s">
        <v>14</v>
      </c>
      <c r="B147" s="35"/>
      <c r="C147" s="9"/>
      <c r="D147" s="9">
        <f>H140</f>
        <v>51.769999999999754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 x14ac:dyDescent="0.5">
      <c r="A148" s="15" t="s">
        <v>13</v>
      </c>
      <c r="B148" s="16"/>
      <c r="C148" s="17"/>
      <c r="D148" s="46">
        <f>D146-D147</f>
        <v>60.989999999999995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 x14ac:dyDescent="0.45"/>
    <row r="155" spans="1:17" ht="14.65" thickBot="1" x14ac:dyDescent="0.5"/>
    <row r="156" spans="1:17" ht="14.65" thickTop="1" x14ac:dyDescent="0.45">
      <c r="A156" s="2"/>
      <c r="B156" s="3"/>
      <c r="C156" s="4">
        <v>45688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 x14ac:dyDescent="0.45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 x14ac:dyDescent="0.45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197808.33</v>
      </c>
      <c r="M158" s="35" t="s">
        <v>118</v>
      </c>
      <c r="N158" s="35"/>
      <c r="O158" s="35"/>
      <c r="P158" s="35"/>
      <c r="Q158" s="10"/>
    </row>
    <row r="159" spans="1:17" x14ac:dyDescent="0.45">
      <c r="A159" s="13" t="s">
        <v>183</v>
      </c>
      <c r="B159" s="35">
        <v>221</v>
      </c>
      <c r="C159" s="9">
        <v>29.05</v>
      </c>
      <c r="D159" s="9">
        <f>C159*B159</f>
        <v>6420.05</v>
      </c>
      <c r="E159" s="36" t="s">
        <v>37</v>
      </c>
      <c r="F159" s="38">
        <f>D159/D162</f>
        <v>0.42846750646533749</v>
      </c>
      <c r="G159" s="45">
        <v>27.05</v>
      </c>
      <c r="H159" s="9">
        <f>(B159*G159)-D159</f>
        <v>-442</v>
      </c>
      <c r="I159" s="35" t="s">
        <v>71</v>
      </c>
      <c r="J159" s="36">
        <f>G159*B159</f>
        <v>5978.05</v>
      </c>
      <c r="K159" s="35" t="str">
        <f>"sell "&amp;B159&amp;" "&amp;A159&amp;" @ $"&amp;G159</f>
        <v>sell 221 RKLB @ $27.05</v>
      </c>
      <c r="L159" s="9">
        <f>L158+(G159*B159)</f>
        <v>203786.37999999998</v>
      </c>
      <c r="M159" s="35"/>
      <c r="N159" s="35"/>
      <c r="O159" s="35"/>
      <c r="P159" s="35"/>
      <c r="Q159" s="10"/>
    </row>
    <row r="160" spans="1:17" x14ac:dyDescent="0.45">
      <c r="A160" s="13" t="s">
        <v>184</v>
      </c>
      <c r="B160" s="35">
        <v>10</v>
      </c>
      <c r="C160" s="9">
        <v>369.59</v>
      </c>
      <c r="D160" s="9">
        <f>C160*B160</f>
        <v>3695.8999999999996</v>
      </c>
      <c r="E160" s="36" t="s">
        <v>37</v>
      </c>
      <c r="F160" s="38">
        <f>D160/D162</f>
        <v>0.24666054892800532</v>
      </c>
      <c r="G160" s="45">
        <v>353.51</v>
      </c>
      <c r="H160" s="9">
        <f>(B160*G160)-D160</f>
        <v>-160.79999999999973</v>
      </c>
      <c r="I160" s="35" t="s">
        <v>71</v>
      </c>
      <c r="J160" s="36">
        <f>G160*B160</f>
        <v>3535.1</v>
      </c>
      <c r="K160" s="35" t="str">
        <f>"sell "&amp;B160&amp;" "&amp;A160&amp;" @ $"&amp;G160</f>
        <v>sell 10 APP @ $353.51</v>
      </c>
      <c r="L160" s="9">
        <f>L159+(G160*B160)</f>
        <v>207321.47999999998</v>
      </c>
      <c r="M160" s="35"/>
      <c r="N160" s="35"/>
      <c r="O160" s="35"/>
      <c r="P160" s="35"/>
      <c r="Q160" s="10"/>
    </row>
    <row r="161" spans="1:17" x14ac:dyDescent="0.45">
      <c r="A161" s="13" t="s">
        <v>185</v>
      </c>
      <c r="B161" s="35">
        <v>122</v>
      </c>
      <c r="C161" s="9">
        <v>39.9</v>
      </c>
      <c r="D161" s="9">
        <f>C161*B161</f>
        <v>4867.8</v>
      </c>
      <c r="E161" s="36" t="s">
        <v>37</v>
      </c>
      <c r="F161" s="38">
        <f>D161/D162</f>
        <v>0.32487194460665725</v>
      </c>
      <c r="G161" s="45">
        <v>38.94</v>
      </c>
      <c r="H161" s="9">
        <f>(B161*G161)-D161</f>
        <v>-117.1200000000008</v>
      </c>
      <c r="I161" s="35" t="s">
        <v>71</v>
      </c>
      <c r="J161" s="36">
        <f>G161*B161</f>
        <v>4750.6799999999994</v>
      </c>
      <c r="K161" s="35" t="str">
        <f>"sell "&amp;B161&amp;" "&amp;A161&amp;" @ $"&amp;G161</f>
        <v>sell 122 QFIN @ $38.94</v>
      </c>
      <c r="L161" s="9">
        <f>L160+(G161*B161)</f>
        <v>212072.15999999997</v>
      </c>
      <c r="M161" s="35" t="s">
        <v>22</v>
      </c>
      <c r="N161" s="35"/>
      <c r="O161" s="35"/>
      <c r="P161" s="35"/>
      <c r="Q161" s="10"/>
    </row>
    <row r="162" spans="1:17" x14ac:dyDescent="0.45">
      <c r="A162" s="13"/>
      <c r="B162" s="35" t="s">
        <v>3</v>
      </c>
      <c r="C162" s="9"/>
      <c r="D162" s="9">
        <f>SUM(D159:D161)</f>
        <v>14983.75</v>
      </c>
      <c r="E162" s="36"/>
      <c r="F162" s="38">
        <f>SUM(F159:F161)</f>
        <v>1</v>
      </c>
      <c r="G162" s="41"/>
      <c r="H162" s="9">
        <f>SUM(H159:H161)</f>
        <v>-719.92000000000053</v>
      </c>
      <c r="I162" s="35"/>
      <c r="J162" s="36">
        <f>SUM(J159:J161)</f>
        <v>14263.829999999998</v>
      </c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 x14ac:dyDescent="0.45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 x14ac:dyDescent="0.45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 x14ac:dyDescent="0.45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 x14ac:dyDescent="0.45">
      <c r="A167" s="13" t="s">
        <v>192</v>
      </c>
      <c r="B167" s="35">
        <v>206</v>
      </c>
      <c r="C167" s="9">
        <v>16.21</v>
      </c>
      <c r="D167" s="9">
        <f>C167*B167</f>
        <v>3339.26</v>
      </c>
      <c r="E167" s="36" t="s">
        <v>37</v>
      </c>
      <c r="F167" s="38">
        <f>D167/D170</f>
        <v>0.29728396732356654</v>
      </c>
      <c r="G167" s="48">
        <v>16.45</v>
      </c>
      <c r="H167" s="9">
        <f>(B167*G167)-D167</f>
        <v>49.4399999999996</v>
      </c>
      <c r="I167" s="35" t="s">
        <v>71</v>
      </c>
      <c r="J167" s="35"/>
      <c r="K167" s="35" t="str">
        <f>"buy "&amp;B167&amp;" "&amp;A167&amp;" @ $"&amp;G167</f>
        <v>buy 206 SMWB @ $16.45</v>
      </c>
      <c r="L167" s="9">
        <f>L161-(G167*B167)</f>
        <v>208683.45999999996</v>
      </c>
      <c r="M167" s="36">
        <f>L158-(G167*B167)</f>
        <v>194419.62999999998</v>
      </c>
      <c r="N167" s="35"/>
      <c r="O167" s="35"/>
      <c r="P167" s="35"/>
      <c r="Q167" s="10"/>
    </row>
    <row r="168" spans="1:17" x14ac:dyDescent="0.45">
      <c r="A168" s="13" t="s">
        <v>193</v>
      </c>
      <c r="B168" s="35">
        <v>165</v>
      </c>
      <c r="C168" s="9">
        <v>15.78</v>
      </c>
      <c r="D168" s="9">
        <f>C168*B168</f>
        <v>2603.6999999999998</v>
      </c>
      <c r="E168" s="36" t="s">
        <v>37</v>
      </c>
      <c r="F168" s="38">
        <f>D168/D170</f>
        <v>0.23179934048872206</v>
      </c>
      <c r="G168" s="48">
        <v>14.95</v>
      </c>
      <c r="H168" s="9">
        <f>(B168*G168)-D168</f>
        <v>-136.94999999999982</v>
      </c>
      <c r="I168" s="35" t="s">
        <v>71</v>
      </c>
      <c r="J168" s="35"/>
      <c r="K168" s="35" t="str">
        <f>"buy "&amp;B168&amp;" "&amp;A168&amp;" @ $"&amp;G168</f>
        <v>buy 165 SOFI @ $14.95</v>
      </c>
      <c r="L168" s="9">
        <f>L167-(G168*B168)</f>
        <v>206216.70999999996</v>
      </c>
      <c r="M168" s="36">
        <f>M167-(G168*B168)</f>
        <v>191952.87999999998</v>
      </c>
      <c r="N168" s="35"/>
      <c r="O168" s="35"/>
      <c r="P168" s="35"/>
      <c r="Q168" s="10"/>
    </row>
    <row r="169" spans="1:17" x14ac:dyDescent="0.45">
      <c r="A169" s="23" t="s">
        <v>194</v>
      </c>
      <c r="B169" s="24">
        <v>285</v>
      </c>
      <c r="C169" s="25">
        <v>18.559999999999999</v>
      </c>
      <c r="D169" s="25">
        <f>C169*B169</f>
        <v>5289.5999999999995</v>
      </c>
      <c r="E169" s="36" t="s">
        <v>37</v>
      </c>
      <c r="F169" s="38">
        <f>D169/D170</f>
        <v>0.47091669218771143</v>
      </c>
      <c r="G169" s="49">
        <v>19.2</v>
      </c>
      <c r="H169" s="25">
        <f>(B169*G169)-D169</f>
        <v>182.40000000000055</v>
      </c>
      <c r="I169" s="35" t="s">
        <v>71</v>
      </c>
      <c r="J169" s="35"/>
      <c r="K169" s="35" t="str">
        <f>"buy "&amp;B169&amp;" "&amp;A169&amp;" @ $"&amp;G169</f>
        <v>buy 285 CRK @ $19.2</v>
      </c>
      <c r="L169" s="9">
        <f>L168-(G169*B169)</f>
        <v>200744.70999999996</v>
      </c>
      <c r="M169" s="36">
        <f>M168-(G169*B169)</f>
        <v>186480.87999999998</v>
      </c>
      <c r="N169" s="35" t="str">
        <f>TEXT(ROUND(M169,2),"$#,##0.00")&amp;" will be the balance in the account after purchases.  "</f>
        <v xml:space="preserve">$186,480.88 will be the balance in the account after purchases.  </v>
      </c>
      <c r="O169" s="35"/>
      <c r="P169" s="35"/>
      <c r="Q169" s="10"/>
    </row>
    <row r="170" spans="1:17" x14ac:dyDescent="0.45">
      <c r="A170" s="13"/>
      <c r="B170" s="35"/>
      <c r="C170" s="9"/>
      <c r="D170" s="9">
        <f>SUM(D167:D169)</f>
        <v>11232.56</v>
      </c>
      <c r="E170" s="35"/>
      <c r="F170" s="38">
        <f>SUM(F167:F169)</f>
        <v>1</v>
      </c>
      <c r="G170" s="9" t="s">
        <v>15</v>
      </c>
      <c r="H170" s="9">
        <f>SUM(H167:H169)</f>
        <v>94.890000000000327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200744.70999999996</v>
      </c>
      <c r="O171" s="35" t="s">
        <v>60</v>
      </c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 x14ac:dyDescent="0.45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11</v>
      </c>
      <c r="B174" s="35"/>
      <c r="C174" s="9"/>
      <c r="D174" s="21">
        <v>4715.47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12</v>
      </c>
      <c r="B175" s="35"/>
      <c r="C175" s="9"/>
      <c r="D175" s="9">
        <f>H162</f>
        <v>-719.92000000000053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13</v>
      </c>
      <c r="B176" s="35"/>
      <c r="C176" s="9"/>
      <c r="D176" s="9">
        <f>D174+D175</f>
        <v>3995.5499999999997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x14ac:dyDescent="0.45">
      <c r="A177" s="13" t="s">
        <v>14</v>
      </c>
      <c r="B177" s="35"/>
      <c r="C177" s="9"/>
      <c r="D177" s="9">
        <f>H170</f>
        <v>94.890000000000327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 x14ac:dyDescent="0.5">
      <c r="A178" s="15" t="s">
        <v>13</v>
      </c>
      <c r="B178" s="16"/>
      <c r="C178" s="17"/>
      <c r="D178" s="46">
        <f>D176-D177</f>
        <v>3900.6599999999994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 x14ac:dyDescent="0.45"/>
    <row r="185" spans="1:17" ht="14.65" thickBot="1" x14ac:dyDescent="0.5"/>
    <row r="186" spans="1:17" ht="14.65" thickTop="1" x14ac:dyDescent="0.45">
      <c r="A186" s="2"/>
      <c r="B186" s="3"/>
      <c r="C186" s="4">
        <v>45657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 x14ac:dyDescent="0.45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 x14ac:dyDescent="0.45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199012.94</v>
      </c>
      <c r="M188" s="35" t="s">
        <v>118</v>
      </c>
      <c r="N188" s="35"/>
      <c r="O188" s="35"/>
      <c r="P188" s="35"/>
      <c r="Q188" s="10"/>
    </row>
    <row r="189" spans="1:17" x14ac:dyDescent="0.45">
      <c r="A189" s="13" t="s">
        <v>180</v>
      </c>
      <c r="B189" s="35">
        <v>197</v>
      </c>
      <c r="C189" s="9">
        <v>16.82</v>
      </c>
      <c r="D189" s="9">
        <f>C189*B189</f>
        <v>3313.54</v>
      </c>
      <c r="E189" s="36" t="s">
        <v>37</v>
      </c>
      <c r="F189" s="38">
        <f>D189/D192</f>
        <v>0.43429492640601858</v>
      </c>
      <c r="G189" s="45">
        <v>17.024999999999999</v>
      </c>
      <c r="H189" s="9">
        <f>(B189*G189)-D189</f>
        <v>40.384999999999764</v>
      </c>
      <c r="I189" s="35" t="s">
        <v>71</v>
      </c>
      <c r="J189" s="36">
        <f>G189*B189</f>
        <v>3353.9249999999997</v>
      </c>
      <c r="K189" s="35" t="str">
        <f>"sell "&amp;B189&amp;" "&amp;A189&amp;" @ $"&amp;G189</f>
        <v>sell 197 CNTA @ $17.025</v>
      </c>
      <c r="L189" s="9">
        <f>L188+(G189*B189)</f>
        <v>202366.86499999999</v>
      </c>
      <c r="M189" s="35"/>
      <c r="N189" s="35"/>
      <c r="O189" s="35"/>
      <c r="P189" s="35"/>
      <c r="Q189" s="10"/>
    </row>
    <row r="190" spans="1:17" x14ac:dyDescent="0.45">
      <c r="A190" s="13" t="s">
        <v>181</v>
      </c>
      <c r="B190" s="35">
        <v>73</v>
      </c>
      <c r="C190" s="9">
        <v>8.23</v>
      </c>
      <c r="D190" s="9">
        <f>C190*B190</f>
        <v>600.79000000000008</v>
      </c>
      <c r="E190" s="36" t="s">
        <v>37</v>
      </c>
      <c r="F190" s="38">
        <f>D190/D192</f>
        <v>7.8743594112481496E-2</v>
      </c>
      <c r="G190" s="45">
        <v>8.0850000000000009</v>
      </c>
      <c r="H190" s="9">
        <f>(B190*G190)-D190</f>
        <v>-10.585000000000036</v>
      </c>
      <c r="I190" s="35" t="s">
        <v>71</v>
      </c>
      <c r="J190" s="36">
        <f>G190*B190</f>
        <v>590.20500000000004</v>
      </c>
      <c r="K190" s="35" t="str">
        <f>"sell "&amp;B190&amp;" "&amp;A190&amp;" @ $"&amp;G190</f>
        <v>sell 73 PHAT @ $8.085</v>
      </c>
      <c r="L190" s="9">
        <f>L189+(G190*B190)</f>
        <v>202957.06999999998</v>
      </c>
      <c r="M190" s="35"/>
      <c r="N190" s="35"/>
      <c r="O190" s="35"/>
      <c r="P190" s="35"/>
      <c r="Q190" s="10"/>
    </row>
    <row r="191" spans="1:17" x14ac:dyDescent="0.45">
      <c r="A191" s="13" t="s">
        <v>182</v>
      </c>
      <c r="B191" s="35">
        <v>79</v>
      </c>
      <c r="C191" s="9">
        <v>47.03</v>
      </c>
      <c r="D191" s="9">
        <f>C191*B191</f>
        <v>3715.37</v>
      </c>
      <c r="E191" s="36" t="s">
        <v>37</v>
      </c>
      <c r="F191" s="38">
        <f>D191/D192</f>
        <v>0.48696147948149993</v>
      </c>
      <c r="G191" s="45">
        <v>47.704999999999998</v>
      </c>
      <c r="H191" s="9">
        <f>(B191*G191)-D191</f>
        <v>53.324999999999818</v>
      </c>
      <c r="I191" s="35" t="s">
        <v>71</v>
      </c>
      <c r="J191" s="36">
        <f>G191*B191</f>
        <v>3768.6949999999997</v>
      </c>
      <c r="K191" s="35" t="str">
        <f>"sell "&amp;B191&amp;" "&amp;A191&amp;" @ $"&amp;G191</f>
        <v>sell 79 TRUP @ $47.705</v>
      </c>
      <c r="L191" s="9">
        <f>L190+(G191*B191)</f>
        <v>206725.76499999998</v>
      </c>
      <c r="M191" s="35" t="s">
        <v>22</v>
      </c>
      <c r="N191" s="35"/>
      <c r="O191" s="35"/>
      <c r="P191" s="35"/>
      <c r="Q191" s="10"/>
    </row>
    <row r="192" spans="1:17" x14ac:dyDescent="0.45">
      <c r="A192" s="13"/>
      <c r="B192" s="35" t="s">
        <v>3</v>
      </c>
      <c r="C192" s="9"/>
      <c r="D192" s="9">
        <f>SUM(D189:D191)</f>
        <v>7629.7</v>
      </c>
      <c r="E192" s="36"/>
      <c r="F192" s="38">
        <f>SUM(F189:F191)</f>
        <v>1</v>
      </c>
      <c r="G192" s="41"/>
      <c r="H192" s="9">
        <f>SUM(H189:H191)</f>
        <v>83.124999999999545</v>
      </c>
      <c r="I192" s="35"/>
      <c r="J192" s="36">
        <f>SUM(J189:J191)</f>
        <v>7712.8249999999989</v>
      </c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 x14ac:dyDescent="0.45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 x14ac:dyDescent="0.45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 x14ac:dyDescent="0.45">
      <c r="A197" s="13" t="s">
        <v>189</v>
      </c>
      <c r="B197" s="35">
        <v>39</v>
      </c>
      <c r="C197" s="9">
        <v>100.72</v>
      </c>
      <c r="D197" s="9">
        <f>C197*B197</f>
        <v>3928.08</v>
      </c>
      <c r="E197" s="36" t="s">
        <v>37</v>
      </c>
      <c r="F197" s="38">
        <f>D197/D200</f>
        <v>0.44356666406946055</v>
      </c>
      <c r="G197" s="48">
        <v>101.515</v>
      </c>
      <c r="H197" s="9">
        <f>(B197*G197)-D197</f>
        <v>31.005000000000109</v>
      </c>
      <c r="I197" s="35" t="s">
        <v>71</v>
      </c>
      <c r="J197" s="35"/>
      <c r="K197" s="35" t="str">
        <f>"buy "&amp;B197&amp;" "&amp;A197&amp;" @ $"&amp;G197</f>
        <v>buy 39 SKYW @ $101.515</v>
      </c>
      <c r="L197" s="9">
        <f>L191-(G197*B197)</f>
        <v>202766.68</v>
      </c>
      <c r="M197" s="36">
        <f>L188-(G197*B197)</f>
        <v>195053.85500000001</v>
      </c>
      <c r="N197" s="35"/>
      <c r="O197" s="35"/>
      <c r="P197" s="35"/>
      <c r="Q197" s="10"/>
    </row>
    <row r="198" spans="1:17" x14ac:dyDescent="0.45">
      <c r="A198" s="13" t="s">
        <v>190</v>
      </c>
      <c r="B198" s="35">
        <v>14</v>
      </c>
      <c r="C198" s="9">
        <v>198.46</v>
      </c>
      <c r="D198" s="9">
        <f>C198*B198</f>
        <v>2778.44</v>
      </c>
      <c r="E198" s="36" t="s">
        <v>37</v>
      </c>
      <c r="F198" s="38">
        <f>D198/D200</f>
        <v>0.31374701180147863</v>
      </c>
      <c r="G198" s="48">
        <v>200.32400000000001</v>
      </c>
      <c r="H198" s="9">
        <f>(B198*G198)-D198</f>
        <v>26.096000000000004</v>
      </c>
      <c r="I198" s="35" t="s">
        <v>71</v>
      </c>
      <c r="J198" s="35"/>
      <c r="K198" s="35" t="str">
        <f>"buy "&amp;B198&amp;" "&amp;A198&amp;" @ $"&amp;G198</f>
        <v>buy 14 GDDY @ $200.324</v>
      </c>
      <c r="L198" s="9">
        <f>L197-(G198*B198)</f>
        <v>199962.144</v>
      </c>
      <c r="M198" s="36">
        <f>M197-(G198*B198)</f>
        <v>192249.31900000002</v>
      </c>
      <c r="N198" s="35"/>
      <c r="O198" s="35"/>
      <c r="P198" s="35"/>
      <c r="Q198" s="10"/>
    </row>
    <row r="199" spans="1:17" x14ac:dyDescent="0.45">
      <c r="A199" s="23" t="s">
        <v>191</v>
      </c>
      <c r="B199" s="24">
        <v>5</v>
      </c>
      <c r="C199" s="25">
        <v>429.83</v>
      </c>
      <c r="D199" s="25">
        <f>C199*B199</f>
        <v>2149.15</v>
      </c>
      <c r="E199" s="36" t="s">
        <v>37</v>
      </c>
      <c r="F199" s="38">
        <f>D199/D200</f>
        <v>0.24268632412906083</v>
      </c>
      <c r="G199" s="49">
        <v>431.44499999999999</v>
      </c>
      <c r="H199" s="25">
        <f>(B199*G199)-D199</f>
        <v>8.0749999999998181</v>
      </c>
      <c r="I199" s="35" t="s">
        <v>71</v>
      </c>
      <c r="J199" s="35"/>
      <c r="K199" s="35" t="str">
        <f>"buy "&amp;B199&amp;" "&amp;A199&amp;" @ $"&amp;G199</f>
        <v>buy 5 FIX @ $431.445</v>
      </c>
      <c r="L199" s="9">
        <f>L198-(G199*B199)</f>
        <v>197804.91899999999</v>
      </c>
      <c r="M199" s="36">
        <f>M198-(G199*B199)</f>
        <v>190092.09400000001</v>
      </c>
      <c r="N199" s="35" t="str">
        <f>TEXT(ROUND(M199,2),"$#,##0.00")&amp;" will be the balance in the account after purchases.  "</f>
        <v xml:space="preserve">$190,092.09 will be the balance in the account after purchases.  </v>
      </c>
      <c r="O199" s="35"/>
      <c r="P199" s="35"/>
      <c r="Q199" s="10"/>
    </row>
    <row r="200" spans="1:17" x14ac:dyDescent="0.45">
      <c r="A200" s="13"/>
      <c r="B200" s="35"/>
      <c r="C200" s="9"/>
      <c r="D200" s="9">
        <f>SUM(D197:D199)</f>
        <v>8855.67</v>
      </c>
      <c r="E200" s="35"/>
      <c r="F200" s="38">
        <f>SUM(F197:F199)</f>
        <v>1</v>
      </c>
      <c r="G200" s="9" t="s">
        <v>15</v>
      </c>
      <c r="H200" s="9">
        <f>SUM(H197:H199)</f>
        <v>65.175999999999931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197804.91900000002</v>
      </c>
      <c r="O201" s="35" t="s">
        <v>60</v>
      </c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11</v>
      </c>
      <c r="B204" s="35"/>
      <c r="C204" s="9"/>
      <c r="D204" s="21">
        <v>946.33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12</v>
      </c>
      <c r="B205" s="35"/>
      <c r="C205" s="9"/>
      <c r="D205" s="9">
        <f>H192</f>
        <v>83.124999999999545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13</v>
      </c>
      <c r="B206" s="35"/>
      <c r="C206" s="9"/>
      <c r="D206" s="9">
        <f>D204+D205</f>
        <v>1029.4549999999995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14</v>
      </c>
      <c r="B207" s="35"/>
      <c r="C207" s="9"/>
      <c r="D207" s="9">
        <f>H200</f>
        <v>65.175999999999931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 x14ac:dyDescent="0.5">
      <c r="A208" s="15" t="s">
        <v>13</v>
      </c>
      <c r="B208" s="16"/>
      <c r="C208" s="17"/>
      <c r="D208" s="46">
        <f>D206-D207</f>
        <v>964.27899999999954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 x14ac:dyDescent="0.45"/>
    <row r="215" spans="1:17" ht="14.65" thickBot="1" x14ac:dyDescent="0.5"/>
    <row r="216" spans="1:17" ht="14.65" thickTop="1" x14ac:dyDescent="0.45">
      <c r="A216" s="2"/>
      <c r="B216" s="3"/>
      <c r="C216" s="4">
        <v>45626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 x14ac:dyDescent="0.45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 x14ac:dyDescent="0.45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200086.79</v>
      </c>
      <c r="M218" s="35" t="s">
        <v>118</v>
      </c>
      <c r="N218" s="35"/>
      <c r="O218" s="35"/>
      <c r="P218" s="35"/>
      <c r="Q218" s="10"/>
    </row>
    <row r="219" spans="1:17" x14ac:dyDescent="0.45">
      <c r="A219" s="13" t="s">
        <v>178</v>
      </c>
      <c r="B219" s="35">
        <v>64</v>
      </c>
      <c r="C219" s="9">
        <v>24.27</v>
      </c>
      <c r="D219" s="9">
        <f>C219*B219</f>
        <v>1553.28</v>
      </c>
      <c r="E219" s="36" t="s">
        <v>37</v>
      </c>
      <c r="F219" s="38">
        <f>D219/D222</f>
        <v>0.20114084443207053</v>
      </c>
      <c r="G219" s="45">
        <v>24.25</v>
      </c>
      <c r="H219" s="9">
        <f>(B219*G219)-D219</f>
        <v>-1.2799999999999727</v>
      </c>
      <c r="I219" s="35" t="s">
        <v>71</v>
      </c>
      <c r="J219" s="36">
        <f>G219*B219</f>
        <v>1552</v>
      </c>
      <c r="K219" s="35" t="str">
        <f>"sell "&amp;B219&amp;" "&amp;A219&amp;" @ $"&amp;G219</f>
        <v>sell 64 LTH @ $24.25</v>
      </c>
      <c r="L219" s="9">
        <f>L218+(G219*B219)</f>
        <v>201638.79</v>
      </c>
      <c r="M219" s="35"/>
      <c r="N219" s="35"/>
      <c r="O219" s="35"/>
      <c r="P219" s="35"/>
      <c r="Q219" s="10"/>
    </row>
    <row r="220" spans="1:17" x14ac:dyDescent="0.45">
      <c r="A220" s="13" t="s">
        <v>179</v>
      </c>
      <c r="B220" s="35">
        <v>53</v>
      </c>
      <c r="C220" s="9">
        <v>58.43</v>
      </c>
      <c r="D220" s="9">
        <f>C220*B220</f>
        <v>3096.79</v>
      </c>
      <c r="E220" s="36" t="s">
        <v>37</v>
      </c>
      <c r="F220" s="38">
        <f>D220/D222</f>
        <v>0.4010165299423103</v>
      </c>
      <c r="G220" s="45">
        <v>58.72</v>
      </c>
      <c r="H220" s="9">
        <f>(B220*G220)-D220</f>
        <v>15.369999999999891</v>
      </c>
      <c r="I220" s="35" t="s">
        <v>71</v>
      </c>
      <c r="J220" s="36">
        <f>G220*B220</f>
        <v>3112.16</v>
      </c>
      <c r="K220" s="35" t="str">
        <f>"sell "&amp;B220&amp;" "&amp;A220&amp;" @ $"&amp;G220</f>
        <v>sell 53 TBBK @ $58.72</v>
      </c>
      <c r="L220" s="9">
        <f>L219+(G220*B220)</f>
        <v>204750.95</v>
      </c>
      <c r="M220" s="35"/>
      <c r="N220" s="35"/>
      <c r="O220" s="35"/>
      <c r="P220" s="35"/>
      <c r="Q220" s="10"/>
    </row>
    <row r="221" spans="1:17" x14ac:dyDescent="0.45">
      <c r="A221" s="13" t="s">
        <v>134</v>
      </c>
      <c r="B221" s="35">
        <v>89</v>
      </c>
      <c r="C221" s="9">
        <v>34.520000000000003</v>
      </c>
      <c r="D221" s="9">
        <f>C221*B221</f>
        <v>3072.28</v>
      </c>
      <c r="E221" s="36" t="s">
        <v>37</v>
      </c>
      <c r="F221" s="38">
        <f>D221/D222</f>
        <v>0.39784262562561917</v>
      </c>
      <c r="G221" s="45">
        <v>35.159999999999997</v>
      </c>
      <c r="H221" s="9">
        <f>(B221*G221)-D221</f>
        <v>56.959999999999582</v>
      </c>
      <c r="I221" s="35" t="s">
        <v>71</v>
      </c>
      <c r="J221" s="36">
        <f>G221*B221</f>
        <v>3129.24</v>
      </c>
      <c r="K221" s="35" t="str">
        <f>"sell "&amp;B221&amp;" "&amp;A221&amp;" @ $"&amp;G221</f>
        <v>sell 89 CNK @ $35.16</v>
      </c>
      <c r="L221" s="9">
        <f>L220+(G221*B221)</f>
        <v>207880.19</v>
      </c>
      <c r="M221" s="35" t="s">
        <v>22</v>
      </c>
      <c r="N221" s="35"/>
      <c r="O221" s="35"/>
      <c r="P221" s="35"/>
      <c r="Q221" s="10"/>
    </row>
    <row r="222" spans="1:17" x14ac:dyDescent="0.45">
      <c r="A222" s="13"/>
      <c r="B222" s="35" t="s">
        <v>3</v>
      </c>
      <c r="C222" s="9"/>
      <c r="D222" s="9">
        <f>SUM(D219:D221)</f>
        <v>7722.35</v>
      </c>
      <c r="E222" s="36"/>
      <c r="F222" s="38">
        <f>SUM(F219:F221)</f>
        <v>1</v>
      </c>
      <c r="G222" s="41"/>
      <c r="H222" s="9">
        <f>SUM(H219:H221)</f>
        <v>71.0499999999995</v>
      </c>
      <c r="I222" s="35"/>
      <c r="J222" s="36">
        <f>SUM(J219:J221)</f>
        <v>7793.4</v>
      </c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 x14ac:dyDescent="0.45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 x14ac:dyDescent="0.45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 x14ac:dyDescent="0.45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 x14ac:dyDescent="0.45">
      <c r="A227" s="13" t="s">
        <v>186</v>
      </c>
      <c r="B227" s="35">
        <v>53</v>
      </c>
      <c r="C227" s="9">
        <v>96.83</v>
      </c>
      <c r="D227" s="9">
        <f>C227*B227</f>
        <v>5131.99</v>
      </c>
      <c r="E227" s="36" t="s">
        <v>37</v>
      </c>
      <c r="F227" s="38">
        <f>D227/D230</f>
        <v>0.58107955098722575</v>
      </c>
      <c r="G227" s="21">
        <v>97.24</v>
      </c>
      <c r="H227" s="9">
        <f>(B227*G227)-D227</f>
        <v>21.729999999999563</v>
      </c>
      <c r="I227" s="35" t="s">
        <v>71</v>
      </c>
      <c r="J227" s="35"/>
      <c r="K227" s="35" t="str">
        <f>"buy "&amp;B227&amp;" "&amp;A227&amp;" @ $"&amp;G227</f>
        <v>buy 53 UAL @ $97.24</v>
      </c>
      <c r="L227" s="9">
        <f>L221-(G227*B227)</f>
        <v>202726.47</v>
      </c>
      <c r="M227" s="36">
        <f>L218-(G227*B227)</f>
        <v>194933.07</v>
      </c>
      <c r="N227" s="35"/>
      <c r="O227" s="35"/>
      <c r="P227" s="35"/>
      <c r="Q227" s="10"/>
    </row>
    <row r="228" spans="1:17" x14ac:dyDescent="0.45">
      <c r="A228" s="13" t="s">
        <v>187</v>
      </c>
      <c r="B228" s="35">
        <v>39</v>
      </c>
      <c r="C228" s="9">
        <v>26.33</v>
      </c>
      <c r="D228" s="9">
        <f>C228*B228</f>
        <v>1026.8699999999999</v>
      </c>
      <c r="E228" s="36" t="s">
        <v>37</v>
      </c>
      <c r="F228" s="38">
        <f>D228/D230</f>
        <v>0.11626935331562463</v>
      </c>
      <c r="G228" s="21">
        <v>26.33</v>
      </c>
      <c r="H228" s="9">
        <f>(B228*G228)-D228</f>
        <v>0</v>
      </c>
      <c r="I228" s="35" t="s">
        <v>71</v>
      </c>
      <c r="J228" s="35"/>
      <c r="K228" s="35" t="str">
        <f>"buy "&amp;B228&amp;" "&amp;A228&amp;" @ $"&amp;G228</f>
        <v>buy 39 AS @ $26.33</v>
      </c>
      <c r="L228" s="9">
        <f>L227-(G228*B228)</f>
        <v>201699.6</v>
      </c>
      <c r="M228" s="36">
        <f>M227-(G228*B228)</f>
        <v>193906.2</v>
      </c>
      <c r="N228" s="35"/>
      <c r="O228" s="35"/>
      <c r="P228" s="35"/>
      <c r="Q228" s="10"/>
    </row>
    <row r="229" spans="1:17" x14ac:dyDescent="0.45">
      <c r="A229" s="23" t="s">
        <v>188</v>
      </c>
      <c r="B229" s="24">
        <v>8</v>
      </c>
      <c r="C229" s="25">
        <v>334.12</v>
      </c>
      <c r="D229" s="25">
        <f>C229*B229</f>
        <v>2672.96</v>
      </c>
      <c r="E229" s="36" t="s">
        <v>37</v>
      </c>
      <c r="F229" s="38">
        <f>D229/D230</f>
        <v>0.30265109569714965</v>
      </c>
      <c r="G229" s="26">
        <v>335.73</v>
      </c>
      <c r="H229" s="25">
        <f>(B229*G229)-D229</f>
        <v>12.880000000000109</v>
      </c>
      <c r="I229" s="35" t="s">
        <v>71</v>
      </c>
      <c r="J229" s="35"/>
      <c r="K229" s="35" t="str">
        <f>"buy "&amp;B229&amp;" "&amp;A229&amp;" @ $"&amp;G229</f>
        <v>buy 8 GEV @ $335.73</v>
      </c>
      <c r="L229" s="9">
        <f>L228-(G229*B229)</f>
        <v>199013.76000000001</v>
      </c>
      <c r="M229" s="36">
        <f>M228-(G229*B229)</f>
        <v>191220.36000000002</v>
      </c>
      <c r="N229" s="35" t="str">
        <f>TEXT(ROUND(M229,2),"$#,##0.00")&amp;" will be the balance in the account after purchases.  "</f>
        <v xml:space="preserve">$191,220.36 will be the balance in the account after purchases.  </v>
      </c>
      <c r="O229" s="35"/>
      <c r="P229" s="35"/>
      <c r="Q229" s="10"/>
    </row>
    <row r="230" spans="1:17" x14ac:dyDescent="0.45">
      <c r="A230" s="13"/>
      <c r="B230" s="35"/>
      <c r="C230" s="9"/>
      <c r="D230" s="9">
        <f>SUM(D227:D229)</f>
        <v>8831.82</v>
      </c>
      <c r="E230" s="35"/>
      <c r="F230" s="38">
        <f>SUM(F227:F229)</f>
        <v>1</v>
      </c>
      <c r="G230" s="9" t="s">
        <v>15</v>
      </c>
      <c r="H230" s="9">
        <f>SUM(H227:H229)</f>
        <v>34.609999999999673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199013.76000000001</v>
      </c>
      <c r="O231" s="35" t="s">
        <v>60</v>
      </c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 x14ac:dyDescent="0.45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11</v>
      </c>
      <c r="B234" s="35"/>
      <c r="C234" s="9"/>
      <c r="D234" s="21">
        <v>2135.86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12</v>
      </c>
      <c r="B235" s="35"/>
      <c r="C235" s="9"/>
      <c r="D235" s="9">
        <f>H222</f>
        <v>71.0499999999995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13</v>
      </c>
      <c r="B236" s="35"/>
      <c r="C236" s="9"/>
      <c r="D236" s="9">
        <f>D234+D235</f>
        <v>2206.91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x14ac:dyDescent="0.45">
      <c r="A237" s="13" t="s">
        <v>14</v>
      </c>
      <c r="B237" s="35"/>
      <c r="C237" s="9"/>
      <c r="D237" s="9">
        <f>H230</f>
        <v>34.609999999999673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 x14ac:dyDescent="0.5">
      <c r="A238" s="15" t="s">
        <v>13</v>
      </c>
      <c r="B238" s="16"/>
      <c r="C238" s="17"/>
      <c r="D238" s="46">
        <f>D236-D237</f>
        <v>2172.3000000000002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 x14ac:dyDescent="0.45"/>
    <row r="245" spans="1:17" ht="14.65" thickBot="1" x14ac:dyDescent="0.5"/>
    <row r="246" spans="1:17" ht="14.65" thickTop="1" x14ac:dyDescent="0.45">
      <c r="A246" s="2"/>
      <c r="B246" s="3"/>
      <c r="C246" s="4">
        <v>45597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 x14ac:dyDescent="0.45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200141.16</v>
      </c>
      <c r="M248" s="35" t="s">
        <v>118</v>
      </c>
      <c r="N248" s="35"/>
      <c r="O248" s="35"/>
      <c r="P248" s="35"/>
      <c r="Q248" s="10"/>
    </row>
    <row r="249" spans="1:17" x14ac:dyDescent="0.45">
      <c r="A249" s="13" t="s">
        <v>175</v>
      </c>
      <c r="B249" s="35">
        <v>47</v>
      </c>
      <c r="C249" s="9">
        <v>24.52</v>
      </c>
      <c r="D249" s="9">
        <f>C249*B249</f>
        <v>1152.44</v>
      </c>
      <c r="E249" s="36" t="s">
        <v>37</v>
      </c>
      <c r="F249" s="38">
        <f>D249/D252</f>
        <v>0.15328220556978725</v>
      </c>
      <c r="G249" s="45">
        <v>24.75</v>
      </c>
      <c r="H249" s="9">
        <f>(B249*G249)-D249</f>
        <v>10.809999999999945</v>
      </c>
      <c r="I249" s="35" t="s">
        <v>71</v>
      </c>
      <c r="J249" s="36">
        <f>G249*B249</f>
        <v>1163.25</v>
      </c>
      <c r="K249" s="35" t="str">
        <f>"sell "&amp;B249&amp;" "&amp;A249&amp;" @ $"&amp;G249</f>
        <v>sell 47 AMSC @ $24.75</v>
      </c>
      <c r="L249" s="9">
        <f>L248+(G249*B249)</f>
        <v>201304.41</v>
      </c>
      <c r="M249" s="35"/>
      <c r="N249" s="35"/>
      <c r="O249" s="35"/>
      <c r="P249" s="35"/>
      <c r="Q249" s="10"/>
    </row>
    <row r="250" spans="1:17" x14ac:dyDescent="0.45">
      <c r="A250" s="13" t="s">
        <v>176</v>
      </c>
      <c r="B250" s="35">
        <v>40</v>
      </c>
      <c r="C250" s="9">
        <v>134.44</v>
      </c>
      <c r="D250" s="9">
        <f>C250*B250</f>
        <v>5377.6</v>
      </c>
      <c r="E250" s="36" t="s">
        <v>37</v>
      </c>
      <c r="F250" s="38">
        <f>D250/D252</f>
        <v>0.71525666296908119</v>
      </c>
      <c r="G250" s="45">
        <v>148.22</v>
      </c>
      <c r="H250" s="9">
        <f>(B250*G250)-D250</f>
        <v>551.19999999999982</v>
      </c>
      <c r="I250" s="35" t="s">
        <v>71</v>
      </c>
      <c r="J250" s="36">
        <f>G250*B250</f>
        <v>5928.8</v>
      </c>
      <c r="K250" s="35" t="str">
        <f>"sell "&amp;B250&amp;" "&amp;A250&amp;" @ $"&amp;G250</f>
        <v>sell 40 FTAI @ $148.22</v>
      </c>
      <c r="L250" s="9">
        <f>L249+(G250*B250)</f>
        <v>207233.21</v>
      </c>
      <c r="M250" s="35"/>
      <c r="N250" s="35"/>
      <c r="O250" s="35"/>
      <c r="P250" s="35"/>
      <c r="Q250" s="10"/>
    </row>
    <row r="251" spans="1:17" x14ac:dyDescent="0.45">
      <c r="A251" s="13" t="s">
        <v>177</v>
      </c>
      <c r="B251" s="35">
        <v>9</v>
      </c>
      <c r="C251" s="9">
        <v>109.82</v>
      </c>
      <c r="D251" s="9">
        <f>C251*B251</f>
        <v>988.37999999999988</v>
      </c>
      <c r="E251" s="36" t="s">
        <v>37</v>
      </c>
      <c r="F251" s="38">
        <f>D251/D252</f>
        <v>0.13146113146113142</v>
      </c>
      <c r="G251" s="45">
        <v>110.89</v>
      </c>
      <c r="H251" s="9">
        <f>(B251*G251)-D251</f>
        <v>9.6300000000001091</v>
      </c>
      <c r="I251" s="35" t="s">
        <v>71</v>
      </c>
      <c r="J251" s="36">
        <f>G251*B251</f>
        <v>998.01</v>
      </c>
      <c r="K251" s="35" t="str">
        <f>"sell "&amp;B251&amp;" "&amp;A251&amp;" @ $"&amp;G251</f>
        <v>sell 9 CRUS @ $110.89</v>
      </c>
      <c r="L251" s="9">
        <f>L250+(G251*B251)</f>
        <v>208231.22</v>
      </c>
      <c r="M251" s="35" t="s">
        <v>22</v>
      </c>
      <c r="N251" s="35"/>
      <c r="O251" s="35"/>
      <c r="P251" s="35"/>
      <c r="Q251" s="10"/>
    </row>
    <row r="252" spans="1:17" x14ac:dyDescent="0.45">
      <c r="A252" s="13"/>
      <c r="B252" s="35" t="s">
        <v>3</v>
      </c>
      <c r="C252" s="9"/>
      <c r="D252" s="9">
        <f>SUM(D249:D251)</f>
        <v>7518.420000000001</v>
      </c>
      <c r="E252" s="36"/>
      <c r="F252" s="38">
        <f>SUM(F249:F251)</f>
        <v>0.99999999999999978</v>
      </c>
      <c r="G252" s="41"/>
      <c r="H252" s="9">
        <f>SUM(H249:H251)</f>
        <v>571.63999999999987</v>
      </c>
      <c r="I252" s="35"/>
      <c r="J252" s="36">
        <f>SUM(J249:J251)</f>
        <v>8090.06</v>
      </c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 x14ac:dyDescent="0.45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 x14ac:dyDescent="0.45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 x14ac:dyDescent="0.45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 x14ac:dyDescent="0.45">
      <c r="A257" s="13" t="s">
        <v>183</v>
      </c>
      <c r="B257" s="35">
        <v>221</v>
      </c>
      <c r="C257" s="9">
        <v>10.7</v>
      </c>
      <c r="D257" s="9">
        <f>C257*B257</f>
        <v>2364.6999999999998</v>
      </c>
      <c r="E257" s="36" t="s">
        <v>37</v>
      </c>
      <c r="F257" s="38">
        <f>D257/D260</f>
        <v>0.29333541733342261</v>
      </c>
      <c r="G257" s="21">
        <v>10.9</v>
      </c>
      <c r="H257" s="9">
        <f>(B257*G257)-D257</f>
        <v>44.200000000000273</v>
      </c>
      <c r="I257" s="35" t="s">
        <v>71</v>
      </c>
      <c r="J257" s="35"/>
      <c r="K257" s="35" t="str">
        <f>"buy "&amp;B257&amp;" "&amp;A257&amp;" @ $"&amp;G257</f>
        <v>buy 221 RKLB @ $10.9</v>
      </c>
      <c r="L257" s="9">
        <f>L251-(G257*B257)</f>
        <v>205822.32</v>
      </c>
      <c r="M257" s="36">
        <f>L248-(G257*B257)</f>
        <v>197732.26</v>
      </c>
      <c r="N257" s="35"/>
      <c r="O257" s="35"/>
      <c r="P257" s="35"/>
      <c r="Q257" s="10"/>
    </row>
    <row r="258" spans="1:17" x14ac:dyDescent="0.45">
      <c r="A258" s="13" t="s">
        <v>184</v>
      </c>
      <c r="B258" s="35">
        <v>10</v>
      </c>
      <c r="C258" s="9">
        <v>169.39</v>
      </c>
      <c r="D258" s="9">
        <f>C258*B258</f>
        <v>1693.8999999999999</v>
      </c>
      <c r="E258" s="36" t="s">
        <v>37</v>
      </c>
      <c r="F258" s="38">
        <f>D258/D260</f>
        <v>0.21012427091008778</v>
      </c>
      <c r="G258" s="21">
        <v>171.14</v>
      </c>
      <c r="H258" s="9">
        <f>(B258*G258)-D258</f>
        <v>17.5</v>
      </c>
      <c r="I258" s="35" t="s">
        <v>71</v>
      </c>
      <c r="J258" s="35"/>
      <c r="K258" s="35" t="str">
        <f>"buy "&amp;B258&amp;" "&amp;A258&amp;" @ $"&amp;G258</f>
        <v>buy 10 APP @ $171.14</v>
      </c>
      <c r="L258" s="9">
        <f>L257-(G258*B258)</f>
        <v>204110.92</v>
      </c>
      <c r="M258" s="36">
        <f>M257-(G258*B258)</f>
        <v>196020.86000000002</v>
      </c>
      <c r="N258" s="35"/>
      <c r="O258" s="35"/>
      <c r="P258" s="35"/>
      <c r="Q258" s="10"/>
    </row>
    <row r="259" spans="1:17" x14ac:dyDescent="0.45">
      <c r="A259" s="23" t="s">
        <v>185</v>
      </c>
      <c r="B259" s="24">
        <v>122</v>
      </c>
      <c r="C259" s="25">
        <v>32.81</v>
      </c>
      <c r="D259" s="25">
        <f>C259*B259</f>
        <v>4002.82</v>
      </c>
      <c r="E259" s="36" t="s">
        <v>37</v>
      </c>
      <c r="F259" s="38">
        <f>D259/D260</f>
        <v>0.49654031175648955</v>
      </c>
      <c r="G259" s="26">
        <v>33.01</v>
      </c>
      <c r="H259" s="25">
        <f>(B259*G259)-D259</f>
        <v>24.399999999999636</v>
      </c>
      <c r="I259" s="35" t="s">
        <v>71</v>
      </c>
      <c r="J259" s="35"/>
      <c r="K259" s="35" t="str">
        <f>"buy "&amp;B259&amp;" "&amp;A259&amp;" @ $"&amp;G259</f>
        <v>buy 122 QFIN @ $33.01</v>
      </c>
      <c r="L259" s="9">
        <f>L258-(G259*B259)</f>
        <v>200083.7</v>
      </c>
      <c r="M259" s="36">
        <f>M258-(G259*B259)</f>
        <v>191993.64</v>
      </c>
      <c r="N259" s="35" t="str">
        <f>TEXT(ROUND(M259,2),"$#,##0.00")&amp;" will be the balance in the account after purchases.  "</f>
        <v xml:space="preserve">$191,993.64 will be the balance in the account after purchases.  </v>
      </c>
      <c r="O259" s="35"/>
      <c r="P259" s="35"/>
      <c r="Q259" s="10"/>
    </row>
    <row r="260" spans="1:17" x14ac:dyDescent="0.45">
      <c r="A260" s="13"/>
      <c r="B260" s="35"/>
      <c r="C260" s="9"/>
      <c r="D260" s="9">
        <f>SUM(D257:D259)</f>
        <v>8061.42</v>
      </c>
      <c r="E260" s="35"/>
      <c r="F260" s="38">
        <f>SUM(F257:F259)</f>
        <v>1</v>
      </c>
      <c r="G260" s="9" t="s">
        <v>15</v>
      </c>
      <c r="H260" s="9">
        <f>SUM(H257:H259)</f>
        <v>86.099999999999909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200083.7</v>
      </c>
      <c r="O261" s="35" t="s">
        <v>60</v>
      </c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 x14ac:dyDescent="0.45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11</v>
      </c>
      <c r="B264" s="35"/>
      <c r="C264" s="9"/>
      <c r="D264" s="21">
        <v>1759.79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12</v>
      </c>
      <c r="B265" s="35"/>
      <c r="C265" s="9"/>
      <c r="D265" s="9">
        <f>H252</f>
        <v>571.63999999999987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13</v>
      </c>
      <c r="B266" s="35"/>
      <c r="C266" s="9"/>
      <c r="D266" s="9">
        <f>D264+D265</f>
        <v>2331.4299999999998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x14ac:dyDescent="0.45">
      <c r="A267" s="13" t="s">
        <v>14</v>
      </c>
      <c r="B267" s="35"/>
      <c r="C267" s="9"/>
      <c r="D267" s="9">
        <f>H260</f>
        <v>86.099999999999909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 x14ac:dyDescent="0.5">
      <c r="A268" s="15" t="s">
        <v>13</v>
      </c>
      <c r="B268" s="16"/>
      <c r="C268" s="17"/>
      <c r="D268" s="46">
        <f>D266-D267</f>
        <v>2245.33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 x14ac:dyDescent="0.45"/>
    <row r="275" spans="1:17" ht="14.65" thickBot="1" x14ac:dyDescent="0.5"/>
    <row r="276" spans="1:17" ht="14.65" thickTop="1" x14ac:dyDescent="0.45">
      <c r="A276" s="2"/>
      <c r="B276" s="3"/>
      <c r="C276" s="4">
        <v>45566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 x14ac:dyDescent="0.45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 x14ac:dyDescent="0.45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198908.89</v>
      </c>
      <c r="M278" s="35" t="s">
        <v>118</v>
      </c>
      <c r="N278" s="35"/>
      <c r="O278" s="35"/>
      <c r="P278" s="35"/>
      <c r="Q278" s="10"/>
    </row>
    <row r="279" spans="1:17" x14ac:dyDescent="0.45">
      <c r="A279" s="13" t="s">
        <v>173</v>
      </c>
      <c r="B279" s="35">
        <v>405</v>
      </c>
      <c r="C279" s="9">
        <v>6.88</v>
      </c>
      <c r="D279" s="9">
        <f>C279*B279</f>
        <v>2786.4</v>
      </c>
      <c r="E279" s="36" t="s">
        <v>37</v>
      </c>
      <c r="F279" s="38">
        <f>D279/D282</f>
        <v>0.31075982472360736</v>
      </c>
      <c r="G279" s="45">
        <v>7.07</v>
      </c>
      <c r="H279" s="9">
        <f>(B279*G279)-D279</f>
        <v>76.949999999999818</v>
      </c>
      <c r="I279" s="35" t="s">
        <v>71</v>
      </c>
      <c r="J279" s="36">
        <f>G279*B279</f>
        <v>2863.35</v>
      </c>
      <c r="K279" s="35" t="str">
        <f>"sell "&amp;B279&amp;" "&amp;A279&amp;" @ $"&amp;G279</f>
        <v>sell 405 CDE @ $7.07</v>
      </c>
      <c r="L279" s="9">
        <f>L278+(G279*B279)</f>
        <v>201772.24000000002</v>
      </c>
      <c r="M279" s="35"/>
      <c r="N279" s="35"/>
      <c r="O279" s="35"/>
      <c r="P279" s="35"/>
      <c r="Q279" s="10"/>
    </row>
    <row r="280" spans="1:17" x14ac:dyDescent="0.45">
      <c r="A280" s="13" t="s">
        <v>174</v>
      </c>
      <c r="B280" s="35">
        <v>3</v>
      </c>
      <c r="C280" s="9">
        <v>123.85</v>
      </c>
      <c r="D280" s="9">
        <f>C280*B280</f>
        <v>371.54999999999995</v>
      </c>
      <c r="E280" s="36" t="s">
        <v>37</v>
      </c>
      <c r="F280" s="38">
        <f>D280/D282</f>
        <v>4.1437989117160595E-2</v>
      </c>
      <c r="G280" s="45">
        <v>124.11</v>
      </c>
      <c r="H280" s="9">
        <f>(B280*G280)-D280</f>
        <v>0.78000000000002956</v>
      </c>
      <c r="I280" s="35" t="s">
        <v>71</v>
      </c>
      <c r="J280" s="36">
        <f>G280*B280</f>
        <v>372.33</v>
      </c>
      <c r="K280" s="35" t="str">
        <f>"sell "&amp;B280&amp;" "&amp;A280&amp;" @ $"&amp;G280</f>
        <v>sell 3 CAVA @ $124.11</v>
      </c>
      <c r="L280" s="9">
        <f>L279+(G280*B280)</f>
        <v>202144.57</v>
      </c>
      <c r="M280" s="35"/>
      <c r="N280" s="35"/>
      <c r="O280" s="35"/>
      <c r="P280" s="35"/>
      <c r="Q280" s="10"/>
    </row>
    <row r="281" spans="1:17" x14ac:dyDescent="0.45">
      <c r="A281" s="13" t="s">
        <v>161</v>
      </c>
      <c r="B281" s="35">
        <v>49</v>
      </c>
      <c r="C281" s="9">
        <v>118.54</v>
      </c>
      <c r="D281" s="9">
        <f>C281*B281</f>
        <v>5808.46</v>
      </c>
      <c r="E281" s="36" t="s">
        <v>37</v>
      </c>
      <c r="F281" s="38">
        <f>D281/D282</f>
        <v>0.64780218615923213</v>
      </c>
      <c r="G281" s="45">
        <v>118</v>
      </c>
      <c r="H281" s="9">
        <f>(B281*G281)-D281</f>
        <v>-26.460000000000036</v>
      </c>
      <c r="I281" s="35" t="s">
        <v>71</v>
      </c>
      <c r="J281" s="36">
        <f>G281*B281</f>
        <v>5782</v>
      </c>
      <c r="K281" s="35" t="str">
        <f>"sell "&amp;B281&amp;" "&amp;A281&amp;" @ $"&amp;G281</f>
        <v>sell 49 VST @ $118</v>
      </c>
      <c r="L281" s="9">
        <f>L280+(G281*B281)</f>
        <v>207926.57</v>
      </c>
      <c r="M281" s="35" t="s">
        <v>22</v>
      </c>
      <c r="N281" s="35"/>
      <c r="O281" s="35"/>
      <c r="P281" s="35"/>
      <c r="Q281" s="10"/>
    </row>
    <row r="282" spans="1:17" x14ac:dyDescent="0.45">
      <c r="A282" s="13"/>
      <c r="B282" s="35" t="s">
        <v>3</v>
      </c>
      <c r="C282" s="9"/>
      <c r="D282" s="9">
        <f>SUM(D279:D281)</f>
        <v>8966.41</v>
      </c>
      <c r="E282" s="36"/>
      <c r="F282" s="38">
        <f>SUM(F279:F281)</f>
        <v>1</v>
      </c>
      <c r="G282" s="41"/>
      <c r="H282" s="9">
        <f>SUM(H279:H281)</f>
        <v>51.269999999999811</v>
      </c>
      <c r="I282" s="35"/>
      <c r="J282" s="36">
        <f>SUM(J279:J281)</f>
        <v>9017.68</v>
      </c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 x14ac:dyDescent="0.45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 x14ac:dyDescent="0.45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 x14ac:dyDescent="0.45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 x14ac:dyDescent="0.45">
      <c r="A287" s="13" t="s">
        <v>180</v>
      </c>
      <c r="B287" s="35">
        <v>197</v>
      </c>
      <c r="C287" s="9">
        <v>15.99</v>
      </c>
      <c r="D287" s="9">
        <f>C287*B287</f>
        <v>3150.03</v>
      </c>
      <c r="E287" s="36" t="s">
        <v>37</v>
      </c>
      <c r="F287" s="38">
        <f>D287/D290</f>
        <v>0.40456109392277972</v>
      </c>
      <c r="G287" s="21">
        <v>16</v>
      </c>
      <c r="H287" s="9">
        <f>(B287*G287)-D287</f>
        <v>1.9699999999997999</v>
      </c>
      <c r="I287" s="35" t="s">
        <v>71</v>
      </c>
      <c r="J287" s="35"/>
      <c r="K287" s="35" t="str">
        <f>"buy "&amp;B287&amp;" "&amp;A287&amp;" @ $"&amp;G287</f>
        <v>buy 197 CNTA @ $16</v>
      </c>
      <c r="L287" s="9">
        <f>L281-(G287*B287)</f>
        <v>204774.57</v>
      </c>
      <c r="M287" s="36">
        <f>L278-(G287*B287)</f>
        <v>195756.89</v>
      </c>
      <c r="N287" s="35"/>
      <c r="O287" s="35"/>
      <c r="P287" s="35"/>
      <c r="Q287" s="10"/>
    </row>
    <row r="288" spans="1:17" x14ac:dyDescent="0.45">
      <c r="A288" s="13" t="s">
        <v>181</v>
      </c>
      <c r="B288" s="35">
        <v>73</v>
      </c>
      <c r="C288" s="9">
        <v>18.079999999999998</v>
      </c>
      <c r="D288" s="9">
        <f>C288*B288</f>
        <v>1319.84</v>
      </c>
      <c r="E288" s="36" t="s">
        <v>37</v>
      </c>
      <c r="F288" s="38">
        <f>D288/D290</f>
        <v>0.16950819966890524</v>
      </c>
      <c r="G288" s="21">
        <v>18.010000000000002</v>
      </c>
      <c r="H288" s="9">
        <f>(B288*G288)-D288</f>
        <v>-5.1099999999999</v>
      </c>
      <c r="I288" s="35" t="s">
        <v>71</v>
      </c>
      <c r="J288" s="35"/>
      <c r="K288" s="35" t="str">
        <f>"buy "&amp;B288&amp;" "&amp;A288&amp;" @ $"&amp;G288</f>
        <v>buy 73 PHAT @ $18.01</v>
      </c>
      <c r="L288" s="9">
        <f>L287-(G288*B288)</f>
        <v>203459.84</v>
      </c>
      <c r="M288" s="36">
        <f>M287-(G288*B288)</f>
        <v>194442.16</v>
      </c>
      <c r="N288" s="35"/>
      <c r="O288" s="35"/>
      <c r="P288" s="35"/>
      <c r="Q288" s="10"/>
    </row>
    <row r="289" spans="1:17" x14ac:dyDescent="0.45">
      <c r="A289" s="23" t="s">
        <v>182</v>
      </c>
      <c r="B289" s="24">
        <v>79</v>
      </c>
      <c r="C289" s="25">
        <v>41.98</v>
      </c>
      <c r="D289" s="25">
        <f>C289*B289</f>
        <v>3316.4199999999996</v>
      </c>
      <c r="E289" s="36" t="s">
        <v>37</v>
      </c>
      <c r="F289" s="38">
        <f>D289/D290</f>
        <v>0.42593070640831515</v>
      </c>
      <c r="G289" s="26">
        <v>42.06</v>
      </c>
      <c r="H289" s="25">
        <f>(B289*G289)-D289</f>
        <v>6.3200000000006185</v>
      </c>
      <c r="I289" s="35" t="s">
        <v>71</v>
      </c>
      <c r="J289" s="35"/>
      <c r="K289" s="35" t="str">
        <f>"buy "&amp;B289&amp;" "&amp;A289&amp;" @ $"&amp;G289</f>
        <v>buy 79 TRUP @ $42.06</v>
      </c>
      <c r="L289" s="9">
        <f>L288-(G289*B289)</f>
        <v>200137.1</v>
      </c>
      <c r="M289" s="36">
        <f>M288-(G289*B289)</f>
        <v>191119.42</v>
      </c>
      <c r="N289" s="35" t="str">
        <f>TEXT(ROUND(M289,2),"$#,##0.00")&amp;" will be the balance in the account after purchases.  "</f>
        <v xml:space="preserve">$191,119.42 will be the balance in the account after purchases.  </v>
      </c>
      <c r="O289" s="35"/>
      <c r="P289" s="35"/>
      <c r="Q289" s="10"/>
    </row>
    <row r="290" spans="1:17" x14ac:dyDescent="0.45">
      <c r="A290" s="13"/>
      <c r="B290" s="35"/>
      <c r="C290" s="9"/>
      <c r="D290" s="9">
        <f>SUM(D287:D289)</f>
        <v>7786.2899999999991</v>
      </c>
      <c r="E290" s="35"/>
      <c r="F290" s="38">
        <f>SUM(F287:F289)</f>
        <v>1</v>
      </c>
      <c r="G290" s="9" t="s">
        <v>15</v>
      </c>
      <c r="H290" s="9">
        <f>SUM(H287:H289)</f>
        <v>3.1800000000005184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200137.1</v>
      </c>
      <c r="O291" s="35" t="s">
        <v>60</v>
      </c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 x14ac:dyDescent="0.45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11</v>
      </c>
      <c r="B294" s="35"/>
      <c r="C294" s="9"/>
      <c r="D294" s="21">
        <v>2254.6999999999998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12</v>
      </c>
      <c r="B295" s="35"/>
      <c r="C295" s="9"/>
      <c r="D295" s="9">
        <f>H282</f>
        <v>51.269999999999811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13</v>
      </c>
      <c r="B296" s="35"/>
      <c r="C296" s="9"/>
      <c r="D296" s="9">
        <f>D294+D295</f>
        <v>2305.9699999999998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x14ac:dyDescent="0.45">
      <c r="A297" s="13" t="s">
        <v>14</v>
      </c>
      <c r="B297" s="35"/>
      <c r="C297" s="9"/>
      <c r="D297" s="9">
        <f>H290</f>
        <v>3.1800000000005184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 x14ac:dyDescent="0.5">
      <c r="A298" s="15" t="s">
        <v>13</v>
      </c>
      <c r="B298" s="16"/>
      <c r="C298" s="17"/>
      <c r="D298" s="46">
        <f>D296-D297</f>
        <v>2302.7899999999991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 x14ac:dyDescent="0.45"/>
    <row r="305" spans="1:17" ht="14.65" thickBot="1" x14ac:dyDescent="0.5"/>
    <row r="306" spans="1:17" ht="14.65" thickTop="1" x14ac:dyDescent="0.45">
      <c r="A306" s="2"/>
      <c r="B306" s="3"/>
      <c r="C306" s="4">
        <v>45536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 x14ac:dyDescent="0.45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 x14ac:dyDescent="0.45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200000.46</v>
      </c>
      <c r="M308" s="35" t="s">
        <v>118</v>
      </c>
      <c r="N308" s="35"/>
      <c r="O308" s="35"/>
      <c r="P308" s="35"/>
      <c r="Q308" s="10"/>
    </row>
    <row r="309" spans="1:17" x14ac:dyDescent="0.45">
      <c r="A309" s="13" t="s">
        <v>169</v>
      </c>
      <c r="B309" s="35">
        <v>27</v>
      </c>
      <c r="C309" s="9">
        <v>43.82</v>
      </c>
      <c r="D309" s="9">
        <f>C309*B309</f>
        <v>1183.1400000000001</v>
      </c>
      <c r="E309" s="36" t="s">
        <v>37</v>
      </c>
      <c r="F309" s="38">
        <f>D309/D312</f>
        <v>0.20993851640893246</v>
      </c>
      <c r="G309" s="45">
        <v>42.8</v>
      </c>
      <c r="H309" s="9">
        <f>(B309*G309)-D309</f>
        <v>-27.540000000000191</v>
      </c>
      <c r="I309" s="35" t="s">
        <v>71</v>
      </c>
      <c r="J309" s="36">
        <f>G309*B309</f>
        <v>1155.5999999999999</v>
      </c>
      <c r="K309" s="35" t="str">
        <f>"sell "&amp;B309&amp;" "&amp;A309&amp;" @ $"&amp;G309</f>
        <v>sell 27 SMTC @ $42.8</v>
      </c>
      <c r="L309" s="9">
        <f>L308+(G309*B309)</f>
        <v>201156.06</v>
      </c>
      <c r="M309" s="35"/>
      <c r="N309" s="35"/>
      <c r="O309" s="35"/>
      <c r="P309" s="35"/>
      <c r="Q309" s="10"/>
    </row>
    <row r="310" spans="1:17" x14ac:dyDescent="0.45">
      <c r="A310" s="13" t="s">
        <v>170</v>
      </c>
      <c r="B310" s="35">
        <v>361</v>
      </c>
      <c r="C310" s="9">
        <v>4.59</v>
      </c>
      <c r="D310" s="9">
        <f>C310*B310</f>
        <v>1656.99</v>
      </c>
      <c r="E310" s="36" t="s">
        <v>37</v>
      </c>
      <c r="F310" s="38">
        <f>D310/D312</f>
        <v>0.29401932341433556</v>
      </c>
      <c r="G310" s="45">
        <v>4.5199999999999996</v>
      </c>
      <c r="H310" s="9">
        <f>(B310*G310)-D310</f>
        <v>-25.270000000000209</v>
      </c>
      <c r="I310" s="35" t="s">
        <v>71</v>
      </c>
      <c r="J310" s="36">
        <f>G310*B310</f>
        <v>1631.7199999999998</v>
      </c>
      <c r="K310" s="35" t="str">
        <f>"sell "&amp;B310&amp;" "&amp;A310&amp;" @ $"&amp;G310</f>
        <v>sell 361 FSM @ $4.52</v>
      </c>
      <c r="L310" s="9">
        <f>L309+(G310*B310)</f>
        <v>202787.78</v>
      </c>
      <c r="M310" s="35"/>
      <c r="N310" s="35"/>
      <c r="O310" s="35"/>
      <c r="P310" s="35"/>
      <c r="Q310" s="10"/>
    </row>
    <row r="311" spans="1:17" x14ac:dyDescent="0.45">
      <c r="A311" s="13" t="s">
        <v>171</v>
      </c>
      <c r="B311" s="35">
        <v>273</v>
      </c>
      <c r="C311" s="9">
        <v>10.24</v>
      </c>
      <c r="D311" s="9">
        <f>C311*B311</f>
        <v>2795.52</v>
      </c>
      <c r="E311" s="36" t="s">
        <v>37</v>
      </c>
      <c r="F311" s="38">
        <f>D311/D312</f>
        <v>0.49604216017673208</v>
      </c>
      <c r="G311" s="45">
        <v>10.26</v>
      </c>
      <c r="H311" s="9">
        <f>(B311*G311)-D311</f>
        <v>5.4600000000000364</v>
      </c>
      <c r="I311" s="35" t="s">
        <v>71</v>
      </c>
      <c r="J311" s="36">
        <f>G311*B311</f>
        <v>2800.98</v>
      </c>
      <c r="K311" s="35" t="str">
        <f>"sell "&amp;B311&amp;" "&amp;A311&amp;" @ $"&amp;G311</f>
        <v>sell 273 BBAR @ $10.26</v>
      </c>
      <c r="L311" s="9">
        <f>L310+(G311*B311)</f>
        <v>205588.76</v>
      </c>
      <c r="M311" s="35" t="s">
        <v>22</v>
      </c>
      <c r="N311" s="35"/>
      <c r="O311" s="35"/>
      <c r="P311" s="35"/>
      <c r="Q311" s="10"/>
    </row>
    <row r="312" spans="1:17" x14ac:dyDescent="0.45">
      <c r="A312" s="13"/>
      <c r="B312" s="35" t="s">
        <v>3</v>
      </c>
      <c r="C312" s="9"/>
      <c r="D312" s="9">
        <f>SUM(D309:D311)</f>
        <v>5635.65</v>
      </c>
      <c r="E312" s="36"/>
      <c r="F312" s="38">
        <f>SUM(F309:F311)</f>
        <v>1</v>
      </c>
      <c r="G312" s="41"/>
      <c r="H312" s="9">
        <f>SUM(H309:H311)</f>
        <v>-47.350000000000364</v>
      </c>
      <c r="I312" s="35"/>
      <c r="J312" s="36">
        <f>SUM(J309:J311)</f>
        <v>5588.2999999999993</v>
      </c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 x14ac:dyDescent="0.45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 x14ac:dyDescent="0.45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 x14ac:dyDescent="0.45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 x14ac:dyDescent="0.45">
      <c r="A317" s="13" t="s">
        <v>178</v>
      </c>
      <c r="B317" s="35">
        <v>64</v>
      </c>
      <c r="C317" s="9">
        <v>23.52</v>
      </c>
      <c r="D317" s="9">
        <f>C317*B317</f>
        <v>1505.28</v>
      </c>
      <c r="E317" s="36" t="s">
        <v>37</v>
      </c>
      <c r="F317" s="38">
        <f>D317/D320</f>
        <v>0.22402333576414213</v>
      </c>
      <c r="G317" s="21">
        <v>23.32</v>
      </c>
      <c r="H317" s="9">
        <f>(B317*G317)-D317</f>
        <v>-12.799999999999955</v>
      </c>
      <c r="I317" s="35" t="s">
        <v>71</v>
      </c>
      <c r="J317" s="35"/>
      <c r="K317" s="35" t="str">
        <f>"buy "&amp;B317&amp;" "&amp;A317&amp;" @ $"&amp;G317</f>
        <v>buy 64 LTH @ $23.32</v>
      </c>
      <c r="L317" s="9">
        <f>L311-(G317*B317)</f>
        <v>204096.28</v>
      </c>
      <c r="M317" s="36">
        <f>L308-(G317*B317)</f>
        <v>198507.97999999998</v>
      </c>
      <c r="N317" s="35"/>
      <c r="O317" s="35"/>
      <c r="P317" s="35"/>
      <c r="Q317" s="10"/>
    </row>
    <row r="318" spans="1:17" x14ac:dyDescent="0.45">
      <c r="A318" s="13" t="s">
        <v>179</v>
      </c>
      <c r="B318" s="35">
        <v>53</v>
      </c>
      <c r="C318" s="9">
        <v>52.4</v>
      </c>
      <c r="D318" s="9">
        <f>C318*B318</f>
        <v>2777.2</v>
      </c>
      <c r="E318" s="36" t="s">
        <v>37</v>
      </c>
      <c r="F318" s="38">
        <f>D318/D320</f>
        <v>0.41331686336374329</v>
      </c>
      <c r="G318" s="21">
        <v>51.98</v>
      </c>
      <c r="H318" s="9">
        <f>(B318*G318)-D318</f>
        <v>-22.259999999999764</v>
      </c>
      <c r="I318" s="35" t="s">
        <v>71</v>
      </c>
      <c r="J318" s="35"/>
      <c r="K318" s="35" t="str">
        <f>"buy "&amp;B318&amp;" "&amp;A318&amp;" @ $"&amp;G318</f>
        <v>buy 53 TBBK @ $51.98</v>
      </c>
      <c r="L318" s="9">
        <f>L317-(G318*B318)</f>
        <v>201341.34</v>
      </c>
      <c r="M318" s="36">
        <f>M317-(G318*B318)</f>
        <v>195753.03999999998</v>
      </c>
      <c r="N318" s="35"/>
      <c r="O318" s="35"/>
      <c r="P318" s="35"/>
      <c r="Q318" s="10"/>
    </row>
    <row r="319" spans="1:17" x14ac:dyDescent="0.45">
      <c r="A319" s="23" t="s">
        <v>134</v>
      </c>
      <c r="B319" s="24">
        <v>89</v>
      </c>
      <c r="C319" s="25">
        <v>27.38</v>
      </c>
      <c r="D319" s="25">
        <f>C319*B319</f>
        <v>2436.8199999999997</v>
      </c>
      <c r="E319" s="36" t="s">
        <v>37</v>
      </c>
      <c r="F319" s="38">
        <f>D319/D320</f>
        <v>0.36265980087211463</v>
      </c>
      <c r="G319" s="26">
        <v>27.45</v>
      </c>
      <c r="H319" s="25">
        <f>(B319*G319)-D319</f>
        <v>6.2300000000000182</v>
      </c>
      <c r="I319" s="35" t="s">
        <v>71</v>
      </c>
      <c r="J319" s="35"/>
      <c r="K319" s="35" t="str">
        <f>"buy "&amp;B319&amp;" "&amp;A319&amp;" @ $"&amp;G319</f>
        <v>buy 89 CNK @ $27.45</v>
      </c>
      <c r="L319" s="9">
        <f>L318-(G319*B319)</f>
        <v>198898.29</v>
      </c>
      <c r="M319" s="36">
        <f>M318-(G319*B319)</f>
        <v>193309.99</v>
      </c>
      <c r="N319" s="35" t="str">
        <f>TEXT(ROUND(M319,2),"$#,##0.00")&amp;" will be the balance in the account after purchases.  "</f>
        <v xml:space="preserve">$193,309.99 will be the balance in the account after purchases.  </v>
      </c>
      <c r="O319" s="35"/>
      <c r="P319" s="35"/>
      <c r="Q319" s="10"/>
    </row>
    <row r="320" spans="1:17" x14ac:dyDescent="0.45">
      <c r="A320" s="13"/>
      <c r="B320" s="35"/>
      <c r="C320" s="9"/>
      <c r="D320" s="9">
        <f>SUM(D317:D319)</f>
        <v>6719.2999999999993</v>
      </c>
      <c r="E320" s="35"/>
      <c r="F320" s="38">
        <f>SUM(F317:F319)</f>
        <v>1</v>
      </c>
      <c r="G320" s="9" t="s">
        <v>15</v>
      </c>
      <c r="H320" s="9">
        <f>SUM(H317:H319)</f>
        <v>-28.8299999999997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198898.28999999998</v>
      </c>
      <c r="O321" s="35" t="s">
        <v>60</v>
      </c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11</v>
      </c>
      <c r="B324" s="35"/>
      <c r="C324" s="9"/>
      <c r="D324" s="21">
        <v>93.1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12</v>
      </c>
      <c r="B325" s="35"/>
      <c r="C325" s="9"/>
      <c r="D325" s="9">
        <f>H312</f>
        <v>-47.350000000000364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13</v>
      </c>
      <c r="B326" s="35"/>
      <c r="C326" s="9"/>
      <c r="D326" s="9">
        <f>D324+D325</f>
        <v>45.749999999999631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x14ac:dyDescent="0.45">
      <c r="A327" s="13" t="s">
        <v>14</v>
      </c>
      <c r="B327" s="35"/>
      <c r="C327" s="9"/>
      <c r="D327" s="9">
        <f>H320</f>
        <v>-28.8299999999997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 x14ac:dyDescent="0.5">
      <c r="A328" s="15" t="s">
        <v>13</v>
      </c>
      <c r="B328" s="16"/>
      <c r="C328" s="17"/>
      <c r="D328" s="46">
        <f>D326-D327</f>
        <v>74.57999999999933</v>
      </c>
      <c r="E328" s="47" t="s">
        <v>18</v>
      </c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 x14ac:dyDescent="0.45"/>
    <row r="335" spans="1:17" ht="14.65" thickBot="1" x14ac:dyDescent="0.5"/>
    <row r="336" spans="1:17" ht="14.65" thickTop="1" x14ac:dyDescent="0.45">
      <c r="A336" s="2"/>
      <c r="B336" s="3"/>
      <c r="C336" s="4">
        <v>45505</v>
      </c>
      <c r="D336" s="5"/>
      <c r="E336" s="3"/>
      <c r="F336" s="3"/>
      <c r="G336" s="5"/>
      <c r="H336" s="5"/>
      <c r="I336" s="3"/>
      <c r="J336" s="3"/>
      <c r="K336" s="3"/>
      <c r="L336" s="20" t="s">
        <v>19</v>
      </c>
      <c r="M336" s="3"/>
      <c r="N336" s="3"/>
      <c r="O336" s="3"/>
      <c r="P336" s="3"/>
      <c r="Q336" s="6"/>
    </row>
    <row r="337" spans="1:17" x14ac:dyDescent="0.45">
      <c r="A337" s="7" t="s">
        <v>5</v>
      </c>
      <c r="B337" s="35"/>
      <c r="C337" s="9"/>
      <c r="D337" s="9"/>
      <c r="E337" s="35"/>
      <c r="F337" s="35"/>
      <c r="G337" s="9"/>
      <c r="H337" s="9"/>
      <c r="I337" s="35"/>
      <c r="J337" s="11" t="s">
        <v>24</v>
      </c>
      <c r="K337" s="35"/>
      <c r="L337" s="11" t="s">
        <v>10</v>
      </c>
      <c r="M337" s="35"/>
      <c r="N337" s="35"/>
      <c r="O337" s="35"/>
      <c r="P337" s="35"/>
      <c r="Q337" s="10"/>
    </row>
    <row r="338" spans="1:17" x14ac:dyDescent="0.45">
      <c r="A338" s="7" t="s">
        <v>0</v>
      </c>
      <c r="B338" s="11" t="s">
        <v>3</v>
      </c>
      <c r="C338" s="12" t="s">
        <v>1</v>
      </c>
      <c r="D338" s="12" t="s">
        <v>4</v>
      </c>
      <c r="E338" s="11" t="s">
        <v>7</v>
      </c>
      <c r="F338" s="37" t="s">
        <v>92</v>
      </c>
      <c r="G338" s="12" t="s">
        <v>8</v>
      </c>
      <c r="H338" s="12" t="s">
        <v>9</v>
      </c>
      <c r="I338" s="33" t="s">
        <v>70</v>
      </c>
      <c r="J338" s="11" t="s">
        <v>23</v>
      </c>
      <c r="K338" s="35"/>
      <c r="L338" s="31">
        <v>201110.93</v>
      </c>
      <c r="M338" s="35" t="s">
        <v>118</v>
      </c>
      <c r="N338" s="35"/>
      <c r="O338" s="35"/>
      <c r="P338" s="35"/>
      <c r="Q338" s="10"/>
    </row>
    <row r="339" spans="1:17" x14ac:dyDescent="0.45">
      <c r="A339" s="13" t="s">
        <v>164</v>
      </c>
      <c r="B339" s="35">
        <v>15</v>
      </c>
      <c r="C339" s="9">
        <v>52.82</v>
      </c>
      <c r="D339" s="9">
        <f>C339*B339</f>
        <v>792.3</v>
      </c>
      <c r="E339" s="36" t="s">
        <v>37</v>
      </c>
      <c r="F339" s="38">
        <f>D339/D342</f>
        <v>0.14577710068610727</v>
      </c>
      <c r="G339" s="45">
        <v>52.95</v>
      </c>
      <c r="H339" s="9">
        <f>(B339*G339)-D339</f>
        <v>1.9500000000000455</v>
      </c>
      <c r="I339" s="35" t="s">
        <v>71</v>
      </c>
      <c r="J339" s="36">
        <f>G339*B339</f>
        <v>794.25</v>
      </c>
      <c r="K339" s="35" t="str">
        <f>"sell "&amp;B339&amp;" "&amp;A339&amp;" @ $"&amp;G339</f>
        <v>sell 15 BMA @ $52.95</v>
      </c>
      <c r="L339" s="9">
        <f>L338+(G339*B339)</f>
        <v>201905.18</v>
      </c>
      <c r="M339" s="35"/>
      <c r="N339" s="35"/>
      <c r="O339" s="35"/>
      <c r="P339" s="35"/>
      <c r="Q339" s="10"/>
    </row>
    <row r="340" spans="1:17" x14ac:dyDescent="0.45">
      <c r="A340" s="13" t="s">
        <v>144</v>
      </c>
      <c r="B340" s="35">
        <v>27</v>
      </c>
      <c r="C340" s="9">
        <v>78.7</v>
      </c>
      <c r="D340" s="9">
        <f>C340*B340</f>
        <v>2124.9</v>
      </c>
      <c r="E340" s="36" t="s">
        <v>37</v>
      </c>
      <c r="F340" s="38">
        <f>D340/D342</f>
        <v>0.39096524201427413</v>
      </c>
      <c r="G340" s="45">
        <v>79.75</v>
      </c>
      <c r="H340" s="9">
        <f>(B340*G340)-D340</f>
        <v>28.349999999999909</v>
      </c>
      <c r="I340" s="35" t="s">
        <v>71</v>
      </c>
      <c r="J340" s="36">
        <f>G340*B340</f>
        <v>2153.25</v>
      </c>
      <c r="K340" s="35" t="str">
        <f>"sell "&amp;B340&amp;" "&amp;A340&amp;" @ $"&amp;G340</f>
        <v>sell 27 VRT @ $79.75</v>
      </c>
      <c r="L340" s="9">
        <f>L339+(G340*B340)</f>
        <v>204058.43</v>
      </c>
      <c r="M340" s="35"/>
      <c r="N340" s="35"/>
      <c r="O340" s="35"/>
      <c r="P340" s="35"/>
      <c r="Q340" s="10"/>
    </row>
    <row r="341" spans="1:17" x14ac:dyDescent="0.45">
      <c r="A341" s="13" t="s">
        <v>165</v>
      </c>
      <c r="B341" s="35">
        <v>69</v>
      </c>
      <c r="C341" s="9">
        <v>36.49</v>
      </c>
      <c r="D341" s="9">
        <f>C341*B341</f>
        <v>2517.81</v>
      </c>
      <c r="E341" s="36" t="s">
        <v>37</v>
      </c>
      <c r="F341" s="38">
        <f>D341/D342</f>
        <v>0.46325765729961854</v>
      </c>
      <c r="G341" s="45">
        <v>36.86</v>
      </c>
      <c r="H341" s="9">
        <f>(B341*G341)-D341</f>
        <v>25.5300000000002</v>
      </c>
      <c r="I341" s="35" t="s">
        <v>71</v>
      </c>
      <c r="J341" s="36">
        <f>G341*B341</f>
        <v>2543.34</v>
      </c>
      <c r="K341" s="35" t="str">
        <f>"sell "&amp;B341&amp;" "&amp;A341&amp;" @ $"&amp;G341</f>
        <v>sell 69 VITL @ $36.86</v>
      </c>
      <c r="L341" s="9">
        <f>L340+(G341*B341)</f>
        <v>206601.77</v>
      </c>
      <c r="M341" s="35" t="s">
        <v>22</v>
      </c>
      <c r="N341" s="35"/>
      <c r="O341" s="35"/>
      <c r="P341" s="35"/>
      <c r="Q341" s="10"/>
    </row>
    <row r="342" spans="1:17" x14ac:dyDescent="0.45">
      <c r="A342" s="13"/>
      <c r="B342" s="35"/>
      <c r="C342" s="9"/>
      <c r="D342" s="9">
        <f>SUM(D339:D341)</f>
        <v>5435.01</v>
      </c>
      <c r="E342" s="36"/>
      <c r="F342" s="38">
        <f>SUM(F339:F341)</f>
        <v>1</v>
      </c>
      <c r="G342" s="41"/>
      <c r="H342" s="9">
        <f>SUM(H339:H341)</f>
        <v>55.830000000000155</v>
      </c>
      <c r="I342" s="35"/>
      <c r="J342" s="36">
        <f>SUM(J339:J341)</f>
        <v>5490.84</v>
      </c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35"/>
      <c r="F343" s="35"/>
      <c r="G343" s="41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 x14ac:dyDescent="0.45">
      <c r="A344" s="13"/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20</v>
      </c>
      <c r="N344" s="35"/>
      <c r="O344" s="35"/>
      <c r="P344" s="35"/>
      <c r="Q344" s="10"/>
    </row>
    <row r="345" spans="1:17" x14ac:dyDescent="0.45">
      <c r="A345" s="7" t="s">
        <v>6</v>
      </c>
      <c r="B345" s="35"/>
      <c r="C345" s="9"/>
      <c r="D345" s="9"/>
      <c r="E345" s="19"/>
      <c r="F345" s="35"/>
      <c r="G345" s="41"/>
      <c r="H345" s="9"/>
      <c r="I345" s="35"/>
      <c r="J345" s="35"/>
      <c r="K345" s="35"/>
      <c r="L345" s="9"/>
      <c r="M345" s="11" t="s">
        <v>21</v>
      </c>
      <c r="N345" s="35"/>
      <c r="O345" s="35"/>
      <c r="P345" s="35"/>
      <c r="Q345" s="10"/>
    </row>
    <row r="346" spans="1:17" x14ac:dyDescent="0.45">
      <c r="A346" s="7" t="s">
        <v>0</v>
      </c>
      <c r="B346" s="11" t="s">
        <v>3</v>
      </c>
      <c r="C346" s="12" t="s">
        <v>1</v>
      </c>
      <c r="D346" s="12" t="s">
        <v>2</v>
      </c>
      <c r="E346" s="22" t="s">
        <v>7</v>
      </c>
      <c r="F346" s="39" t="s">
        <v>92</v>
      </c>
      <c r="G346" s="42" t="s">
        <v>8</v>
      </c>
      <c r="H346" s="12" t="s">
        <v>9</v>
      </c>
      <c r="I346" s="35"/>
      <c r="J346" s="35"/>
      <c r="K346" s="35"/>
      <c r="L346" s="9"/>
      <c r="M346" s="36">
        <v>206048.96</v>
      </c>
      <c r="N346" s="35"/>
      <c r="O346" s="44"/>
      <c r="P346" s="35"/>
      <c r="Q346" s="10"/>
    </row>
    <row r="347" spans="1:17" x14ac:dyDescent="0.45">
      <c r="A347" s="13" t="s">
        <v>175</v>
      </c>
      <c r="B347" s="35">
        <v>47</v>
      </c>
      <c r="C347" s="9">
        <v>24.16</v>
      </c>
      <c r="D347" s="9">
        <f>C347*B347</f>
        <v>1135.52</v>
      </c>
      <c r="E347" s="36" t="s">
        <v>37</v>
      </c>
      <c r="F347" s="38">
        <f>D347/D350</f>
        <v>0.16778174424927303</v>
      </c>
      <c r="G347" s="21">
        <v>24.2</v>
      </c>
      <c r="H347" s="9">
        <f>(B347*G347)-D347</f>
        <v>1.8799999999998818</v>
      </c>
      <c r="I347" s="35" t="s">
        <v>71</v>
      </c>
      <c r="J347" s="35"/>
      <c r="K347" s="35" t="str">
        <f>"buy "&amp;B347&amp;" "&amp;A347&amp;" @ $"&amp;G347</f>
        <v>buy 47 AMSC @ $24.2</v>
      </c>
      <c r="L347" s="9">
        <f>L341-(G347*B347)</f>
        <v>205464.37</v>
      </c>
      <c r="M347" s="36">
        <f>L338-(G347*B347)</f>
        <v>199973.53</v>
      </c>
      <c r="N347" s="35"/>
      <c r="O347" s="35"/>
      <c r="P347" s="35"/>
      <c r="Q347" s="10"/>
    </row>
    <row r="348" spans="1:17" x14ac:dyDescent="0.45">
      <c r="A348" s="13" t="s">
        <v>176</v>
      </c>
      <c r="B348" s="35">
        <v>40</v>
      </c>
      <c r="C348" s="9">
        <v>111.45</v>
      </c>
      <c r="D348" s="9">
        <f>C348*B348</f>
        <v>4458</v>
      </c>
      <c r="E348" s="36" t="s">
        <v>37</v>
      </c>
      <c r="F348" s="38">
        <f>D348/D350</f>
        <v>0.65870351544953776</v>
      </c>
      <c r="G348" s="21">
        <v>111.4</v>
      </c>
      <c r="H348" s="9">
        <f>(B348*G348)-D348</f>
        <v>-2</v>
      </c>
      <c r="I348" s="35" t="s">
        <v>71</v>
      </c>
      <c r="J348" s="35"/>
      <c r="K348" s="35" t="str">
        <f>"buy "&amp;B348&amp;" "&amp;A348&amp;" @ $"&amp;G348</f>
        <v>buy 40 FTAI @ $111.4</v>
      </c>
      <c r="L348" s="9">
        <f>L347-(G348*B348)</f>
        <v>201008.37</v>
      </c>
      <c r="M348" s="36">
        <f>M347-(G348*B348)</f>
        <v>195517.53</v>
      </c>
      <c r="N348" s="35"/>
      <c r="O348" s="35"/>
      <c r="P348" s="35"/>
      <c r="Q348" s="10"/>
    </row>
    <row r="349" spans="1:17" x14ac:dyDescent="0.45">
      <c r="A349" s="23" t="s">
        <v>177</v>
      </c>
      <c r="B349" s="24">
        <v>9</v>
      </c>
      <c r="C349" s="25">
        <v>130.47999999999999</v>
      </c>
      <c r="D349" s="25">
        <f>C349*B349</f>
        <v>1174.32</v>
      </c>
      <c r="E349" s="36" t="s">
        <v>37</v>
      </c>
      <c r="F349" s="38">
        <f>D349/D350</f>
        <v>0.17351474030118913</v>
      </c>
      <c r="G349" s="26">
        <v>129.25</v>
      </c>
      <c r="H349" s="25">
        <f>(B349*G349)-D349</f>
        <v>-11.069999999999936</v>
      </c>
      <c r="I349" s="35" t="s">
        <v>71</v>
      </c>
      <c r="J349" s="35"/>
      <c r="K349" s="35" t="str">
        <f>"buy "&amp;B349&amp;" "&amp;A349&amp;" @ $"&amp;G349</f>
        <v>buy 9 CRUS @ $129.25</v>
      </c>
      <c r="L349" s="9">
        <f>L348-(G349*B349)</f>
        <v>199845.12</v>
      </c>
      <c r="M349" s="36">
        <f>M348-(G349*B349)</f>
        <v>194354.28</v>
      </c>
      <c r="N349" s="35" t="str">
        <f>TEXT(ROUND(M349,2),"$#,##0.00")&amp;" will be the balance in the account after purchases.  "</f>
        <v xml:space="preserve">$194,354.28 will be the balance in the account after purchases.  </v>
      </c>
      <c r="O349" s="35"/>
      <c r="P349" s="35"/>
      <c r="Q349" s="10"/>
    </row>
    <row r="350" spans="1:17" x14ac:dyDescent="0.45">
      <c r="A350" s="13"/>
      <c r="B350" s="35"/>
      <c r="C350" s="9"/>
      <c r="D350" s="9">
        <f>SUM(D347:D349)</f>
        <v>6767.84</v>
      </c>
      <c r="E350" s="35"/>
      <c r="F350" s="38">
        <f>SUM(F347:F349)</f>
        <v>1</v>
      </c>
      <c r="G350" s="9" t="s">
        <v>15</v>
      </c>
      <c r="H350" s="9">
        <f>SUM(H347:H349)</f>
        <v>-11.190000000000055</v>
      </c>
      <c r="I350" s="35"/>
      <c r="J350" s="35"/>
      <c r="K350" s="35"/>
      <c r="L350" s="9"/>
      <c r="M350" s="35"/>
      <c r="N350" s="35" t="s">
        <v>27</v>
      </c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11" t="str">
        <f>IF(J342+M349&gt;0,"Credit Surplus","Credit Shortage")</f>
        <v>Credit Surplus</v>
      </c>
      <c r="N351" s="36">
        <f>J342+M349</f>
        <v>199845.12</v>
      </c>
      <c r="O351" s="35" t="s">
        <v>60</v>
      </c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 x14ac:dyDescent="0.45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11</v>
      </c>
      <c r="B354" s="35"/>
      <c r="C354" s="9"/>
      <c r="D354" s="21">
        <v>1109.73</v>
      </c>
      <c r="E354" s="35" t="s">
        <v>76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12</v>
      </c>
      <c r="B355" s="35"/>
      <c r="C355" s="9"/>
      <c r="D355" s="9">
        <f>H342</f>
        <v>55.830000000000155</v>
      </c>
      <c r="E355" s="35" t="s">
        <v>16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13</v>
      </c>
      <c r="B356" s="35"/>
      <c r="C356" s="9"/>
      <c r="D356" s="9">
        <f>D354+D355</f>
        <v>1165.5600000000002</v>
      </c>
      <c r="E356" s="35"/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x14ac:dyDescent="0.45">
      <c r="A357" s="13" t="s">
        <v>14</v>
      </c>
      <c r="B357" s="35"/>
      <c r="C357" s="9"/>
      <c r="D357" s="9">
        <f>H350</f>
        <v>-11.190000000000055</v>
      </c>
      <c r="E357" s="35" t="s">
        <v>17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 ht="14.65" thickBot="1" x14ac:dyDescent="0.5">
      <c r="A358" s="15" t="s">
        <v>13</v>
      </c>
      <c r="B358" s="16"/>
      <c r="C358" s="17"/>
      <c r="D358" s="46">
        <f>D356-D357</f>
        <v>1176.7500000000002</v>
      </c>
      <c r="E358" s="47" t="s">
        <v>18</v>
      </c>
      <c r="F358" s="16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8"/>
    </row>
    <row r="359" spans="1:17" ht="14.65" thickTop="1" x14ac:dyDescent="0.45"/>
    <row r="365" spans="1:17" ht="14.65" thickBot="1" x14ac:dyDescent="0.5"/>
    <row r="366" spans="1:17" ht="14.65" thickTop="1" x14ac:dyDescent="0.45">
      <c r="A366" s="2"/>
      <c r="B366" s="3"/>
      <c r="C366" s="4">
        <v>45474</v>
      </c>
      <c r="D366" s="5"/>
      <c r="E366" s="3"/>
      <c r="F366" s="3"/>
      <c r="G366" s="5"/>
      <c r="H366" s="5"/>
      <c r="I366" s="3"/>
      <c r="J366" s="3"/>
      <c r="K366" s="3"/>
      <c r="L366" s="20" t="s">
        <v>19</v>
      </c>
      <c r="M366" s="3"/>
      <c r="N366" s="3"/>
      <c r="O366" s="3"/>
      <c r="P366" s="3"/>
      <c r="Q366" s="6"/>
    </row>
    <row r="367" spans="1:17" x14ac:dyDescent="0.45">
      <c r="A367" s="7" t="s">
        <v>5</v>
      </c>
      <c r="B367" s="35"/>
      <c r="C367" s="9"/>
      <c r="D367" s="9"/>
      <c r="E367" s="35"/>
      <c r="F367" s="35"/>
      <c r="G367" s="9"/>
      <c r="H367" s="9"/>
      <c r="I367" s="35"/>
      <c r="J367" s="11" t="s">
        <v>24</v>
      </c>
      <c r="K367" s="35"/>
      <c r="L367" s="11" t="s">
        <v>10</v>
      </c>
      <c r="M367" s="35"/>
      <c r="N367" s="35"/>
      <c r="O367" s="35"/>
      <c r="P367" s="35"/>
      <c r="Q367" s="10"/>
    </row>
    <row r="368" spans="1:17" x14ac:dyDescent="0.45">
      <c r="A368" s="7" t="s">
        <v>0</v>
      </c>
      <c r="B368" s="11" t="s">
        <v>3</v>
      </c>
      <c r="C368" s="12" t="s">
        <v>1</v>
      </c>
      <c r="D368" s="12" t="s">
        <v>4</v>
      </c>
      <c r="E368" s="11" t="s">
        <v>7</v>
      </c>
      <c r="F368" s="37" t="s">
        <v>92</v>
      </c>
      <c r="G368" s="12" t="s">
        <v>8</v>
      </c>
      <c r="H368" s="12" t="s">
        <v>9</v>
      </c>
      <c r="I368" s="33" t="s">
        <v>70</v>
      </c>
      <c r="J368" s="11" t="s">
        <v>23</v>
      </c>
      <c r="K368" s="35"/>
      <c r="L368" s="31">
        <v>200839.67</v>
      </c>
      <c r="M368" s="35" t="s">
        <v>118</v>
      </c>
      <c r="N368" s="35"/>
      <c r="O368" s="35"/>
      <c r="P368" s="35"/>
      <c r="Q368" s="10"/>
    </row>
    <row r="369" spans="1:17" x14ac:dyDescent="0.45">
      <c r="A369" s="13" t="s">
        <v>161</v>
      </c>
      <c r="B369" s="35">
        <v>52</v>
      </c>
      <c r="C369" s="9">
        <v>85.98</v>
      </c>
      <c r="D369" s="9">
        <f>C369*B369</f>
        <v>4470.96</v>
      </c>
      <c r="E369" s="36" t="s">
        <v>37</v>
      </c>
      <c r="F369" s="38">
        <f>D369/D372</f>
        <v>0.64980444649856761</v>
      </c>
      <c r="G369" s="45">
        <v>87.608000000000004</v>
      </c>
      <c r="H369" s="9">
        <f>(B369*G369)-D369</f>
        <v>84.655999999999949</v>
      </c>
      <c r="I369" s="35" t="s">
        <v>71</v>
      </c>
      <c r="J369" s="36">
        <f>G369*B369</f>
        <v>4555.616</v>
      </c>
      <c r="K369" s="35" t="str">
        <f>"sell "&amp;B369&amp;" "&amp;A369&amp;" @ $"&amp;G369</f>
        <v>sell 52 VST @ $87.608</v>
      </c>
      <c r="L369" s="9">
        <f>L368+(G369*B369)</f>
        <v>205395.28600000002</v>
      </c>
      <c r="M369" s="35"/>
      <c r="N369" s="35"/>
      <c r="O369" s="35"/>
      <c r="P369" s="35"/>
      <c r="Q369" s="10"/>
    </row>
    <row r="370" spans="1:17" x14ac:dyDescent="0.45">
      <c r="A370" s="13" t="s">
        <v>162</v>
      </c>
      <c r="B370" s="35">
        <v>9</v>
      </c>
      <c r="C370" s="9">
        <v>100.19</v>
      </c>
      <c r="D370" s="9">
        <f>C370*B370</f>
        <v>901.71</v>
      </c>
      <c r="E370" s="36" t="s">
        <v>37</v>
      </c>
      <c r="F370" s="38">
        <f>D370/D372</f>
        <v>0.13105354721407114</v>
      </c>
      <c r="G370" s="45">
        <v>101.22</v>
      </c>
      <c r="H370" s="9">
        <f>(B370*G370)-D370</f>
        <v>9.2699999999999818</v>
      </c>
      <c r="I370" s="35" t="s">
        <v>71</v>
      </c>
      <c r="J370" s="36">
        <f>G370*B370</f>
        <v>910.98</v>
      </c>
      <c r="K370" s="35" t="str">
        <f>"sell "&amp;B370&amp;" "&amp;A370&amp;" @ $"&amp;G370</f>
        <v>sell 9 MOD @ $101.22</v>
      </c>
      <c r="L370" s="9">
        <f>L369+(G370*B370)</f>
        <v>206306.26600000003</v>
      </c>
      <c r="M370" s="35"/>
      <c r="N370" s="35"/>
      <c r="O370" s="35"/>
      <c r="P370" s="35"/>
      <c r="Q370" s="10"/>
    </row>
    <row r="371" spans="1:17" x14ac:dyDescent="0.45">
      <c r="A371" s="13" t="s">
        <v>163</v>
      </c>
      <c r="B371" s="35">
        <v>28</v>
      </c>
      <c r="C371" s="9">
        <v>53.85</v>
      </c>
      <c r="D371" s="9">
        <f>C371*B371</f>
        <v>1507.8</v>
      </c>
      <c r="E371" s="36" t="s">
        <v>37</v>
      </c>
      <c r="F371" s="38">
        <f>D371/D372</f>
        <v>0.21914200628736116</v>
      </c>
      <c r="G371" s="45">
        <v>53.67</v>
      </c>
      <c r="H371" s="9">
        <f>(B371*G371)-D371</f>
        <v>-5.0399999999999636</v>
      </c>
      <c r="I371" s="35" t="s">
        <v>71</v>
      </c>
      <c r="J371" s="36">
        <f>G371*B371</f>
        <v>1502.76</v>
      </c>
      <c r="K371" s="35" t="str">
        <f>"sell "&amp;B371&amp;" "&amp;A371&amp;" @ $"&amp;G371</f>
        <v>sell 28 BLBD @ $53.67</v>
      </c>
      <c r="L371" s="9">
        <f>L370+(G371*B371)</f>
        <v>207809.02600000004</v>
      </c>
      <c r="M371" s="35" t="s">
        <v>22</v>
      </c>
      <c r="N371" s="35"/>
      <c r="O371" s="35"/>
      <c r="P371" s="35"/>
      <c r="Q371" s="10"/>
    </row>
    <row r="372" spans="1:17" x14ac:dyDescent="0.45">
      <c r="A372" s="13"/>
      <c r="B372" s="35"/>
      <c r="C372" s="9"/>
      <c r="D372" s="9">
        <f>SUM(D369:D371)</f>
        <v>6880.47</v>
      </c>
      <c r="E372" s="36"/>
      <c r="F372" s="38">
        <f>SUM(F369:F371)</f>
        <v>0.99999999999999989</v>
      </c>
      <c r="G372" s="41"/>
      <c r="H372" s="9">
        <f>SUM(H369:H371)</f>
        <v>88.885999999999967</v>
      </c>
      <c r="I372" s="35"/>
      <c r="J372" s="36">
        <f>SUM(J369:J371)</f>
        <v>6969.3559999999998</v>
      </c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35"/>
      <c r="F373" s="35"/>
      <c r="G373" s="41"/>
      <c r="H373" s="9"/>
      <c r="I373" s="35"/>
      <c r="J373" s="35"/>
      <c r="K373" s="35"/>
      <c r="L373" s="9"/>
      <c r="M373" s="35"/>
      <c r="N373" s="35"/>
      <c r="O373" s="35"/>
      <c r="P373" s="35"/>
      <c r="Q373" s="10"/>
    </row>
    <row r="374" spans="1:17" x14ac:dyDescent="0.45">
      <c r="A374" s="13"/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20</v>
      </c>
      <c r="N374" s="35"/>
      <c r="O374" s="35"/>
      <c r="P374" s="35"/>
      <c r="Q374" s="10"/>
    </row>
    <row r="375" spans="1:17" x14ac:dyDescent="0.45">
      <c r="A375" s="7" t="s">
        <v>6</v>
      </c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21</v>
      </c>
      <c r="N375" s="35"/>
      <c r="O375" s="35"/>
      <c r="P375" s="35"/>
      <c r="Q375" s="10"/>
    </row>
    <row r="376" spans="1:17" x14ac:dyDescent="0.45">
      <c r="A376" s="7" t="s">
        <v>0</v>
      </c>
      <c r="B376" s="11" t="s">
        <v>3</v>
      </c>
      <c r="C376" s="12" t="s">
        <v>1</v>
      </c>
      <c r="D376" s="12" t="s">
        <v>2</v>
      </c>
      <c r="E376" s="22" t="s">
        <v>7</v>
      </c>
      <c r="F376" s="39" t="s">
        <v>92</v>
      </c>
      <c r="G376" s="42" t="s">
        <v>8</v>
      </c>
      <c r="H376" s="12" t="s">
        <v>9</v>
      </c>
      <c r="I376" s="35"/>
      <c r="J376" s="35"/>
      <c r="K376" s="35"/>
      <c r="L376" s="9"/>
      <c r="M376" s="36">
        <v>206048.96</v>
      </c>
      <c r="N376" s="35"/>
      <c r="O376" s="44"/>
      <c r="P376" s="35"/>
      <c r="Q376" s="10"/>
    </row>
    <row r="377" spans="1:17" x14ac:dyDescent="0.45">
      <c r="A377" s="13" t="s">
        <v>173</v>
      </c>
      <c r="B377" s="35">
        <v>405</v>
      </c>
      <c r="C377" s="9">
        <v>5.62</v>
      </c>
      <c r="D377" s="9">
        <f>C377*B377</f>
        <v>2276.1</v>
      </c>
      <c r="E377" s="36" t="s">
        <v>37</v>
      </c>
      <c r="F377" s="38">
        <f>D377/D380</f>
        <v>0.33633449922200198</v>
      </c>
      <c r="G377" s="21">
        <v>5.63</v>
      </c>
      <c r="H377" s="9">
        <f>(B377*G377)-D377</f>
        <v>4.0500000000001819</v>
      </c>
      <c r="I377" s="35" t="s">
        <v>71</v>
      </c>
      <c r="J377" s="35"/>
      <c r="K377" s="35" t="str">
        <f>"buy "&amp;B377&amp;" "&amp;A377&amp;" @ $"&amp;G377</f>
        <v>buy 405 CDE @ $5.63</v>
      </c>
      <c r="L377" s="9">
        <f>L371-(G377*B377)</f>
        <v>205528.87600000005</v>
      </c>
      <c r="M377" s="36">
        <f>L368-(G377*B377)</f>
        <v>198559.52000000002</v>
      </c>
      <c r="N377" s="35"/>
      <c r="O377" s="35"/>
      <c r="P377" s="35"/>
      <c r="Q377" s="10"/>
    </row>
    <row r="378" spans="1:17" x14ac:dyDescent="0.45">
      <c r="A378" s="13" t="s">
        <v>174</v>
      </c>
      <c r="B378" s="35">
        <v>3</v>
      </c>
      <c r="C378" s="9">
        <v>92.75</v>
      </c>
      <c r="D378" s="9">
        <f>C378*B378</f>
        <v>278.25</v>
      </c>
      <c r="E378" s="36" t="s">
        <v>37</v>
      </c>
      <c r="F378" s="38">
        <f>D378/D380</f>
        <v>4.1116415978437702E-2</v>
      </c>
      <c r="G378" s="21">
        <v>93.93</v>
      </c>
      <c r="H378" s="9">
        <f>(B378*G378)-D378</f>
        <v>3.5400000000000205</v>
      </c>
      <c r="I378" s="35" t="s">
        <v>71</v>
      </c>
      <c r="J378" s="35"/>
      <c r="K378" s="35" t="str">
        <f>"buy "&amp;B378&amp;" "&amp;A378&amp;" @ $"&amp;G378</f>
        <v>buy 3 CAVA @ $93.93</v>
      </c>
      <c r="L378" s="9">
        <f>L377-(G378*B378)</f>
        <v>205247.08600000004</v>
      </c>
      <c r="M378" s="36">
        <f>M377-(G378*B378)</f>
        <v>198277.73</v>
      </c>
      <c r="N378" s="35"/>
      <c r="O378" s="35"/>
      <c r="P378" s="35"/>
      <c r="Q378" s="10"/>
    </row>
    <row r="379" spans="1:17" x14ac:dyDescent="0.45">
      <c r="A379" s="23" t="s">
        <v>161</v>
      </c>
      <c r="B379" s="24">
        <v>49</v>
      </c>
      <c r="C379" s="25">
        <v>85.98</v>
      </c>
      <c r="D379" s="25">
        <f>C379*B379</f>
        <v>4213.0200000000004</v>
      </c>
      <c r="E379" s="36" t="s">
        <v>37</v>
      </c>
      <c r="F379" s="38">
        <f>D379/D380</f>
        <v>0.62254908479956028</v>
      </c>
      <c r="G379" s="26">
        <v>87.454999999999998</v>
      </c>
      <c r="H379" s="25">
        <f>(B379*G379)-D379</f>
        <v>72.274999999999636</v>
      </c>
      <c r="I379" s="35" t="s">
        <v>71</v>
      </c>
      <c r="J379" s="35"/>
      <c r="K379" s="35" t="str">
        <f>"buy "&amp;B379&amp;" "&amp;A379&amp;" @ $"&amp;G379</f>
        <v>buy 49 VST @ $87.455</v>
      </c>
      <c r="L379" s="9">
        <f>L378-(G379*B379)</f>
        <v>200961.79100000003</v>
      </c>
      <c r="M379" s="36">
        <f>M378-(G379*B379)</f>
        <v>193992.435</v>
      </c>
      <c r="N379" s="35" t="str">
        <f>TEXT(ROUND(M379,2),"$#,##0.00")&amp;" will be the balance in the account after purchases.  "</f>
        <v xml:space="preserve">$193,992.44 will be the balance in the account after purchases.  </v>
      </c>
      <c r="O379" s="35"/>
      <c r="P379" s="35"/>
      <c r="Q379" s="10"/>
    </row>
    <row r="380" spans="1:17" x14ac:dyDescent="0.45">
      <c r="A380" s="13"/>
      <c r="B380" s="35"/>
      <c r="C380" s="9"/>
      <c r="D380" s="9">
        <f>SUM(D377:D379)</f>
        <v>6767.3700000000008</v>
      </c>
      <c r="E380" s="35"/>
      <c r="F380" s="38">
        <f>SUM(F377:F379)</f>
        <v>1</v>
      </c>
      <c r="G380" s="9" t="s">
        <v>15</v>
      </c>
      <c r="H380" s="9">
        <f>SUM(H377:H379)</f>
        <v>79.864999999999839</v>
      </c>
      <c r="I380" s="35"/>
      <c r="J380" s="35"/>
      <c r="K380" s="35"/>
      <c r="L380" s="9"/>
      <c r="M380" s="35"/>
      <c r="N380" s="35" t="s">
        <v>27</v>
      </c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11" t="str">
        <f>IF(J372+M379&gt;0,"Credit Surplus","Credit Shortage")</f>
        <v>Credit Surplus</v>
      </c>
      <c r="N381" s="36">
        <f>J372+M379</f>
        <v>200961.791</v>
      </c>
      <c r="O381" s="35" t="s">
        <v>60</v>
      </c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35"/>
      <c r="N382" s="35"/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11</v>
      </c>
      <c r="B384" s="35"/>
      <c r="C384" s="9"/>
      <c r="D384" s="21">
        <v>2433.54</v>
      </c>
      <c r="E384" s="35" t="s">
        <v>76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12</v>
      </c>
      <c r="B385" s="35"/>
      <c r="C385" s="9"/>
      <c r="D385" s="9">
        <f>H372</f>
        <v>88.885999999999967</v>
      </c>
      <c r="E385" s="35" t="s">
        <v>16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13</v>
      </c>
      <c r="B386" s="35"/>
      <c r="C386" s="9"/>
      <c r="D386" s="9">
        <f>D384+D385</f>
        <v>2522.4259999999999</v>
      </c>
      <c r="E386" s="35"/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14</v>
      </c>
      <c r="B387" s="35"/>
      <c r="C387" s="9"/>
      <c r="D387" s="9">
        <f>H380</f>
        <v>79.864999999999839</v>
      </c>
      <c r="E387" s="35" t="s">
        <v>17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ht="14.65" thickBot="1" x14ac:dyDescent="0.5">
      <c r="A388" s="15" t="s">
        <v>13</v>
      </c>
      <c r="B388" s="16"/>
      <c r="C388" s="17"/>
      <c r="D388" s="46">
        <f>D386-D387</f>
        <v>2442.5610000000001</v>
      </c>
      <c r="E388" s="47" t="s">
        <v>18</v>
      </c>
      <c r="F388" s="16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8"/>
    </row>
    <row r="389" spans="1:17" ht="14.65" thickTop="1" x14ac:dyDescent="0.45"/>
    <row r="395" spans="1:17" ht="14.65" thickBot="1" x14ac:dyDescent="0.5"/>
    <row r="396" spans="1:17" ht="14.65" thickTop="1" x14ac:dyDescent="0.45">
      <c r="A396" s="2"/>
      <c r="B396" s="3"/>
      <c r="C396" s="4">
        <v>45444</v>
      </c>
      <c r="D396" s="5"/>
      <c r="E396" s="3"/>
      <c r="F396" s="3"/>
      <c r="G396" s="5"/>
      <c r="H396" s="5"/>
      <c r="I396" s="3"/>
      <c r="J396" s="3"/>
      <c r="K396" s="3"/>
      <c r="L396" s="20" t="s">
        <v>19</v>
      </c>
      <c r="M396" s="3"/>
      <c r="N396" s="3"/>
      <c r="O396" s="3"/>
      <c r="P396" s="3"/>
      <c r="Q396" s="6"/>
    </row>
    <row r="397" spans="1:17" x14ac:dyDescent="0.45">
      <c r="A397" s="7" t="s">
        <v>5</v>
      </c>
      <c r="B397" s="35"/>
      <c r="C397" s="9"/>
      <c r="D397" s="9"/>
      <c r="E397" s="35"/>
      <c r="F397" s="35"/>
      <c r="G397" s="9"/>
      <c r="H397" s="9"/>
      <c r="I397" s="35"/>
      <c r="J397" s="11" t="s">
        <v>24</v>
      </c>
      <c r="K397" s="35"/>
      <c r="L397" s="11" t="s">
        <v>10</v>
      </c>
      <c r="M397" s="35"/>
      <c r="N397" s="35"/>
      <c r="O397" s="35"/>
      <c r="P397" s="35"/>
      <c r="Q397" s="10"/>
    </row>
    <row r="398" spans="1:17" x14ac:dyDescent="0.45">
      <c r="A398" s="7" t="s">
        <v>0</v>
      </c>
      <c r="B398" s="11" t="s">
        <v>3</v>
      </c>
      <c r="C398" s="12" t="s">
        <v>1</v>
      </c>
      <c r="D398" s="12" t="s">
        <v>4</v>
      </c>
      <c r="E398" s="11" t="s">
        <v>7</v>
      </c>
      <c r="F398" s="37" t="s">
        <v>92</v>
      </c>
      <c r="G398" s="12" t="s">
        <v>8</v>
      </c>
      <c r="H398" s="12" t="s">
        <v>9</v>
      </c>
      <c r="I398" s="33" t="s">
        <v>70</v>
      </c>
      <c r="J398" s="11" t="s">
        <v>23</v>
      </c>
      <c r="K398" s="35"/>
      <c r="L398" s="31">
        <v>199942.66</v>
      </c>
      <c r="M398" s="35" t="s">
        <v>118</v>
      </c>
      <c r="N398" s="35"/>
      <c r="O398" s="35"/>
      <c r="P398" s="35"/>
      <c r="Q398" s="10"/>
    </row>
    <row r="399" spans="1:17" x14ac:dyDescent="0.45">
      <c r="A399" s="13" t="s">
        <v>166</v>
      </c>
      <c r="B399" s="35">
        <v>35</v>
      </c>
      <c r="C399" s="9">
        <v>45.64</v>
      </c>
      <c r="D399" s="9">
        <f>C399*B399</f>
        <v>1597.4</v>
      </c>
      <c r="E399" s="36" t="s">
        <v>37</v>
      </c>
      <c r="F399" s="38">
        <f>D399/D402</f>
        <v>0.22778088317495807</v>
      </c>
      <c r="G399" s="45">
        <v>46.49</v>
      </c>
      <c r="H399" s="9">
        <f>(B399*G399)-D399</f>
        <v>29.75</v>
      </c>
      <c r="I399" s="35" t="s">
        <v>71</v>
      </c>
      <c r="J399" s="36">
        <f>G399*B399</f>
        <v>1627.15</v>
      </c>
      <c r="K399" s="35" t="str">
        <f>"sell "&amp;B399&amp;" "&amp;A399&amp;" @ $"&amp;G399</f>
        <v>sell 35 APGE @ $46.49</v>
      </c>
      <c r="L399" s="9">
        <f>L398+(G399*B399)</f>
        <v>201569.81</v>
      </c>
      <c r="M399" s="35"/>
      <c r="N399" s="35"/>
      <c r="O399" s="35"/>
      <c r="P399" s="35"/>
      <c r="Q399" s="10"/>
    </row>
    <row r="400" spans="1:17" x14ac:dyDescent="0.45">
      <c r="A400" s="13" t="s">
        <v>167</v>
      </c>
      <c r="B400" s="35">
        <v>4</v>
      </c>
      <c r="C400" s="9">
        <v>143.78</v>
      </c>
      <c r="D400" s="9">
        <f>C400*B400</f>
        <v>575.12</v>
      </c>
      <c r="E400" s="36" t="s">
        <v>37</v>
      </c>
      <c r="F400" s="38">
        <f>D400/D402</f>
        <v>8.2009103250019949E-2</v>
      </c>
      <c r="G400" s="45">
        <v>146.66999999999999</v>
      </c>
      <c r="H400" s="9">
        <f>(B400*G400)-D400</f>
        <v>11.559999999999945</v>
      </c>
      <c r="I400" s="35" t="s">
        <v>71</v>
      </c>
      <c r="J400" s="36">
        <f>G400*B400</f>
        <v>586.67999999999995</v>
      </c>
      <c r="K400" s="35" t="str">
        <f>"sell "&amp;B400&amp;" "&amp;A400&amp;" @ $"&amp;G400</f>
        <v>sell 4 HOV @ $146.67</v>
      </c>
      <c r="L400" s="9">
        <f>L399+(G400*B400)</f>
        <v>202156.49</v>
      </c>
      <c r="M400" s="35"/>
      <c r="N400" s="35"/>
      <c r="O400" s="35"/>
      <c r="P400" s="35"/>
      <c r="Q400" s="10"/>
    </row>
    <row r="401" spans="1:17" x14ac:dyDescent="0.45">
      <c r="A401" s="13" t="s">
        <v>168</v>
      </c>
      <c r="B401" s="35">
        <v>28</v>
      </c>
      <c r="C401" s="9">
        <v>172.87</v>
      </c>
      <c r="D401" s="9">
        <f>C401*B401</f>
        <v>4840.3600000000006</v>
      </c>
      <c r="E401" s="36" t="s">
        <v>37</v>
      </c>
      <c r="F401" s="38">
        <f>D401/D402</f>
        <v>0.69021001357502199</v>
      </c>
      <c r="G401" s="45">
        <v>176.76</v>
      </c>
      <c r="H401" s="9">
        <f>(B401*G401)-D401</f>
        <v>108.91999999999916</v>
      </c>
      <c r="I401" s="35" t="s">
        <v>71</v>
      </c>
      <c r="J401" s="36">
        <f>G401*B401</f>
        <v>4949.28</v>
      </c>
      <c r="K401" s="35" t="str">
        <f>"sell "&amp;B401&amp;" "&amp;A401&amp;" @ $"&amp;G401</f>
        <v>sell 28 ANF @ $176.76</v>
      </c>
      <c r="L401" s="9">
        <f>L400+(G401*B401)</f>
        <v>207105.77</v>
      </c>
      <c r="M401" s="35" t="s">
        <v>22</v>
      </c>
      <c r="N401" s="35"/>
      <c r="O401" s="35"/>
      <c r="P401" s="35"/>
      <c r="Q401" s="10"/>
    </row>
    <row r="402" spans="1:17" x14ac:dyDescent="0.45">
      <c r="A402" s="13"/>
      <c r="B402" s="35"/>
      <c r="C402" s="9"/>
      <c r="D402" s="9">
        <f>SUM(D399:D401)</f>
        <v>7012.880000000001</v>
      </c>
      <c r="E402" s="36"/>
      <c r="F402" s="38">
        <f>SUM(F399:F401)</f>
        <v>1</v>
      </c>
      <c r="G402" s="41"/>
      <c r="H402" s="9">
        <f>SUM(H399:H401)</f>
        <v>150.22999999999911</v>
      </c>
      <c r="I402" s="35"/>
      <c r="J402" s="36">
        <f>SUM(J399:J401)</f>
        <v>7163.11</v>
      </c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35"/>
      <c r="F403" s="35"/>
      <c r="G403" s="41"/>
      <c r="H403" s="9"/>
      <c r="I403" s="35"/>
      <c r="J403" s="35"/>
      <c r="K403" s="35"/>
      <c r="L403" s="9"/>
      <c r="M403" s="35"/>
      <c r="N403" s="35"/>
      <c r="O403" s="35"/>
      <c r="P403" s="35"/>
      <c r="Q403" s="10"/>
    </row>
    <row r="404" spans="1:17" x14ac:dyDescent="0.45">
      <c r="A404" s="13"/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20</v>
      </c>
      <c r="N404" s="35"/>
      <c r="O404" s="35"/>
      <c r="P404" s="35"/>
      <c r="Q404" s="10"/>
    </row>
    <row r="405" spans="1:17" x14ac:dyDescent="0.45">
      <c r="A405" s="7" t="s">
        <v>6</v>
      </c>
      <c r="B405" s="35"/>
      <c r="C405" s="9"/>
      <c r="D405" s="9"/>
      <c r="E405" s="19"/>
      <c r="F405" s="35"/>
      <c r="G405" s="41"/>
      <c r="H405" s="9"/>
      <c r="I405" s="35"/>
      <c r="J405" s="35"/>
      <c r="K405" s="35"/>
      <c r="L405" s="9"/>
      <c r="M405" s="11" t="s">
        <v>21</v>
      </c>
      <c r="N405" s="35"/>
      <c r="O405" s="35"/>
      <c r="P405" s="35"/>
      <c r="Q405" s="10"/>
    </row>
    <row r="406" spans="1:17" x14ac:dyDescent="0.45">
      <c r="A406" s="7" t="s">
        <v>0</v>
      </c>
      <c r="B406" s="11" t="s">
        <v>3</v>
      </c>
      <c r="C406" s="12" t="s">
        <v>1</v>
      </c>
      <c r="D406" s="12" t="s">
        <v>2</v>
      </c>
      <c r="E406" s="22" t="s">
        <v>7</v>
      </c>
      <c r="F406" s="39" t="s">
        <v>92</v>
      </c>
      <c r="G406" s="42" t="s">
        <v>8</v>
      </c>
      <c r="H406" s="12" t="s">
        <v>9</v>
      </c>
      <c r="I406" s="35"/>
      <c r="J406" s="35"/>
      <c r="K406" s="35"/>
      <c r="L406" s="9"/>
      <c r="M406" s="36">
        <v>206048.96</v>
      </c>
      <c r="N406" s="35"/>
      <c r="O406" s="44"/>
      <c r="P406" s="35"/>
      <c r="Q406" s="10"/>
    </row>
    <row r="407" spans="1:17" x14ac:dyDescent="0.45">
      <c r="A407" s="13" t="s">
        <v>169</v>
      </c>
      <c r="B407" s="35">
        <v>27</v>
      </c>
      <c r="C407" s="9">
        <v>38.89</v>
      </c>
      <c r="D407" s="9">
        <f>C407*B407</f>
        <v>1050.03</v>
      </c>
      <c r="E407" s="36" t="s">
        <v>37</v>
      </c>
      <c r="F407" s="38">
        <f>D407/D410</f>
        <v>0.16445674441332905</v>
      </c>
      <c r="G407" s="21">
        <v>40.33</v>
      </c>
      <c r="H407" s="9">
        <f>(B407*G407)-D407</f>
        <v>38.879999999999882</v>
      </c>
      <c r="I407" s="35" t="s">
        <v>71</v>
      </c>
      <c r="J407" s="35"/>
      <c r="K407" s="35" t="str">
        <f>"buy "&amp;B407&amp;" "&amp;A407&amp;" @ $"&amp;G407</f>
        <v>buy 27 SMTC @ $40.33</v>
      </c>
      <c r="L407" s="9">
        <f>L401-(G407*B407)</f>
        <v>206016.86</v>
      </c>
      <c r="M407" s="36">
        <f>L398-(G407*B407)</f>
        <v>198853.75</v>
      </c>
      <c r="N407" s="35"/>
      <c r="O407" s="35"/>
      <c r="P407" s="35"/>
      <c r="Q407" s="10"/>
    </row>
    <row r="408" spans="1:17" x14ac:dyDescent="0.45">
      <c r="A408" s="13" t="s">
        <v>170</v>
      </c>
      <c r="B408" s="35">
        <v>361</v>
      </c>
      <c r="C408" s="9">
        <v>6.24</v>
      </c>
      <c r="D408" s="9">
        <f>C408*B408</f>
        <v>2252.64</v>
      </c>
      <c r="E408" s="36" t="s">
        <v>37</v>
      </c>
      <c r="F408" s="38">
        <f>D408/D410</f>
        <v>0.35281072039393307</v>
      </c>
      <c r="G408" s="21">
        <v>6.25</v>
      </c>
      <c r="H408" s="9">
        <f>(B408*G408)-D408</f>
        <v>3.6100000000001273</v>
      </c>
      <c r="I408" s="35" t="s">
        <v>71</v>
      </c>
      <c r="J408" s="35"/>
      <c r="K408" s="35" t="str">
        <f>"buy "&amp;B408&amp;" "&amp;A408&amp;" @ $"&amp;G408</f>
        <v>buy 361 FSM @ $6.25</v>
      </c>
      <c r="L408" s="9">
        <f>L407-(G408*B408)</f>
        <v>203760.61</v>
      </c>
      <c r="M408" s="36">
        <f>M407-(G408*B408)</f>
        <v>196597.5</v>
      </c>
      <c r="N408" s="35"/>
      <c r="O408" s="35"/>
      <c r="P408" s="35"/>
      <c r="Q408" s="10"/>
    </row>
    <row r="409" spans="1:17" x14ac:dyDescent="0.45">
      <c r="A409" s="23" t="s">
        <v>171</v>
      </c>
      <c r="B409" s="24">
        <v>273</v>
      </c>
      <c r="C409" s="25">
        <v>11.29</v>
      </c>
      <c r="D409" s="25">
        <f>C409*B409</f>
        <v>3082.1699999999996</v>
      </c>
      <c r="E409" s="36" t="s">
        <v>37</v>
      </c>
      <c r="F409" s="38">
        <f>D409/D410</f>
        <v>0.48273253519273773</v>
      </c>
      <c r="G409" s="26">
        <v>11.29</v>
      </c>
      <c r="H409" s="25">
        <f>(B409*G409)-D409</f>
        <v>0</v>
      </c>
      <c r="I409" s="35" t="s">
        <v>71</v>
      </c>
      <c r="J409" s="35"/>
      <c r="K409" s="35" t="str">
        <f>"buy "&amp;B409&amp;" "&amp;A409&amp;" @ $"&amp;G409</f>
        <v>buy 273 BBAR @ $11.29</v>
      </c>
      <c r="L409" s="9">
        <f>L408-(G409*B409)</f>
        <v>200678.43999999997</v>
      </c>
      <c r="M409" s="36">
        <f>M408-(G409*B409)</f>
        <v>193515.33</v>
      </c>
      <c r="N409" s="35" t="str">
        <f>TEXT(ROUND(M409,2),"$#,##0.00")&amp;" will be the balance in the account after purchases.  "</f>
        <v xml:space="preserve">$193,515.33 will be the balance in the account after purchases.  </v>
      </c>
      <c r="O409" s="35"/>
      <c r="P409" s="35"/>
      <c r="Q409" s="10"/>
    </row>
    <row r="410" spans="1:17" x14ac:dyDescent="0.45">
      <c r="A410" s="13"/>
      <c r="B410" s="35"/>
      <c r="C410" s="9"/>
      <c r="D410" s="9">
        <f>SUM(D407:D409)</f>
        <v>6384.84</v>
      </c>
      <c r="E410" s="35"/>
      <c r="F410" s="38">
        <f>SUM(F407:F409)</f>
        <v>0.99999999999999989</v>
      </c>
      <c r="G410" s="9" t="s">
        <v>15</v>
      </c>
      <c r="H410" s="9">
        <f>SUM(H407:H409)</f>
        <v>42.490000000000009</v>
      </c>
      <c r="I410" s="35"/>
      <c r="J410" s="35"/>
      <c r="K410" s="35"/>
      <c r="L410" s="9"/>
      <c r="M410" s="35"/>
      <c r="N410" s="35" t="s">
        <v>27</v>
      </c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11" t="str">
        <f>IF(J402+M409&gt;0,"Credit Surplus","Credit Shortage")</f>
        <v>Credit Surplus</v>
      </c>
      <c r="N411" s="36">
        <f>J402+M409</f>
        <v>200678.43999999997</v>
      </c>
      <c r="O411" s="35" t="s">
        <v>60</v>
      </c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9"/>
      <c r="M412" s="35"/>
      <c r="N412" s="35"/>
      <c r="O412" s="35"/>
      <c r="P412" s="35"/>
      <c r="Q412" s="10"/>
    </row>
    <row r="413" spans="1:17" x14ac:dyDescent="0.45">
      <c r="A413" s="13"/>
      <c r="B413" s="35"/>
      <c r="C413" s="9"/>
      <c r="D413" s="9"/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11</v>
      </c>
      <c r="B414" s="35"/>
      <c r="C414" s="9"/>
      <c r="D414" s="21">
        <v>2212.6999999999998</v>
      </c>
      <c r="E414" s="35" t="s">
        <v>76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12</v>
      </c>
      <c r="B415" s="35"/>
      <c r="C415" s="9"/>
      <c r="D415" s="9">
        <f>H402</f>
        <v>150.22999999999911</v>
      </c>
      <c r="E415" s="35" t="s">
        <v>16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13</v>
      </c>
      <c r="B416" s="35"/>
      <c r="C416" s="9"/>
      <c r="D416" s="9">
        <f>D414+D415</f>
        <v>2362.9299999999989</v>
      </c>
      <c r="E416" s="35"/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14</v>
      </c>
      <c r="B417" s="35"/>
      <c r="C417" s="9"/>
      <c r="D417" s="9">
        <f>H410</f>
        <v>42.490000000000009</v>
      </c>
      <c r="E417" s="35" t="s">
        <v>17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 t="s">
        <v>13</v>
      </c>
      <c r="B418" s="16"/>
      <c r="C418" s="17"/>
      <c r="D418" s="46">
        <f>D416-D417</f>
        <v>2320.4399999999987</v>
      </c>
      <c r="E418" s="47" t="s">
        <v>18</v>
      </c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5" spans="1:17" ht="14.65" thickBot="1" x14ac:dyDescent="0.5"/>
    <row r="426" spans="1:17" ht="14.65" thickTop="1" x14ac:dyDescent="0.45">
      <c r="A426" s="2"/>
      <c r="B426" s="3"/>
      <c r="C426" s="4">
        <v>45412</v>
      </c>
      <c r="D426" s="5"/>
      <c r="E426" s="3"/>
      <c r="F426" s="3"/>
      <c r="G426" s="5"/>
      <c r="H426" s="5"/>
      <c r="I426" s="3"/>
      <c r="J426" s="3"/>
      <c r="K426" s="3"/>
      <c r="L426" s="20" t="s">
        <v>19</v>
      </c>
      <c r="M426" s="3"/>
      <c r="N426" s="3"/>
      <c r="O426" s="3"/>
      <c r="P426" s="3"/>
      <c r="Q426" s="6"/>
    </row>
    <row r="427" spans="1:17" x14ac:dyDescent="0.45">
      <c r="A427" s="7" t="s">
        <v>5</v>
      </c>
      <c r="B427" s="35"/>
      <c r="C427" s="9"/>
      <c r="D427" s="9"/>
      <c r="E427" s="35"/>
      <c r="F427" s="35"/>
      <c r="G427" s="9"/>
      <c r="H427" s="9"/>
      <c r="I427" s="35"/>
      <c r="J427" s="11" t="s">
        <v>24</v>
      </c>
      <c r="K427" s="35"/>
      <c r="L427" s="11" t="s">
        <v>10</v>
      </c>
      <c r="M427" s="35"/>
      <c r="N427" s="35"/>
      <c r="O427" s="35"/>
      <c r="P427" s="35"/>
      <c r="Q427" s="10"/>
    </row>
    <row r="428" spans="1:17" x14ac:dyDescent="0.45">
      <c r="A428" s="7" t="s">
        <v>0</v>
      </c>
      <c r="B428" s="11" t="s">
        <v>3</v>
      </c>
      <c r="C428" s="12" t="s">
        <v>1</v>
      </c>
      <c r="D428" s="12" t="s">
        <v>4</v>
      </c>
      <c r="E428" s="11" t="s">
        <v>7</v>
      </c>
      <c r="F428" s="37" t="s">
        <v>92</v>
      </c>
      <c r="G428" s="12" t="s">
        <v>8</v>
      </c>
      <c r="H428" s="12" t="s">
        <v>9</v>
      </c>
      <c r="I428" s="33" t="s">
        <v>70</v>
      </c>
      <c r="J428" s="11" t="s">
        <v>23</v>
      </c>
      <c r="K428" s="35"/>
      <c r="L428" s="31">
        <v>200466.22</v>
      </c>
      <c r="M428" s="35" t="s">
        <v>118</v>
      </c>
      <c r="N428" s="35"/>
      <c r="O428" s="35"/>
      <c r="P428" s="35"/>
      <c r="Q428" s="10"/>
    </row>
    <row r="429" spans="1:17" x14ac:dyDescent="0.45">
      <c r="A429" s="13" t="s">
        <v>158</v>
      </c>
      <c r="B429" s="35">
        <v>45</v>
      </c>
      <c r="C429" s="9">
        <v>17.87</v>
      </c>
      <c r="D429" s="9">
        <f>C429*B429</f>
        <v>804.15000000000009</v>
      </c>
      <c r="E429" s="36" t="s">
        <v>37</v>
      </c>
      <c r="F429" s="38">
        <f>D429/D432</f>
        <v>0.17472899243199552</v>
      </c>
      <c r="G429" s="45">
        <v>17.91</v>
      </c>
      <c r="H429" s="9">
        <f>(B429*G429)-D429</f>
        <v>1.7999999999999545</v>
      </c>
      <c r="I429" s="35" t="s">
        <v>71</v>
      </c>
      <c r="J429" s="36">
        <f>G429*B429</f>
        <v>805.95</v>
      </c>
      <c r="K429" s="35" t="str">
        <f>"sell "&amp;B429&amp;" "&amp;A429&amp;" @ $"&amp;G429</f>
        <v>sell 45 XMTR @ $17.91</v>
      </c>
      <c r="L429" s="9">
        <f>L428+(G429*B429)</f>
        <v>201272.17</v>
      </c>
      <c r="M429" s="35"/>
      <c r="N429" s="35"/>
      <c r="O429" s="35"/>
      <c r="P429" s="35"/>
      <c r="Q429" s="10"/>
    </row>
    <row r="430" spans="1:17" x14ac:dyDescent="0.45">
      <c r="A430" s="13" t="s">
        <v>159</v>
      </c>
      <c r="B430" s="35">
        <v>63</v>
      </c>
      <c r="C430" s="9">
        <v>34.04</v>
      </c>
      <c r="D430" s="9">
        <f>C430*B430</f>
        <v>2144.52</v>
      </c>
      <c r="E430" s="36" t="s">
        <v>37</v>
      </c>
      <c r="F430" s="38">
        <f>D430/D432</f>
        <v>0.46597005390818003</v>
      </c>
      <c r="G430" s="45">
        <v>34.22</v>
      </c>
      <c r="H430" s="9">
        <f>(B430*G430)-D430</f>
        <v>11.340000000000146</v>
      </c>
      <c r="I430" s="35" t="s">
        <v>71</v>
      </c>
      <c r="J430" s="36">
        <f>G430*B430</f>
        <v>2155.86</v>
      </c>
      <c r="K430" s="35" t="str">
        <f>"sell "&amp;B430&amp;" "&amp;A430&amp;" @ $"&amp;G430</f>
        <v>sell 63 INBX @ $34.22</v>
      </c>
      <c r="L430" s="9">
        <f>L429+(G430*B430)</f>
        <v>203428.03</v>
      </c>
      <c r="M430" s="35"/>
      <c r="N430" s="35"/>
      <c r="O430" s="35"/>
      <c r="P430" s="35"/>
      <c r="Q430" s="10"/>
    </row>
    <row r="431" spans="1:17" x14ac:dyDescent="0.45">
      <c r="A431" s="13" t="s">
        <v>160</v>
      </c>
      <c r="B431" s="35">
        <v>106</v>
      </c>
      <c r="C431" s="9">
        <v>15.6</v>
      </c>
      <c r="D431" s="9">
        <f>C431*B431</f>
        <v>1653.6</v>
      </c>
      <c r="E431" s="36" t="s">
        <v>37</v>
      </c>
      <c r="F431" s="38">
        <f>D431/D432</f>
        <v>0.35930095365982434</v>
      </c>
      <c r="G431" s="45">
        <v>15.58</v>
      </c>
      <c r="H431" s="9">
        <f>(B431*G431)-D431</f>
        <v>-2.1199999999998909</v>
      </c>
      <c r="I431" s="35" t="s">
        <v>71</v>
      </c>
      <c r="J431" s="36">
        <f>G431*B431</f>
        <v>1651.48</v>
      </c>
      <c r="K431" s="35" t="str">
        <f>"sell "&amp;B431&amp;" "&amp;A431&amp;" @ $"&amp;G431</f>
        <v>sell 106 STNE @ $15.58</v>
      </c>
      <c r="L431" s="9">
        <f>L430+(G431*B431)</f>
        <v>205079.51</v>
      </c>
      <c r="M431" s="35" t="s">
        <v>22</v>
      </c>
      <c r="N431" s="35"/>
      <c r="O431" s="35"/>
      <c r="P431" s="35"/>
      <c r="Q431" s="10"/>
    </row>
    <row r="432" spans="1:17" x14ac:dyDescent="0.45">
      <c r="A432" s="13"/>
      <c r="B432" s="35"/>
      <c r="C432" s="9"/>
      <c r="D432" s="9">
        <f>SUM(D429:D431)</f>
        <v>4602.2700000000004</v>
      </c>
      <c r="E432" s="36"/>
      <c r="F432" s="38">
        <f>SUM(F429:F431)</f>
        <v>1</v>
      </c>
      <c r="G432" s="41"/>
      <c r="H432" s="9">
        <f>SUM(H429:H431)</f>
        <v>11.020000000000209</v>
      </c>
      <c r="I432" s="35"/>
      <c r="J432" s="36">
        <f>SUM(J429:J431)</f>
        <v>4613.2900000000009</v>
      </c>
      <c r="K432" s="35"/>
      <c r="L432" s="9"/>
      <c r="M432" s="35"/>
      <c r="N432" s="35"/>
      <c r="O432" s="35"/>
      <c r="P432" s="35"/>
      <c r="Q432" s="10"/>
    </row>
    <row r="433" spans="1:17" x14ac:dyDescent="0.45">
      <c r="A433" s="13"/>
      <c r="B433" s="35"/>
      <c r="C433" s="9"/>
      <c r="D433" s="9"/>
      <c r="E433" s="35"/>
      <c r="F433" s="35"/>
      <c r="G433" s="41"/>
      <c r="H433" s="9"/>
      <c r="I433" s="35"/>
      <c r="J433" s="35"/>
      <c r="K433" s="35"/>
      <c r="L433" s="9"/>
      <c r="M433" s="35"/>
      <c r="N433" s="35"/>
      <c r="O433" s="35"/>
      <c r="P433" s="35"/>
      <c r="Q433" s="10"/>
    </row>
    <row r="434" spans="1:17" x14ac:dyDescent="0.45">
      <c r="A434" s="13"/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20</v>
      </c>
      <c r="N434" s="35"/>
      <c r="O434" s="35"/>
      <c r="P434" s="35"/>
      <c r="Q434" s="10"/>
    </row>
    <row r="435" spans="1:17" x14ac:dyDescent="0.45">
      <c r="A435" s="7" t="s">
        <v>6</v>
      </c>
      <c r="B435" s="35"/>
      <c r="C435" s="9"/>
      <c r="D435" s="9"/>
      <c r="E435" s="19"/>
      <c r="F435" s="35"/>
      <c r="G435" s="41"/>
      <c r="H435" s="9"/>
      <c r="I435" s="35"/>
      <c r="J435" s="35"/>
      <c r="K435" s="35"/>
      <c r="L435" s="9"/>
      <c r="M435" s="11" t="s">
        <v>21</v>
      </c>
      <c r="N435" s="35"/>
      <c r="O435" s="35"/>
      <c r="P435" s="35"/>
      <c r="Q435" s="10"/>
    </row>
    <row r="436" spans="1:17" x14ac:dyDescent="0.45">
      <c r="A436" s="7" t="s">
        <v>0</v>
      </c>
      <c r="B436" s="11" t="s">
        <v>3</v>
      </c>
      <c r="C436" s="12" t="s">
        <v>1</v>
      </c>
      <c r="D436" s="12" t="s">
        <v>2</v>
      </c>
      <c r="E436" s="22" t="s">
        <v>7</v>
      </c>
      <c r="F436" s="39" t="s">
        <v>92</v>
      </c>
      <c r="G436" s="42" t="s">
        <v>8</v>
      </c>
      <c r="H436" s="12" t="s">
        <v>9</v>
      </c>
      <c r="I436" s="35"/>
      <c r="J436" s="35"/>
      <c r="K436" s="35"/>
      <c r="L436" s="9"/>
      <c r="M436" s="36">
        <v>206048.96</v>
      </c>
      <c r="N436" s="35"/>
      <c r="O436" s="44"/>
      <c r="P436" s="35"/>
      <c r="Q436" s="10"/>
    </row>
    <row r="437" spans="1:17" x14ac:dyDescent="0.45">
      <c r="A437" s="13" t="s">
        <v>164</v>
      </c>
      <c r="B437" s="35">
        <v>15</v>
      </c>
      <c r="C437" s="9">
        <v>54.16</v>
      </c>
      <c r="D437" s="9">
        <f>C437*B437</f>
        <v>812.4</v>
      </c>
      <c r="E437" s="36" t="s">
        <v>37</v>
      </c>
      <c r="F437" s="38">
        <f>D437/D440</f>
        <v>0.15714219395571236</v>
      </c>
      <c r="G437" s="21">
        <v>53.71</v>
      </c>
      <c r="H437" s="9">
        <f>(B437*G437)-D437</f>
        <v>-6.75</v>
      </c>
      <c r="I437" s="35" t="s">
        <v>71</v>
      </c>
      <c r="J437" s="35"/>
      <c r="K437" s="35" t="str">
        <f>"buy "&amp;B437&amp;" "&amp;A437&amp;" @ $"&amp;G437</f>
        <v>buy 15 BMA @ $53.71</v>
      </c>
      <c r="L437" s="9">
        <f>L431-(G437*B437)</f>
        <v>204273.86000000002</v>
      </c>
      <c r="M437" s="36">
        <f>L428-(G437*B437)</f>
        <v>199660.57</v>
      </c>
      <c r="N437" s="35"/>
      <c r="O437" s="35"/>
      <c r="P437" s="35"/>
      <c r="Q437" s="10"/>
    </row>
    <row r="438" spans="1:17" x14ac:dyDescent="0.45">
      <c r="A438" s="13" t="s">
        <v>144</v>
      </c>
      <c r="B438" s="35">
        <v>27</v>
      </c>
      <c r="C438" s="9">
        <v>93</v>
      </c>
      <c r="D438" s="9">
        <f>C438*B438</f>
        <v>2511</v>
      </c>
      <c r="E438" s="36" t="s">
        <v>37</v>
      </c>
      <c r="F438" s="38">
        <f>D438/D440</f>
        <v>0.48570168515853485</v>
      </c>
      <c r="G438" s="21">
        <v>92.13</v>
      </c>
      <c r="H438" s="9">
        <f>(B438*G438)-D438</f>
        <v>-23.490000000000236</v>
      </c>
      <c r="I438" s="35" t="s">
        <v>71</v>
      </c>
      <c r="J438" s="35"/>
      <c r="K438" s="35" t="str">
        <f>"buy "&amp;B438&amp;" "&amp;A438&amp;" @ $"&amp;G438</f>
        <v>buy 27 VRT @ $92.13</v>
      </c>
      <c r="L438" s="9">
        <f>L437-(G438*B438)</f>
        <v>201786.35</v>
      </c>
      <c r="M438" s="36">
        <f>M437-(G438*B438)</f>
        <v>197173.06</v>
      </c>
      <c r="N438" s="35"/>
      <c r="O438" s="35"/>
      <c r="P438" s="35"/>
      <c r="Q438" s="10"/>
    </row>
    <row r="439" spans="1:17" x14ac:dyDescent="0.45">
      <c r="A439" s="23" t="s">
        <v>165</v>
      </c>
      <c r="B439" s="24">
        <v>69</v>
      </c>
      <c r="C439" s="25">
        <v>26.76</v>
      </c>
      <c r="D439" s="25">
        <f>C439*B439</f>
        <v>1846.44</v>
      </c>
      <c r="E439" s="36" t="s">
        <v>37</v>
      </c>
      <c r="F439" s="38">
        <f>D439/D440</f>
        <v>0.35715612088575277</v>
      </c>
      <c r="G439" s="26">
        <v>26.77</v>
      </c>
      <c r="H439" s="25">
        <f>(B439*G439)-D439</f>
        <v>0.6899999999998272</v>
      </c>
      <c r="I439" s="35" t="s">
        <v>71</v>
      </c>
      <c r="J439" s="35"/>
      <c r="K439" s="35" t="str">
        <f>"buy "&amp;B439&amp;" "&amp;A439&amp;" @ $"&amp;G439</f>
        <v>buy 69 VITL @ $26.77</v>
      </c>
      <c r="L439" s="9">
        <f>L438-(G439*B439)</f>
        <v>199939.22</v>
      </c>
      <c r="M439" s="36">
        <f>M438-(G439*B439)</f>
        <v>195325.93</v>
      </c>
      <c r="N439" s="35" t="str">
        <f>TEXT(ROUND(M439,2),"$#,##0.00")&amp;" will be the balance in the account after purchases.  "</f>
        <v xml:space="preserve">$195,325.93 will be the balance in the account after purchases.  </v>
      </c>
      <c r="O439" s="35"/>
      <c r="P439" s="35"/>
      <c r="Q439" s="10"/>
    </row>
    <row r="440" spans="1:17" x14ac:dyDescent="0.45">
      <c r="A440" s="13"/>
      <c r="B440" s="35"/>
      <c r="C440" s="9"/>
      <c r="D440" s="9">
        <f>SUM(D437:D439)</f>
        <v>5169.84</v>
      </c>
      <c r="E440" s="35"/>
      <c r="F440" s="38">
        <f>SUM(F437:F439)</f>
        <v>1</v>
      </c>
      <c r="G440" s="9" t="s">
        <v>15</v>
      </c>
      <c r="H440" s="9">
        <f>SUM(H437:H439)</f>
        <v>-29.550000000000409</v>
      </c>
      <c r="I440" s="35"/>
      <c r="J440" s="35"/>
      <c r="K440" s="35"/>
      <c r="L440" s="9"/>
      <c r="M440" s="35"/>
      <c r="N440" s="35" t="s">
        <v>27</v>
      </c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11" t="str">
        <f>IF(J432+M439&gt;0,"Credit Surplus","Credit Shortage")</f>
        <v>Credit Surplus</v>
      </c>
      <c r="N441" s="36">
        <f>J432+M439</f>
        <v>199939.22</v>
      </c>
      <c r="O441" s="35" t="s">
        <v>60</v>
      </c>
      <c r="P441" s="35"/>
      <c r="Q441" s="10"/>
    </row>
    <row r="442" spans="1:17" x14ac:dyDescent="0.45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9"/>
      <c r="M442" s="35"/>
      <c r="N442" s="35"/>
      <c r="O442" s="35"/>
      <c r="P442" s="35"/>
      <c r="Q442" s="10"/>
    </row>
    <row r="443" spans="1:17" x14ac:dyDescent="0.45">
      <c r="A443" s="13"/>
      <c r="B443" s="35"/>
      <c r="C443" s="9"/>
      <c r="D443" s="9"/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11</v>
      </c>
      <c r="B444" s="35"/>
      <c r="C444" s="9"/>
      <c r="D444" s="21">
        <v>44.09</v>
      </c>
      <c r="E444" s="35" t="s">
        <v>76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12</v>
      </c>
      <c r="B445" s="35"/>
      <c r="C445" s="9"/>
      <c r="D445" s="9">
        <f>H432</f>
        <v>11.020000000000209</v>
      </c>
      <c r="E445" s="35" t="s">
        <v>16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13</v>
      </c>
      <c r="B446" s="35"/>
      <c r="C446" s="9"/>
      <c r="D446" s="9">
        <f>D444+D445</f>
        <v>55.110000000000213</v>
      </c>
      <c r="E446" s="35"/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x14ac:dyDescent="0.45">
      <c r="A447" s="13" t="s">
        <v>14</v>
      </c>
      <c r="B447" s="35"/>
      <c r="C447" s="9"/>
      <c r="D447" s="9">
        <f>H440</f>
        <v>-29.550000000000409</v>
      </c>
      <c r="E447" s="35" t="s">
        <v>17</v>
      </c>
      <c r="F447" s="35"/>
      <c r="G447" s="9"/>
      <c r="H447" s="9"/>
      <c r="I447" s="35"/>
      <c r="J447" s="35"/>
      <c r="K447" s="35"/>
      <c r="L447" s="35"/>
      <c r="M447" s="35"/>
      <c r="N447" s="35"/>
      <c r="O447" s="35"/>
      <c r="P447" s="35"/>
      <c r="Q447" s="10"/>
    </row>
    <row r="448" spans="1:17" ht="14.65" thickBot="1" x14ac:dyDescent="0.5">
      <c r="A448" s="15" t="s">
        <v>13</v>
      </c>
      <c r="B448" s="16"/>
      <c r="C448" s="17"/>
      <c r="D448" s="46">
        <f>D446-D447</f>
        <v>84.660000000000622</v>
      </c>
      <c r="E448" s="47" t="s">
        <v>18</v>
      </c>
      <c r="F448" s="16"/>
      <c r="G448" s="17"/>
      <c r="H448" s="17"/>
      <c r="I448" s="16"/>
      <c r="J448" s="16"/>
      <c r="K448" s="16"/>
      <c r="L448" s="16"/>
      <c r="M448" s="16"/>
      <c r="N448" s="16"/>
      <c r="O448" s="16"/>
      <c r="P448" s="16"/>
      <c r="Q448" s="18"/>
    </row>
    <row r="449" spans="1:17" ht="14.65" thickTop="1" x14ac:dyDescent="0.45"/>
    <row r="455" spans="1:17" ht="14.65" thickBot="1" x14ac:dyDescent="0.5"/>
    <row r="456" spans="1:17" ht="14.65" thickTop="1" x14ac:dyDescent="0.45">
      <c r="A456" s="2"/>
      <c r="B456" s="3"/>
      <c r="C456" s="4">
        <v>45379</v>
      </c>
      <c r="D456" s="5"/>
      <c r="E456" s="3"/>
      <c r="F456" s="3"/>
      <c r="G456" s="5"/>
      <c r="H456" s="5"/>
      <c r="I456" s="3"/>
      <c r="J456" s="3"/>
      <c r="K456" s="3"/>
      <c r="L456" s="20" t="s">
        <v>19</v>
      </c>
      <c r="M456" s="3"/>
      <c r="N456" s="3"/>
      <c r="O456" s="3"/>
      <c r="P456" s="3"/>
      <c r="Q456" s="6"/>
    </row>
    <row r="457" spans="1:17" x14ac:dyDescent="0.45">
      <c r="A457" s="7" t="s">
        <v>5</v>
      </c>
      <c r="B457" s="35"/>
      <c r="C457" s="9"/>
      <c r="D457" s="9"/>
      <c r="E457" s="35"/>
      <c r="F457" s="35"/>
      <c r="G457" s="9"/>
      <c r="H457" s="9"/>
      <c r="I457" s="35"/>
      <c r="J457" s="11" t="s">
        <v>24</v>
      </c>
      <c r="K457" s="35"/>
      <c r="L457" s="11" t="s">
        <v>10</v>
      </c>
      <c r="M457" s="35"/>
      <c r="N457" s="35"/>
      <c r="O457" s="35"/>
      <c r="P457" s="35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4</v>
      </c>
      <c r="E458" s="11" t="s">
        <v>7</v>
      </c>
      <c r="F458" s="37" t="s">
        <v>92</v>
      </c>
      <c r="G458" s="12" t="s">
        <v>8</v>
      </c>
      <c r="H458" s="12" t="s">
        <v>9</v>
      </c>
      <c r="I458" s="33" t="s">
        <v>70</v>
      </c>
      <c r="J458" s="11" t="s">
        <v>23</v>
      </c>
      <c r="K458" s="35"/>
      <c r="L458" s="31">
        <v>200489.76</v>
      </c>
      <c r="M458" s="35" t="s">
        <v>118</v>
      </c>
      <c r="N458" s="35"/>
      <c r="O458" s="35"/>
      <c r="P458" s="35"/>
      <c r="Q458" s="10"/>
    </row>
    <row r="459" spans="1:17" x14ac:dyDescent="0.45">
      <c r="A459" s="13" t="s">
        <v>155</v>
      </c>
      <c r="B459" s="35">
        <v>7</v>
      </c>
      <c r="C459" s="9">
        <v>265.12</v>
      </c>
      <c r="D459" s="9">
        <f>C459*B459</f>
        <v>1855.8400000000001</v>
      </c>
      <c r="E459" s="36" t="s">
        <v>37</v>
      </c>
      <c r="F459" s="38">
        <f>D459/D462</f>
        <v>0.33404732505102946</v>
      </c>
      <c r="G459" s="45">
        <v>261.87</v>
      </c>
      <c r="H459" s="9">
        <f>(B459*G459)-D459</f>
        <v>-22.75</v>
      </c>
      <c r="I459" s="35" t="s">
        <v>71</v>
      </c>
      <c r="J459" s="36">
        <f>G459*B459</f>
        <v>1833.0900000000001</v>
      </c>
      <c r="K459" s="35" t="str">
        <f>"sell "&amp;B459&amp;" "&amp;A459&amp;" @ $"&amp;G459</f>
        <v>sell 7 COIN @ $261.87</v>
      </c>
      <c r="L459" s="9">
        <f>L458+(G459*B459)</f>
        <v>202322.85</v>
      </c>
      <c r="M459" s="35"/>
      <c r="N459" s="35"/>
      <c r="O459" s="35"/>
      <c r="P459" s="35"/>
      <c r="Q459" s="10"/>
    </row>
    <row r="460" spans="1:17" x14ac:dyDescent="0.45">
      <c r="A460" s="13" t="s">
        <v>156</v>
      </c>
      <c r="B460" s="35">
        <v>111</v>
      </c>
      <c r="C460" s="9">
        <v>11.48</v>
      </c>
      <c r="D460" s="9">
        <f>C460*B460</f>
        <v>1274.28</v>
      </c>
      <c r="E460" s="36" t="s">
        <v>37</v>
      </c>
      <c r="F460" s="38">
        <f>D460/D462</f>
        <v>0.22936773933422372</v>
      </c>
      <c r="G460" s="45">
        <v>11.48</v>
      </c>
      <c r="H460" s="9">
        <f>(B460*G460)-D460</f>
        <v>0</v>
      </c>
      <c r="I460" s="35" t="s">
        <v>71</v>
      </c>
      <c r="J460" s="36">
        <f>G460*B460</f>
        <v>1274.28</v>
      </c>
      <c r="K460" s="35" t="str">
        <f>"sell "&amp;B460&amp;" "&amp;A460&amp;" @ $"&amp;G460</f>
        <v>sell 111 SNAP @ $11.48</v>
      </c>
      <c r="L460" s="9">
        <f>L459+(G460*B460)</f>
        <v>203597.13</v>
      </c>
      <c r="M460" s="35"/>
      <c r="N460" s="35"/>
      <c r="O460" s="35"/>
      <c r="P460" s="35"/>
      <c r="Q460" s="10"/>
    </row>
    <row r="461" spans="1:17" x14ac:dyDescent="0.45">
      <c r="A461" s="13" t="s">
        <v>157</v>
      </c>
      <c r="B461" s="35">
        <v>99</v>
      </c>
      <c r="C461" s="9">
        <v>24.5</v>
      </c>
      <c r="D461" s="9">
        <f>C461*B461</f>
        <v>2425.5</v>
      </c>
      <c r="E461" s="36" t="s">
        <v>37</v>
      </c>
      <c r="F461" s="38">
        <f>D461/D462</f>
        <v>0.43658493561474687</v>
      </c>
      <c r="G461" s="45">
        <v>24.59</v>
      </c>
      <c r="H461" s="9">
        <f>(B461*G461)-D461</f>
        <v>8.9099999999998545</v>
      </c>
      <c r="I461" s="35" t="s">
        <v>71</v>
      </c>
      <c r="J461" s="36">
        <f>G461*B461</f>
        <v>2434.41</v>
      </c>
      <c r="K461" s="35" t="str">
        <f>"sell "&amp;B461&amp;" "&amp;A461&amp;" @ $"&amp;G461</f>
        <v>sell 99 FYBR @ $24.59</v>
      </c>
      <c r="L461" s="9">
        <f>L460+(G461*B461)</f>
        <v>206031.54</v>
      </c>
      <c r="M461" s="35" t="s">
        <v>22</v>
      </c>
      <c r="N461" s="35"/>
      <c r="O461" s="35"/>
      <c r="P461" s="35"/>
      <c r="Q461" s="10"/>
    </row>
    <row r="462" spans="1:17" x14ac:dyDescent="0.45">
      <c r="A462" s="13"/>
      <c r="B462" s="35"/>
      <c r="C462" s="9"/>
      <c r="D462" s="9">
        <f>SUM(D459:D461)</f>
        <v>5555.62</v>
      </c>
      <c r="E462" s="36"/>
      <c r="F462" s="38">
        <f>SUM(F459:F461)</f>
        <v>1</v>
      </c>
      <c r="G462" s="41"/>
      <c r="H462" s="9">
        <f>SUM(H459:H461)</f>
        <v>-13.840000000000146</v>
      </c>
      <c r="I462" s="35"/>
      <c r="J462" s="36">
        <f>SUM(J459:J461)</f>
        <v>5541.78</v>
      </c>
      <c r="K462" s="35"/>
      <c r="L462" s="9"/>
      <c r="M462" s="35"/>
      <c r="N462" s="35"/>
      <c r="O462" s="35"/>
      <c r="P462" s="35"/>
      <c r="Q462" s="10"/>
    </row>
    <row r="463" spans="1:17" x14ac:dyDescent="0.45">
      <c r="A463" s="13"/>
      <c r="B463" s="35"/>
      <c r="C463" s="9"/>
      <c r="D463" s="9"/>
      <c r="E463" s="35"/>
      <c r="F463" s="35"/>
      <c r="G463" s="41"/>
      <c r="H463" s="9"/>
      <c r="I463" s="35"/>
      <c r="J463" s="35"/>
      <c r="K463" s="35"/>
      <c r="L463" s="9"/>
      <c r="M463" s="35"/>
      <c r="N463" s="35"/>
      <c r="O463" s="35"/>
      <c r="P463" s="35"/>
      <c r="Q463" s="10"/>
    </row>
    <row r="464" spans="1:17" x14ac:dyDescent="0.45">
      <c r="A464" s="13"/>
      <c r="B464" s="35"/>
      <c r="C464" s="9"/>
      <c r="D464" s="9"/>
      <c r="E464" s="19"/>
      <c r="F464" s="35"/>
      <c r="G464" s="41"/>
      <c r="H464" s="9"/>
      <c r="I464" s="35"/>
      <c r="J464" s="35"/>
      <c r="K464" s="35"/>
      <c r="L464" s="9"/>
      <c r="M464" s="11" t="s">
        <v>20</v>
      </c>
      <c r="N464" s="35"/>
      <c r="O464" s="35"/>
      <c r="P464" s="35"/>
      <c r="Q464" s="10"/>
    </row>
    <row r="465" spans="1:17" x14ac:dyDescent="0.45">
      <c r="A465" s="7" t="s">
        <v>6</v>
      </c>
      <c r="B465" s="35"/>
      <c r="C465" s="9"/>
      <c r="D465" s="9"/>
      <c r="E465" s="19"/>
      <c r="F465" s="35"/>
      <c r="G465" s="41"/>
      <c r="H465" s="9"/>
      <c r="I465" s="35"/>
      <c r="J465" s="35"/>
      <c r="K465" s="35"/>
      <c r="L465" s="9"/>
      <c r="M465" s="11" t="s">
        <v>21</v>
      </c>
      <c r="N465" s="35"/>
      <c r="O465" s="35"/>
      <c r="P465" s="35"/>
      <c r="Q465" s="10"/>
    </row>
    <row r="466" spans="1:17" x14ac:dyDescent="0.45">
      <c r="A466" s="7" t="s">
        <v>0</v>
      </c>
      <c r="B466" s="11" t="s">
        <v>3</v>
      </c>
      <c r="C466" s="12" t="s">
        <v>1</v>
      </c>
      <c r="D466" s="12" t="s">
        <v>2</v>
      </c>
      <c r="E466" s="22" t="s">
        <v>7</v>
      </c>
      <c r="F466" s="39" t="s">
        <v>92</v>
      </c>
      <c r="G466" s="42" t="s">
        <v>8</v>
      </c>
      <c r="H466" s="12" t="s">
        <v>9</v>
      </c>
      <c r="I466" s="35"/>
      <c r="J466" s="35"/>
      <c r="K466" s="35"/>
      <c r="L466" s="9"/>
      <c r="M466" s="36">
        <v>206048.96</v>
      </c>
      <c r="N466" s="35"/>
      <c r="O466" s="44"/>
      <c r="P466" s="35"/>
      <c r="Q466" s="10"/>
    </row>
    <row r="467" spans="1:17" x14ac:dyDescent="0.45">
      <c r="A467" s="13" t="s">
        <v>161</v>
      </c>
      <c r="B467" s="35">
        <v>52</v>
      </c>
      <c r="C467" s="9">
        <v>69.650000000000006</v>
      </c>
      <c r="D467" s="9">
        <f>C467*B467</f>
        <v>3621.8</v>
      </c>
      <c r="E467" s="36" t="s">
        <v>37</v>
      </c>
      <c r="F467" s="38">
        <f>D467/D470</f>
        <v>0.65233797367809609</v>
      </c>
      <c r="G467" s="21">
        <v>69.709999999999994</v>
      </c>
      <c r="H467" s="9">
        <f>(B467*G467)-D467</f>
        <v>3.1199999999994361</v>
      </c>
      <c r="I467" s="35" t="s">
        <v>71</v>
      </c>
      <c r="J467" s="35"/>
      <c r="K467" s="35" t="str">
        <f>"buy "&amp;B467&amp;" "&amp;A467&amp;" @ $"&amp;G467</f>
        <v>buy 52 VST @ $69.71</v>
      </c>
      <c r="L467" s="9">
        <f>L461-(G467*B467)</f>
        <v>202406.62</v>
      </c>
      <c r="M467" s="36">
        <f>L458-(G467*B467)</f>
        <v>196864.84</v>
      </c>
      <c r="N467" s="35"/>
      <c r="O467" s="35"/>
      <c r="P467" s="35"/>
      <c r="Q467" s="10"/>
    </row>
    <row r="468" spans="1:17" x14ac:dyDescent="0.45">
      <c r="A468" s="13" t="s">
        <v>162</v>
      </c>
      <c r="B468" s="35">
        <v>9</v>
      </c>
      <c r="C468" s="9">
        <v>95.19</v>
      </c>
      <c r="D468" s="9">
        <f>C468*B468</f>
        <v>856.71</v>
      </c>
      <c r="E468" s="36" t="s">
        <v>37</v>
      </c>
      <c r="F468" s="38">
        <f>D468/D470</f>
        <v>0.1543057224114423</v>
      </c>
      <c r="G468" s="21">
        <v>95.6</v>
      </c>
      <c r="H468" s="9">
        <f>(B468*G468)-D468</f>
        <v>3.6899999999999409</v>
      </c>
      <c r="I468" s="35" t="s">
        <v>71</v>
      </c>
      <c r="J468" s="35"/>
      <c r="K468" s="35" t="str">
        <f>"buy "&amp;B468&amp;" "&amp;A468&amp;" @ $"&amp;G468</f>
        <v>buy 9 MOD @ $95.6</v>
      </c>
      <c r="L468" s="9">
        <f>L467-(G468*B468)</f>
        <v>201546.22</v>
      </c>
      <c r="M468" s="36">
        <f>M467-(G468*B468)</f>
        <v>196004.44</v>
      </c>
      <c r="N468" s="35"/>
      <c r="O468" s="35"/>
      <c r="P468" s="35"/>
      <c r="Q468" s="10"/>
    </row>
    <row r="469" spans="1:17" x14ac:dyDescent="0.45">
      <c r="A469" s="23" t="s">
        <v>163</v>
      </c>
      <c r="B469" s="24">
        <v>28</v>
      </c>
      <c r="C469" s="25">
        <v>38.340000000000003</v>
      </c>
      <c r="D469" s="25">
        <f>C469*B469</f>
        <v>1073.52</v>
      </c>
      <c r="E469" s="36" t="s">
        <v>37</v>
      </c>
      <c r="F469" s="38">
        <f>D469/D470</f>
        <v>0.19335630391046155</v>
      </c>
      <c r="G469" s="26">
        <v>38.57</v>
      </c>
      <c r="H469" s="25">
        <f>(B469*G469)-D469</f>
        <v>6.4400000000000546</v>
      </c>
      <c r="I469" s="35" t="s">
        <v>71</v>
      </c>
      <c r="J469" s="35"/>
      <c r="K469" s="35" t="str">
        <f>"buy "&amp;B469&amp;" "&amp;A469&amp;" @ $"&amp;G469</f>
        <v>buy 28 BLBD @ $38.57</v>
      </c>
      <c r="L469" s="9">
        <f>L468-(G469*B469)</f>
        <v>200466.26</v>
      </c>
      <c r="M469" s="36">
        <f>M468-(G469*B469)</f>
        <v>194924.48</v>
      </c>
      <c r="N469" s="35" t="str">
        <f>TEXT(ROUND(M469,2),"$#,##0.00")&amp;" will be the balance in the account after purchases.  "</f>
        <v xml:space="preserve">$194,924.48 will be the balance in the account after purchases.  </v>
      </c>
      <c r="O469" s="35"/>
      <c r="P469" s="35"/>
      <c r="Q469" s="10"/>
    </row>
    <row r="470" spans="1:17" x14ac:dyDescent="0.45">
      <c r="A470" s="13"/>
      <c r="B470" s="35"/>
      <c r="C470" s="9"/>
      <c r="D470" s="9">
        <f>SUM(D467:D469)</f>
        <v>5552.0300000000007</v>
      </c>
      <c r="E470" s="35"/>
      <c r="F470" s="38">
        <f>SUM(F467:F469)</f>
        <v>1</v>
      </c>
      <c r="G470" s="9" t="s">
        <v>15</v>
      </c>
      <c r="H470" s="9">
        <f>SUM(H467:H469)</f>
        <v>13.249999999999432</v>
      </c>
      <c r="I470" s="35"/>
      <c r="J470" s="35"/>
      <c r="K470" s="35"/>
      <c r="L470" s="9"/>
      <c r="M470" s="35"/>
      <c r="N470" s="35" t="s">
        <v>27</v>
      </c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9"/>
      <c r="M471" s="11" t="str">
        <f>IF(J462+M469&gt;0,"Credit Surplus","Credit Shortage")</f>
        <v>Credit Surplus</v>
      </c>
      <c r="N471" s="36">
        <f>J462+M469</f>
        <v>200466.26</v>
      </c>
      <c r="O471" s="35" t="s">
        <v>60</v>
      </c>
      <c r="P471" s="35"/>
      <c r="Q471" s="10"/>
    </row>
    <row r="472" spans="1:17" x14ac:dyDescent="0.45">
      <c r="A472" s="13"/>
      <c r="B472" s="35"/>
      <c r="C472" s="9"/>
      <c r="D472" s="9"/>
      <c r="E472" s="35"/>
      <c r="F472" s="35"/>
      <c r="G472" s="9"/>
      <c r="H472" s="9"/>
      <c r="I472" s="35"/>
      <c r="J472" s="35"/>
      <c r="K472" s="35"/>
      <c r="L472" s="9"/>
      <c r="M472" s="35"/>
      <c r="N472" s="35"/>
      <c r="O472" s="35"/>
      <c r="P472" s="35"/>
      <c r="Q472" s="10"/>
    </row>
    <row r="473" spans="1:17" x14ac:dyDescent="0.45">
      <c r="A473" s="13"/>
      <c r="B473" s="35"/>
      <c r="C473" s="9"/>
      <c r="D473" s="9"/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11</v>
      </c>
      <c r="B474" s="35"/>
      <c r="C474" s="9"/>
      <c r="D474" s="21">
        <v>638.75</v>
      </c>
      <c r="E474" s="35" t="s">
        <v>76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12</v>
      </c>
      <c r="B475" s="35"/>
      <c r="C475" s="9"/>
      <c r="D475" s="9">
        <f>H462</f>
        <v>-13.840000000000146</v>
      </c>
      <c r="E475" s="35" t="s">
        <v>16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13</v>
      </c>
      <c r="B476" s="35"/>
      <c r="C476" s="9"/>
      <c r="D476" s="9">
        <f>D474+D475</f>
        <v>624.90999999999985</v>
      </c>
      <c r="E476" s="35"/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x14ac:dyDescent="0.45">
      <c r="A477" s="13" t="s">
        <v>14</v>
      </c>
      <c r="B477" s="35"/>
      <c r="C477" s="9"/>
      <c r="D477" s="9">
        <f>H470</f>
        <v>13.249999999999432</v>
      </c>
      <c r="E477" s="35" t="s">
        <v>17</v>
      </c>
      <c r="F477" s="35"/>
      <c r="G477" s="9"/>
      <c r="H477" s="9"/>
      <c r="I477" s="35"/>
      <c r="J477" s="35"/>
      <c r="K477" s="35"/>
      <c r="L477" s="35"/>
      <c r="M477" s="35"/>
      <c r="N477" s="35"/>
      <c r="O477" s="35"/>
      <c r="P477" s="35"/>
      <c r="Q477" s="10"/>
    </row>
    <row r="478" spans="1:17" x14ac:dyDescent="0.45">
      <c r="A478" s="13" t="s">
        <v>13</v>
      </c>
      <c r="B478" s="35"/>
      <c r="C478" s="9"/>
      <c r="D478" s="27">
        <f>D476-D477</f>
        <v>611.66000000000042</v>
      </c>
      <c r="E478" s="19" t="s">
        <v>18</v>
      </c>
      <c r="F478" s="35"/>
      <c r="G478" s="9"/>
      <c r="H478" s="9"/>
      <c r="I478" s="35"/>
      <c r="J478" s="35"/>
      <c r="K478" s="35"/>
      <c r="L478" s="35"/>
      <c r="M478" s="35"/>
      <c r="N478" s="35"/>
      <c r="O478" s="35"/>
      <c r="P478" s="35"/>
      <c r="Q478" s="10"/>
    </row>
    <row r="479" spans="1:17" ht="14.65" thickBot="1" x14ac:dyDescent="0.5">
      <c r="A479" s="15"/>
      <c r="B479" s="16"/>
      <c r="C479" s="17"/>
      <c r="D479" s="17"/>
      <c r="E479" s="16"/>
      <c r="F479" s="16"/>
      <c r="G479" s="17"/>
      <c r="H479" s="17"/>
      <c r="I479" s="16"/>
      <c r="J479" s="16"/>
      <c r="K479" s="16"/>
      <c r="L479" s="16"/>
      <c r="M479" s="16"/>
      <c r="N479" s="16"/>
      <c r="O479" s="16"/>
      <c r="P479" s="16"/>
      <c r="Q479" s="18"/>
    </row>
    <row r="480" spans="1:17" ht="14.65" thickTop="1" x14ac:dyDescent="0.45"/>
    <row r="484" spans="1:17" ht="14.65" thickBot="1" x14ac:dyDescent="0.5"/>
    <row r="485" spans="1:17" ht="14.65" thickTop="1" x14ac:dyDescent="0.45">
      <c r="A485" s="2"/>
      <c r="B485" s="3"/>
      <c r="C485" s="4">
        <v>45322</v>
      </c>
      <c r="D485" s="5"/>
      <c r="E485" s="3"/>
      <c r="F485" s="3"/>
      <c r="G485" s="5"/>
      <c r="H485" s="5"/>
      <c r="I485" s="3"/>
      <c r="J485" s="3"/>
      <c r="K485" s="3"/>
      <c r="L485" s="20" t="s">
        <v>19</v>
      </c>
      <c r="M485" s="3"/>
      <c r="N485" s="3"/>
      <c r="O485" s="3"/>
      <c r="P485" s="3"/>
      <c r="Q485" s="6"/>
    </row>
    <row r="486" spans="1:17" x14ac:dyDescent="0.45">
      <c r="A486" s="7" t="s">
        <v>5</v>
      </c>
      <c r="B486" s="35"/>
      <c r="C486" s="9"/>
      <c r="D486" s="9"/>
      <c r="E486" s="35"/>
      <c r="F486" s="35"/>
      <c r="G486" s="9"/>
      <c r="H486" s="9"/>
      <c r="I486" s="35"/>
      <c r="J486" s="11" t="s">
        <v>24</v>
      </c>
      <c r="K486" s="35"/>
      <c r="L486" s="11" t="s">
        <v>10</v>
      </c>
      <c r="M486" s="35"/>
      <c r="N486" s="35"/>
      <c r="O486" s="35"/>
      <c r="P486" s="35"/>
      <c r="Q486" s="10"/>
    </row>
    <row r="487" spans="1:17" x14ac:dyDescent="0.45">
      <c r="A487" s="7" t="s">
        <v>0</v>
      </c>
      <c r="B487" s="11" t="s">
        <v>3</v>
      </c>
      <c r="C487" s="12" t="s">
        <v>1</v>
      </c>
      <c r="D487" s="12" t="s">
        <v>4</v>
      </c>
      <c r="E487" s="11" t="s">
        <v>7</v>
      </c>
      <c r="F487" s="37" t="s">
        <v>92</v>
      </c>
      <c r="G487" s="12" t="s">
        <v>8</v>
      </c>
      <c r="H487" s="12" t="s">
        <v>9</v>
      </c>
      <c r="I487" s="33" t="s">
        <v>70</v>
      </c>
      <c r="J487" s="11" t="s">
        <v>23</v>
      </c>
      <c r="K487" s="35"/>
      <c r="L487" s="31">
        <v>204962.18</v>
      </c>
      <c r="M487" s="35" t="s">
        <v>118</v>
      </c>
      <c r="N487" s="35"/>
      <c r="O487" s="35"/>
      <c r="P487" s="35"/>
      <c r="Q487" s="10"/>
    </row>
    <row r="488" spans="1:17" x14ac:dyDescent="0.45">
      <c r="A488" s="13" t="s">
        <v>151</v>
      </c>
      <c r="B488" s="35">
        <v>20</v>
      </c>
      <c r="C488" s="9">
        <v>50.75</v>
      </c>
      <c r="D488" s="9">
        <f>C488*B488</f>
        <v>1015</v>
      </c>
      <c r="E488" s="36" t="s">
        <v>93</v>
      </c>
      <c r="F488" s="38">
        <f>D488/D491</f>
        <v>1</v>
      </c>
      <c r="G488" s="40">
        <v>50.6</v>
      </c>
      <c r="H488" s="9">
        <f>(B488*G488)-D488</f>
        <v>-3</v>
      </c>
      <c r="I488" s="35" t="s">
        <v>71</v>
      </c>
      <c r="J488" s="36">
        <f>G488*B488</f>
        <v>1012</v>
      </c>
      <c r="K488" s="35" t="str">
        <f>"sell "&amp;B488&amp;" "&amp;A488&amp;" @ $"&amp;G488</f>
        <v>sell 20 NEAR @ $50.6</v>
      </c>
      <c r="L488" s="9">
        <f>L487+(G488*B488)</f>
        <v>205974.18</v>
      </c>
      <c r="M488" s="35"/>
      <c r="N488" s="35"/>
      <c r="O488" s="35"/>
      <c r="P488" s="35"/>
      <c r="Q488" s="10"/>
    </row>
    <row r="489" spans="1:17" x14ac:dyDescent="0.45">
      <c r="A489" s="13"/>
      <c r="B489" s="35"/>
      <c r="C489" s="9"/>
      <c r="D489" s="9">
        <f>C489*B489</f>
        <v>0</v>
      </c>
      <c r="E489" s="36" t="s">
        <v>93</v>
      </c>
      <c r="F489" s="38">
        <f>D489/D491</f>
        <v>0</v>
      </c>
      <c r="G489" s="40"/>
      <c r="H489" s="9">
        <f>(B489*G489)-D489</f>
        <v>0</v>
      </c>
      <c r="I489" s="35" t="s">
        <v>71</v>
      </c>
      <c r="J489" s="36">
        <f>G489*B489</f>
        <v>0</v>
      </c>
      <c r="K489" s="35" t="str">
        <f>"sell "&amp;B489&amp;" "&amp;A489&amp;" @ $"&amp;G489</f>
        <v>sell   @ $</v>
      </c>
      <c r="L489" s="9">
        <f>L488+(G489*B489)</f>
        <v>205974.18</v>
      </c>
      <c r="M489" s="35"/>
      <c r="N489" s="35"/>
      <c r="O489" s="35"/>
      <c r="P489" s="35"/>
      <c r="Q489" s="10"/>
    </row>
    <row r="490" spans="1:17" x14ac:dyDescent="0.45">
      <c r="A490" s="13"/>
      <c r="B490" s="35"/>
      <c r="C490" s="9"/>
      <c r="D490" s="9">
        <f>C490*B490</f>
        <v>0</v>
      </c>
      <c r="E490" s="36" t="s">
        <v>93</v>
      </c>
      <c r="F490" s="38">
        <f>D490/D491</f>
        <v>0</v>
      </c>
      <c r="G490" s="40"/>
      <c r="H490" s="9">
        <f>(B490*G490)-D490</f>
        <v>0</v>
      </c>
      <c r="I490" s="35" t="s">
        <v>71</v>
      </c>
      <c r="J490" s="36">
        <f>G490*B490</f>
        <v>0</v>
      </c>
      <c r="K490" s="35" t="str">
        <f>"sell "&amp;B490&amp;" "&amp;A490&amp;" @ $"&amp;G490</f>
        <v>sell   @ $</v>
      </c>
      <c r="L490" s="9">
        <f>L489+(G490*B490)</f>
        <v>205974.18</v>
      </c>
      <c r="M490" s="35" t="s">
        <v>22</v>
      </c>
      <c r="N490" s="35"/>
      <c r="O490" s="35"/>
      <c r="P490" s="35"/>
      <c r="Q490" s="10"/>
    </row>
    <row r="491" spans="1:17" x14ac:dyDescent="0.45">
      <c r="A491" s="13"/>
      <c r="B491" s="35"/>
      <c r="C491" s="9"/>
      <c r="D491" s="9">
        <f>SUM(D488:D490)</f>
        <v>1015</v>
      </c>
      <c r="E491" s="36"/>
      <c r="F491" s="38">
        <f>SUM(F488:F490)</f>
        <v>1</v>
      </c>
      <c r="G491" s="41"/>
      <c r="H491" s="9">
        <f>SUM(H488:H490)</f>
        <v>-3</v>
      </c>
      <c r="I491" s="35"/>
      <c r="J491" s="36">
        <f>SUM(J488:J490)</f>
        <v>1012</v>
      </c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35"/>
      <c r="F492" s="35"/>
      <c r="G492" s="41"/>
      <c r="H492" s="9"/>
      <c r="I492" s="35"/>
      <c r="J492" s="35"/>
      <c r="K492" s="35"/>
      <c r="L492" s="9"/>
      <c r="M492" s="35"/>
      <c r="N492" s="35"/>
      <c r="O492" s="35"/>
      <c r="P492" s="35"/>
      <c r="Q492" s="10"/>
    </row>
    <row r="493" spans="1:17" x14ac:dyDescent="0.45">
      <c r="A493" s="13"/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20</v>
      </c>
      <c r="N493" s="35"/>
      <c r="O493" s="35"/>
      <c r="P493" s="35"/>
      <c r="Q493" s="10"/>
    </row>
    <row r="494" spans="1:17" x14ac:dyDescent="0.45">
      <c r="A494" s="7" t="s">
        <v>6</v>
      </c>
      <c r="B494" s="35"/>
      <c r="C494" s="9"/>
      <c r="D494" s="9"/>
      <c r="E494" s="19"/>
      <c r="F494" s="35"/>
      <c r="G494" s="41"/>
      <c r="H494" s="9"/>
      <c r="I494" s="35"/>
      <c r="J494" s="35"/>
      <c r="K494" s="35"/>
      <c r="L494" s="9"/>
      <c r="M494" s="11" t="s">
        <v>21</v>
      </c>
      <c r="N494" s="35"/>
      <c r="O494" s="35"/>
      <c r="P494" s="35"/>
      <c r="Q494" s="10"/>
    </row>
    <row r="495" spans="1:17" x14ac:dyDescent="0.45">
      <c r="A495" s="7" t="s">
        <v>0</v>
      </c>
      <c r="B495" s="11" t="s">
        <v>3</v>
      </c>
      <c r="C495" s="12" t="s">
        <v>1</v>
      </c>
      <c r="D495" s="12" t="s">
        <v>2</v>
      </c>
      <c r="E495" s="22" t="s">
        <v>7</v>
      </c>
      <c r="F495" s="39" t="s">
        <v>92</v>
      </c>
      <c r="G495" s="42" t="s">
        <v>8</v>
      </c>
      <c r="H495" s="12" t="s">
        <v>9</v>
      </c>
      <c r="I495" s="35"/>
      <c r="J495" s="35"/>
      <c r="K495" s="35"/>
      <c r="L495" s="9"/>
      <c r="M495" s="36">
        <v>206048.96</v>
      </c>
      <c r="N495" s="35"/>
      <c r="O495" s="44"/>
      <c r="P495" s="35"/>
      <c r="Q495" s="10"/>
    </row>
    <row r="496" spans="1:17" x14ac:dyDescent="0.45">
      <c r="A496" s="13" t="s">
        <v>158</v>
      </c>
      <c r="B496" s="35">
        <v>45</v>
      </c>
      <c r="C496" s="9">
        <v>32.18</v>
      </c>
      <c r="D496" s="9">
        <f>C496*B496</f>
        <v>1448.1</v>
      </c>
      <c r="E496" s="36" t="s">
        <v>93</v>
      </c>
      <c r="F496" s="38">
        <f>D496/D499</f>
        <v>0.25415830792803323</v>
      </c>
      <c r="G496" s="9">
        <v>33.020000000000003</v>
      </c>
      <c r="H496" s="9">
        <f>(B496*G496)-D496</f>
        <v>37.800000000000182</v>
      </c>
      <c r="I496" s="35" t="s">
        <v>71</v>
      </c>
      <c r="J496" s="35"/>
      <c r="K496" s="35" t="str">
        <f>"buy "&amp;B496&amp;" "&amp;A496&amp;" @ $"&amp;G496</f>
        <v>buy 45 XMTR @ $33.02</v>
      </c>
      <c r="L496" s="9">
        <f>L490-(G496*B496)</f>
        <v>204488.28</v>
      </c>
      <c r="M496" s="36">
        <f>L487-(G496*B496)</f>
        <v>203476.28</v>
      </c>
      <c r="N496" s="35"/>
      <c r="O496" s="35"/>
      <c r="P496" s="35"/>
      <c r="Q496" s="10"/>
    </row>
    <row r="497" spans="1:17" x14ac:dyDescent="0.45">
      <c r="A497" s="13" t="s">
        <v>159</v>
      </c>
      <c r="B497" s="35">
        <v>63</v>
      </c>
      <c r="C497" s="9">
        <v>38.53</v>
      </c>
      <c r="D497" s="9">
        <f>C497*B497</f>
        <v>2427.39</v>
      </c>
      <c r="E497" s="36" t="s">
        <v>93</v>
      </c>
      <c r="F497" s="38">
        <f>D497/D499</f>
        <v>0.42603503562007355</v>
      </c>
      <c r="G497" s="9">
        <v>38.72</v>
      </c>
      <c r="H497" s="9">
        <f>(B497*G497)-D497</f>
        <v>11.970000000000255</v>
      </c>
      <c r="I497" s="35" t="s">
        <v>71</v>
      </c>
      <c r="J497" s="35"/>
      <c r="K497" s="35" t="str">
        <f>"buy "&amp;B497&amp;" "&amp;A497&amp;" @ $"&amp;G497</f>
        <v>buy 63 INBX @ $38.72</v>
      </c>
      <c r="L497" s="9">
        <f>L496-(G497*B497)</f>
        <v>202048.92</v>
      </c>
      <c r="M497" s="36">
        <f>M496-(G497*B497)</f>
        <v>201036.92</v>
      </c>
      <c r="N497" s="35"/>
      <c r="O497" s="35"/>
      <c r="P497" s="35"/>
      <c r="Q497" s="10"/>
    </row>
    <row r="498" spans="1:17" x14ac:dyDescent="0.45">
      <c r="A498" s="23" t="s">
        <v>160</v>
      </c>
      <c r="B498" s="24">
        <v>106</v>
      </c>
      <c r="C498" s="25">
        <v>17.190000000000001</v>
      </c>
      <c r="D498" s="25">
        <f>C498*B498</f>
        <v>1822.14</v>
      </c>
      <c r="E498" s="36" t="s">
        <v>93</v>
      </c>
      <c r="F498" s="38">
        <f>D498/D499</f>
        <v>0.31980665645189316</v>
      </c>
      <c r="G498" s="25">
        <v>17.100000000000001</v>
      </c>
      <c r="H498" s="25">
        <f>(B498*G498)-D498</f>
        <v>-9.5399999999999636</v>
      </c>
      <c r="I498" s="35" t="s">
        <v>71</v>
      </c>
      <c r="J498" s="35"/>
      <c r="K498" s="35" t="str">
        <f>"buy "&amp;B498&amp;" "&amp;A498&amp;" @ $"&amp;G498</f>
        <v>buy 106 STNE @ $17.1</v>
      </c>
      <c r="L498" s="9">
        <f>L497-(G498*B498)</f>
        <v>200236.32</v>
      </c>
      <c r="M498" s="36">
        <f>M497-(G498*B498)</f>
        <v>199224.32000000001</v>
      </c>
      <c r="N498" s="35" t="str">
        <f>TEXT(ROUND(M498,2),"$#,##0.00")&amp;" will be the balance in the account after purchases.  "</f>
        <v xml:space="preserve">$199,224.32 will be the balance in the account after purchases.  </v>
      </c>
      <c r="O498" s="35"/>
      <c r="P498" s="35"/>
      <c r="Q498" s="10"/>
    </row>
    <row r="499" spans="1:17" x14ac:dyDescent="0.45">
      <c r="A499" s="13"/>
      <c r="B499" s="35"/>
      <c r="C499" s="9"/>
      <c r="D499" s="9">
        <f>SUM(D496:D498)</f>
        <v>5697.63</v>
      </c>
      <c r="E499" s="35"/>
      <c r="F499" s="38">
        <f>SUM(F496:F498)</f>
        <v>1</v>
      </c>
      <c r="G499" s="9" t="s">
        <v>15</v>
      </c>
      <c r="H499" s="9">
        <f>SUM(H496:H498)</f>
        <v>40.230000000000473</v>
      </c>
      <c r="I499" s="35"/>
      <c r="J499" s="35"/>
      <c r="K499" s="35"/>
      <c r="L499" s="9"/>
      <c r="M499" s="35"/>
      <c r="N499" s="35" t="s">
        <v>27</v>
      </c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11" t="str">
        <f>IF(J491+M498&gt;0,"Credit Surplus","Credit Shortage")</f>
        <v>Credit Surplus</v>
      </c>
      <c r="N500" s="36">
        <f>J491+M498</f>
        <v>200236.32</v>
      </c>
      <c r="O500" s="35" t="s">
        <v>60</v>
      </c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9"/>
      <c r="M501" s="35"/>
      <c r="N501" s="35"/>
      <c r="O501" s="35"/>
      <c r="P501" s="35"/>
      <c r="Q501" s="10"/>
    </row>
    <row r="502" spans="1:17" x14ac:dyDescent="0.45">
      <c r="A502" s="13"/>
      <c r="B502" s="35"/>
      <c r="C502" s="9"/>
      <c r="D502" s="9"/>
      <c r="E502" s="35"/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11</v>
      </c>
      <c r="B503" s="35"/>
      <c r="C503" s="9"/>
      <c r="D503" s="21">
        <v>456.81</v>
      </c>
      <c r="E503" s="35" t="s">
        <v>76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12</v>
      </c>
      <c r="B504" s="35"/>
      <c r="C504" s="9"/>
      <c r="D504" s="9">
        <f>H491</f>
        <v>-3</v>
      </c>
      <c r="E504" s="35" t="s">
        <v>16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13</v>
      </c>
      <c r="B505" s="35"/>
      <c r="C505" s="9"/>
      <c r="D505" s="9">
        <f>D503+D504</f>
        <v>453.81</v>
      </c>
      <c r="E505" s="35"/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x14ac:dyDescent="0.45">
      <c r="A506" s="13" t="s">
        <v>14</v>
      </c>
      <c r="B506" s="35"/>
      <c r="C506" s="9"/>
      <c r="D506" s="9">
        <f>H499</f>
        <v>40.230000000000473</v>
      </c>
      <c r="E506" s="35" t="s">
        <v>17</v>
      </c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 x14ac:dyDescent="0.45">
      <c r="A507" s="13" t="s">
        <v>13</v>
      </c>
      <c r="B507" s="35"/>
      <c r="C507" s="9"/>
      <c r="D507" s="27">
        <f>D505-D506</f>
        <v>413.57999999999953</v>
      </c>
      <c r="E507" s="19" t="s">
        <v>18</v>
      </c>
      <c r="F507" s="35"/>
      <c r="G507" s="9"/>
      <c r="H507" s="9"/>
      <c r="I507" s="35"/>
      <c r="J507" s="35"/>
      <c r="K507" s="35"/>
      <c r="L507" s="35"/>
      <c r="M507" s="35"/>
      <c r="N507" s="35"/>
      <c r="O507" s="35"/>
      <c r="P507" s="35"/>
      <c r="Q507" s="10"/>
    </row>
    <row r="508" spans="1:17" ht="14.65" thickBot="1" x14ac:dyDescent="0.5">
      <c r="A508" s="15"/>
      <c r="B508" s="16"/>
      <c r="C508" s="17"/>
      <c r="D508" s="17"/>
      <c r="E508" s="16"/>
      <c r="F508" s="16"/>
      <c r="G508" s="17"/>
      <c r="H508" s="17"/>
      <c r="I508" s="16"/>
      <c r="J508" s="16"/>
      <c r="K508" s="16"/>
      <c r="L508" s="16"/>
      <c r="M508" s="16"/>
      <c r="N508" s="16"/>
      <c r="O508" s="16"/>
      <c r="P508" s="16"/>
      <c r="Q508" s="18"/>
    </row>
    <row r="509" spans="1:17" ht="14.65" thickTop="1" x14ac:dyDescent="0.45"/>
    <row r="513" spans="1:17" ht="14.65" thickBot="1" x14ac:dyDescent="0.5"/>
    <row r="514" spans="1:17" ht="14.65" thickTop="1" x14ac:dyDescent="0.45">
      <c r="A514" s="2"/>
      <c r="B514" s="3"/>
      <c r="C514" s="4">
        <v>45291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204874.75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148</v>
      </c>
      <c r="B517" s="35">
        <v>198</v>
      </c>
      <c r="C517" s="9">
        <v>6.4</v>
      </c>
      <c r="D517" s="9">
        <f>C517*B517</f>
        <v>1267.2</v>
      </c>
      <c r="E517" s="36" t="s">
        <v>93</v>
      </c>
      <c r="F517" s="38">
        <f>D517/D520</f>
        <v>0.22441783654263353</v>
      </c>
      <c r="G517" s="40">
        <v>6.41</v>
      </c>
      <c r="H517" s="9">
        <f>(B517*G517)-D517</f>
        <v>1.9800000000000182</v>
      </c>
      <c r="I517" s="35" t="s">
        <v>71</v>
      </c>
      <c r="J517" s="36">
        <f>G517*B517</f>
        <v>1269.18</v>
      </c>
      <c r="K517" s="35" t="str">
        <f>"sell "&amp;B517&amp;" "&amp;A517&amp;" @ $"&amp;G517</f>
        <v>sell 198 UEC @ $6.41</v>
      </c>
      <c r="L517" s="9">
        <f>L516+(G517*B517)</f>
        <v>206143.93</v>
      </c>
      <c r="M517" s="35"/>
      <c r="N517" s="35"/>
      <c r="O517" s="35"/>
      <c r="P517" s="35"/>
      <c r="Q517" s="10"/>
    </row>
    <row r="518" spans="1:17" x14ac:dyDescent="0.45">
      <c r="A518" s="13" t="s">
        <v>149</v>
      </c>
      <c r="B518" s="35">
        <v>338</v>
      </c>
      <c r="C518" s="9">
        <v>10.28</v>
      </c>
      <c r="D518" s="9">
        <f>C518*B518</f>
        <v>3474.64</v>
      </c>
      <c r="E518" s="36" t="s">
        <v>93</v>
      </c>
      <c r="F518" s="38">
        <f>D518/D520</f>
        <v>0.61534974081794203</v>
      </c>
      <c r="G518" s="40">
        <v>10.15</v>
      </c>
      <c r="H518" s="9">
        <f>(B518*G518)-D518</f>
        <v>-43.9399999999996</v>
      </c>
      <c r="I518" s="35" t="s">
        <v>71</v>
      </c>
      <c r="J518" s="36">
        <f>G518*B518</f>
        <v>3430.7000000000003</v>
      </c>
      <c r="K518" s="35" t="str">
        <f>"sell "&amp;B518&amp;" "&amp;A518&amp;" @ $"&amp;G518</f>
        <v>sell 338 HLX @ $10.15</v>
      </c>
      <c r="L518" s="9">
        <f>L517+(G518*B518)</f>
        <v>209574.63</v>
      </c>
      <c r="M518" s="35"/>
      <c r="N518" s="35"/>
      <c r="O518" s="35"/>
      <c r="P518" s="35"/>
      <c r="Q518" s="10"/>
    </row>
    <row r="519" spans="1:17" x14ac:dyDescent="0.45">
      <c r="A519" s="13" t="s">
        <v>150</v>
      </c>
      <c r="B519" s="35">
        <v>9</v>
      </c>
      <c r="C519" s="9">
        <v>100.53</v>
      </c>
      <c r="D519" s="9">
        <f>C519*B519</f>
        <v>904.77</v>
      </c>
      <c r="E519" s="36" t="s">
        <v>93</v>
      </c>
      <c r="F519" s="38">
        <f>D519/D520</f>
        <v>0.16023242263942433</v>
      </c>
      <c r="G519" s="40">
        <v>101</v>
      </c>
      <c r="H519" s="9">
        <f>(B519*G519)-D519</f>
        <v>4.2300000000000182</v>
      </c>
      <c r="I519" s="35" t="s">
        <v>71</v>
      </c>
      <c r="J519" s="36">
        <f>G519*B519</f>
        <v>909</v>
      </c>
      <c r="K519" s="35" t="str">
        <f>"sell "&amp;B519&amp;" "&amp;A519&amp;" @ $"&amp;G519</f>
        <v>sell 9 CEIX @ $101</v>
      </c>
      <c r="L519" s="9">
        <f>L518+(G519*B519)</f>
        <v>210483.63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5646.6100000000006</v>
      </c>
      <c r="E520" s="36"/>
      <c r="F520" s="38">
        <f>SUM(F517:F519)</f>
        <v>0.99999999999999978</v>
      </c>
      <c r="G520" s="41"/>
      <c r="H520" s="9">
        <f>SUM(H517:H519)</f>
        <v>-37.729999999999563</v>
      </c>
      <c r="I520" s="35"/>
      <c r="J520" s="36">
        <f>SUM(J517:J519)</f>
        <v>5608.88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155</v>
      </c>
      <c r="B525" s="35">
        <v>7</v>
      </c>
      <c r="C525" s="9">
        <v>173.92</v>
      </c>
      <c r="D525" s="9">
        <f>C525*B525</f>
        <v>1217.4399999999998</v>
      </c>
      <c r="E525" s="36" t="s">
        <v>93</v>
      </c>
      <c r="F525" s="38">
        <f>D525/D528</f>
        <v>0.21719327854024648</v>
      </c>
      <c r="G525" s="9">
        <v>173.32</v>
      </c>
      <c r="H525" s="9">
        <f>(B525*G525)-D525</f>
        <v>-4.1999999999998181</v>
      </c>
      <c r="I525" s="35" t="s">
        <v>71</v>
      </c>
      <c r="J525" s="35"/>
      <c r="K525" s="35" t="str">
        <f>"buy "&amp;B525&amp;" "&amp;A525&amp;" @ $"&amp;G525</f>
        <v>buy 7 COIN @ $173.32</v>
      </c>
      <c r="L525" s="9">
        <f>L519-(G525*B525)</f>
        <v>209270.39</v>
      </c>
      <c r="M525" s="36">
        <f>L516-(G525*B525)</f>
        <v>203661.51</v>
      </c>
      <c r="N525" s="35"/>
      <c r="O525" s="35"/>
      <c r="P525" s="35"/>
      <c r="Q525" s="10"/>
    </row>
    <row r="526" spans="1:17" x14ac:dyDescent="0.45">
      <c r="A526" s="13" t="s">
        <v>156</v>
      </c>
      <c r="B526" s="35">
        <v>111</v>
      </c>
      <c r="C526" s="9">
        <v>16.93</v>
      </c>
      <c r="D526" s="9">
        <f>C526*B526</f>
        <v>1879.23</v>
      </c>
      <c r="E526" s="36" t="s">
        <v>93</v>
      </c>
      <c r="F526" s="38">
        <f>D526/D528</f>
        <v>0.33525769223221469</v>
      </c>
      <c r="G526" s="9">
        <v>16.53</v>
      </c>
      <c r="H526" s="9">
        <f>(B526*G526)-D526</f>
        <v>-44.399999999999864</v>
      </c>
      <c r="I526" s="35" t="s">
        <v>71</v>
      </c>
      <c r="J526" s="35"/>
      <c r="K526" s="35" t="str">
        <f>"buy "&amp;B526&amp;" "&amp;A526&amp;" @ $"&amp;G526</f>
        <v>buy 111 SNAP @ $16.53</v>
      </c>
      <c r="L526" s="9">
        <f>L525-(G526*B526)</f>
        <v>207435.56000000003</v>
      </c>
      <c r="M526" s="36">
        <f>M525-(G526*B526)</f>
        <v>201826.68000000002</v>
      </c>
      <c r="N526" s="35"/>
      <c r="O526" s="35"/>
      <c r="P526" s="35"/>
      <c r="Q526" s="10"/>
    </row>
    <row r="527" spans="1:17" x14ac:dyDescent="0.45">
      <c r="A527" s="23" t="s">
        <v>157</v>
      </c>
      <c r="B527" s="24">
        <v>99</v>
      </c>
      <c r="C527" s="25">
        <v>25.34</v>
      </c>
      <c r="D527" s="25">
        <f>C527*B527</f>
        <v>2508.66</v>
      </c>
      <c r="E527" s="36" t="s">
        <v>93</v>
      </c>
      <c r="F527" s="38">
        <f>D527/D528</f>
        <v>0.44754902922753875</v>
      </c>
      <c r="G527" s="25">
        <v>25</v>
      </c>
      <c r="H527" s="25">
        <f>(B527*G527)-D527</f>
        <v>-33.659999999999854</v>
      </c>
      <c r="I527" s="35" t="s">
        <v>71</v>
      </c>
      <c r="J527" s="35"/>
      <c r="K527" s="35" t="str">
        <f>"buy "&amp;B527&amp;" "&amp;A527&amp;" @ $"&amp;G527</f>
        <v>buy 99 FYBR @ $25</v>
      </c>
      <c r="L527" s="9">
        <f>L526-(G527*B527)</f>
        <v>204960.56000000003</v>
      </c>
      <c r="M527" s="36">
        <f>M526-(G527*B527)</f>
        <v>199351.68000000002</v>
      </c>
      <c r="N527" s="35" t="str">
        <f>TEXT(ROUND(M527,2),"$#,##0.00")&amp;" will be the balance in the account after purchases.  "</f>
        <v xml:space="preserve">$199,351.68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5605.33</v>
      </c>
      <c r="E528" s="35"/>
      <c r="F528" s="38">
        <f>SUM(F525:F527)</f>
        <v>1</v>
      </c>
      <c r="G528" s="9" t="s">
        <v>15</v>
      </c>
      <c r="H528" s="9">
        <f>SUM(H525:H527)</f>
        <v>-82.259999999999536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204960.56000000003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5094.91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-37.729999999999563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5057.18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-82.259999999999536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x14ac:dyDescent="0.45">
      <c r="A536" s="13" t="s">
        <v>13</v>
      </c>
      <c r="B536" s="35"/>
      <c r="C536" s="9"/>
      <c r="D536" s="27">
        <f>D534-D535</f>
        <v>5139.4399999999996</v>
      </c>
      <c r="E536" s="19" t="s">
        <v>18</v>
      </c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 ht="14.65" thickBot="1" x14ac:dyDescent="0.5">
      <c r="A537" s="15"/>
      <c r="B537" s="16"/>
      <c r="C537" s="17"/>
      <c r="D537" s="17"/>
      <c r="E537" s="16"/>
      <c r="F537" s="16"/>
      <c r="G537" s="17"/>
      <c r="H537" s="17"/>
      <c r="I537" s="16"/>
      <c r="J537" s="16"/>
      <c r="K537" s="16"/>
      <c r="L537" s="16"/>
      <c r="M537" s="16"/>
      <c r="N537" s="16"/>
      <c r="O537" s="16"/>
      <c r="P537" s="16"/>
      <c r="Q537" s="18"/>
    </row>
    <row r="538" spans="1:17" ht="14.65" thickTop="1" x14ac:dyDescent="0.45"/>
    <row r="543" spans="1:17" ht="14.65" thickBot="1" x14ac:dyDescent="0.5">
      <c r="C543" s="1"/>
      <c r="D543" s="1"/>
      <c r="G543" s="1"/>
      <c r="H543" s="1"/>
    </row>
    <row r="544" spans="1:17" ht="14.65" thickTop="1" x14ac:dyDescent="0.45">
      <c r="A544" s="2"/>
      <c r="B544" s="3"/>
      <c r="C544" s="4">
        <v>45260</v>
      </c>
      <c r="D544" s="5"/>
      <c r="E544" s="3"/>
      <c r="F544" s="3"/>
      <c r="G544" s="5"/>
      <c r="H544" s="5"/>
      <c r="I544" s="3"/>
      <c r="J544" s="3"/>
      <c r="K544" s="3"/>
      <c r="L544" s="20" t="s">
        <v>19</v>
      </c>
      <c r="M544" s="3"/>
      <c r="N544" s="3"/>
      <c r="O544" s="3"/>
      <c r="P544" s="3"/>
      <c r="Q544" s="6"/>
    </row>
    <row r="545" spans="1:17" x14ac:dyDescent="0.45">
      <c r="A545" s="7" t="s">
        <v>5</v>
      </c>
      <c r="B545" s="35"/>
      <c r="C545" s="9"/>
      <c r="D545" s="9"/>
      <c r="E545" s="35"/>
      <c r="F545" s="35"/>
      <c r="G545" s="9"/>
      <c r="H545" s="9"/>
      <c r="I545" s="35"/>
      <c r="J545" s="11" t="s">
        <v>24</v>
      </c>
      <c r="K545" s="35"/>
      <c r="L545" s="11" t="s">
        <v>10</v>
      </c>
      <c r="M545" s="35"/>
      <c r="N545" s="35"/>
      <c r="O545" s="35"/>
      <c r="P545" s="35"/>
      <c r="Q545" s="10"/>
    </row>
    <row r="546" spans="1:17" x14ac:dyDescent="0.45">
      <c r="A546" s="7" t="s">
        <v>0</v>
      </c>
      <c r="B546" s="11" t="s">
        <v>3</v>
      </c>
      <c r="C546" s="12" t="s">
        <v>1</v>
      </c>
      <c r="D546" s="12" t="s">
        <v>4</v>
      </c>
      <c r="E546" s="11" t="s">
        <v>7</v>
      </c>
      <c r="F546" s="37" t="s">
        <v>92</v>
      </c>
      <c r="G546" s="12" t="s">
        <v>8</v>
      </c>
      <c r="H546" s="12" t="s">
        <v>9</v>
      </c>
      <c r="I546" s="33" t="s">
        <v>70</v>
      </c>
      <c r="J546" s="11" t="s">
        <v>23</v>
      </c>
      <c r="K546" s="35"/>
      <c r="L546" s="31">
        <v>206118.71</v>
      </c>
      <c r="M546" s="35" t="s">
        <v>118</v>
      </c>
      <c r="N546" s="35"/>
      <c r="O546" s="35"/>
      <c r="P546" s="35"/>
      <c r="Q546" s="10"/>
    </row>
    <row r="547" spans="1:17" x14ac:dyDescent="0.45">
      <c r="A547" s="13" t="s">
        <v>145</v>
      </c>
      <c r="B547" s="35">
        <v>139</v>
      </c>
      <c r="C547" s="9">
        <v>16.14</v>
      </c>
      <c r="D547" s="9">
        <f>C547*B547</f>
        <v>2243.46</v>
      </c>
      <c r="E547" s="36" t="s">
        <v>37</v>
      </c>
      <c r="F547" s="38">
        <f>D547/D550</f>
        <v>0.53072763144821322</v>
      </c>
      <c r="G547" s="40">
        <v>16.11</v>
      </c>
      <c r="H547" s="9">
        <f>(B547*G547)-D547</f>
        <v>-4.1700000000000728</v>
      </c>
      <c r="I547" s="35" t="s">
        <v>71</v>
      </c>
      <c r="J547" s="36">
        <f>G547*B547</f>
        <v>2239.29</v>
      </c>
      <c r="K547" s="35" t="str">
        <f>"sell "&amp;B547&amp;" "&amp;A547&amp;" @ $"&amp;G547</f>
        <v>sell 139 EXTR @ $16.11</v>
      </c>
      <c r="L547" s="9">
        <f>L546+(G547*B547)</f>
        <v>208358</v>
      </c>
      <c r="M547" s="35"/>
      <c r="N547" s="35"/>
      <c r="O547" s="35"/>
      <c r="P547" s="35"/>
      <c r="Q547" s="10"/>
    </row>
    <row r="548" spans="1:17" x14ac:dyDescent="0.45">
      <c r="A548" s="13" t="s">
        <v>146</v>
      </c>
      <c r="B548" s="35">
        <v>11</v>
      </c>
      <c r="C548" s="9">
        <v>86.28</v>
      </c>
      <c r="D548" s="9">
        <f>C548*B548</f>
        <v>949.08</v>
      </c>
      <c r="E548" s="36" t="s">
        <v>37</v>
      </c>
      <c r="F548" s="38">
        <f>D548/D550</f>
        <v>0.22452059785102929</v>
      </c>
      <c r="G548" s="40">
        <v>86.3</v>
      </c>
      <c r="H548" s="9">
        <f>(B548*G548)-D548</f>
        <v>0.2199999999999136</v>
      </c>
      <c r="I548" s="35" t="s">
        <v>71</v>
      </c>
      <c r="J548" s="36">
        <f>G548*B548</f>
        <v>949.3</v>
      </c>
      <c r="K548" s="35" t="str">
        <f>"sell "&amp;B548&amp;" "&amp;A548&amp;" @ $"&amp;G548</f>
        <v>sell 11 XPO @ $86.3</v>
      </c>
      <c r="L548" s="9">
        <f>L547+(G548*B548)</f>
        <v>209307.3</v>
      </c>
      <c r="M548" s="35"/>
      <c r="N548" s="35"/>
      <c r="O548" s="35"/>
      <c r="P548" s="35"/>
      <c r="Q548" s="10"/>
    </row>
    <row r="549" spans="1:17" x14ac:dyDescent="0.45">
      <c r="A549" s="13" t="s">
        <v>147</v>
      </c>
      <c r="B549" s="35">
        <v>28</v>
      </c>
      <c r="C549" s="9">
        <v>36.950000000000003</v>
      </c>
      <c r="D549" s="9">
        <f>C549*B549</f>
        <v>1034.6000000000001</v>
      </c>
      <c r="E549" s="36" t="s">
        <v>37</v>
      </c>
      <c r="F549" s="38">
        <f>D549/D550</f>
        <v>0.24475177070075749</v>
      </c>
      <c r="G549" s="40">
        <v>37.72</v>
      </c>
      <c r="H549" s="9">
        <f>(B549*G549)-D549</f>
        <v>21.559999999999718</v>
      </c>
      <c r="I549" s="35" t="s">
        <v>71</v>
      </c>
      <c r="J549" s="36">
        <f>G549*B549</f>
        <v>1056.1599999999999</v>
      </c>
      <c r="K549" s="35" t="str">
        <f>"sell "&amp;B549&amp;" "&amp;A549&amp;" @ $"&amp;G549</f>
        <v>sell 28 LI @ $37.72</v>
      </c>
      <c r="L549" s="9">
        <f>L548+(G549*B549)</f>
        <v>210363.46</v>
      </c>
      <c r="M549" s="35" t="s">
        <v>22</v>
      </c>
      <c r="N549" s="35"/>
      <c r="O549" s="35"/>
      <c r="P549" s="35"/>
      <c r="Q549" s="10"/>
    </row>
    <row r="550" spans="1:17" x14ac:dyDescent="0.45">
      <c r="A550" s="13"/>
      <c r="B550" s="35"/>
      <c r="C550" s="9"/>
      <c r="D550" s="9">
        <f>SUM(D547:D549)</f>
        <v>4227.1400000000003</v>
      </c>
      <c r="E550" s="36"/>
      <c r="F550" s="38">
        <f>SUM(F547:F549)</f>
        <v>1</v>
      </c>
      <c r="G550" s="41"/>
      <c r="H550" s="9">
        <f>SUM(H547:H549)</f>
        <v>17.609999999999559</v>
      </c>
      <c r="I550" s="35"/>
      <c r="J550" s="36">
        <f>SUM(J547:J549)</f>
        <v>4244.75</v>
      </c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35"/>
      <c r="F551" s="35"/>
      <c r="G551" s="41"/>
      <c r="H551" s="9"/>
      <c r="I551" s="35"/>
      <c r="J551" s="35"/>
      <c r="K551" s="35"/>
      <c r="L551" s="9"/>
      <c r="M551" s="35"/>
      <c r="N551" s="35"/>
      <c r="O551" s="35"/>
      <c r="P551" s="35"/>
      <c r="Q551" s="10"/>
    </row>
    <row r="552" spans="1:17" x14ac:dyDescent="0.45">
      <c r="A552" s="13"/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20</v>
      </c>
      <c r="N552" s="35"/>
      <c r="O552" s="35"/>
      <c r="P552" s="35"/>
      <c r="Q552" s="10"/>
    </row>
    <row r="553" spans="1:17" x14ac:dyDescent="0.45">
      <c r="A553" s="7" t="s">
        <v>6</v>
      </c>
      <c r="B553" s="35"/>
      <c r="C553" s="9"/>
      <c r="D553" s="9"/>
      <c r="E553" s="19"/>
      <c r="F553" s="35"/>
      <c r="G553" s="41"/>
      <c r="H553" s="9"/>
      <c r="I553" s="35"/>
      <c r="J553" s="35"/>
      <c r="K553" s="35"/>
      <c r="L553" s="9"/>
      <c r="M553" s="11" t="s">
        <v>21</v>
      </c>
      <c r="N553" s="35"/>
      <c r="O553" s="35"/>
      <c r="P553" s="35"/>
      <c r="Q553" s="10"/>
    </row>
    <row r="554" spans="1:17" x14ac:dyDescent="0.45">
      <c r="A554" s="7" t="s">
        <v>0</v>
      </c>
      <c r="B554" s="11" t="s">
        <v>3</v>
      </c>
      <c r="C554" s="12" t="s">
        <v>1</v>
      </c>
      <c r="D554" s="12" t="s">
        <v>2</v>
      </c>
      <c r="E554" s="22" t="s">
        <v>7</v>
      </c>
      <c r="F554" s="39" t="s">
        <v>92</v>
      </c>
      <c r="G554" s="42" t="s">
        <v>8</v>
      </c>
      <c r="H554" s="12" t="s">
        <v>9</v>
      </c>
      <c r="I554" s="35"/>
      <c r="J554" s="35"/>
      <c r="K554" s="35"/>
      <c r="L554" s="9"/>
      <c r="M554" s="36">
        <v>206048.96</v>
      </c>
      <c r="N554" s="35"/>
      <c r="O554" s="44"/>
      <c r="P554" s="35"/>
      <c r="Q554" s="10"/>
    </row>
    <row r="555" spans="1:17" x14ac:dyDescent="0.45">
      <c r="A555" s="13" t="s">
        <v>152</v>
      </c>
      <c r="B555" s="35">
        <v>11</v>
      </c>
      <c r="C555" s="9">
        <v>81.38</v>
      </c>
      <c r="D555" s="9">
        <f>C555*B555</f>
        <v>895.18</v>
      </c>
      <c r="E555" s="36" t="s">
        <v>37</v>
      </c>
      <c r="F555" s="38">
        <f>D555/D558</f>
        <v>0.16234645929187652</v>
      </c>
      <c r="G555" s="9">
        <v>81.739999999999995</v>
      </c>
      <c r="H555" s="9">
        <f>(B555*G555)-D555</f>
        <v>3.9600000000000364</v>
      </c>
      <c r="I555" s="35" t="s">
        <v>71</v>
      </c>
      <c r="J555" s="35"/>
      <c r="K555" s="35" t="str">
        <f>"buy "&amp;B555&amp;" "&amp;A555&amp;" @ $"&amp;G555</f>
        <v>buy 11 EDU @ $81.74</v>
      </c>
      <c r="L555" s="9">
        <f>L549-(G555*B555)</f>
        <v>209464.31999999998</v>
      </c>
      <c r="M555" s="36">
        <f>L546-(G555*B555)</f>
        <v>205219.56999999998</v>
      </c>
      <c r="N555" s="35"/>
      <c r="O555" s="35"/>
      <c r="P555" s="35"/>
      <c r="Q555" s="10"/>
    </row>
    <row r="556" spans="1:17" x14ac:dyDescent="0.45">
      <c r="A556" s="13" t="s">
        <v>153</v>
      </c>
      <c r="B556" s="35">
        <v>445</v>
      </c>
      <c r="C556" s="9">
        <v>8.19</v>
      </c>
      <c r="D556" s="9">
        <f>C556*B556</f>
        <v>3644.5499999999997</v>
      </c>
      <c r="E556" s="36" t="s">
        <v>37</v>
      </c>
      <c r="F556" s="38">
        <f>D556/D558</f>
        <v>0.66096180456691234</v>
      </c>
      <c r="G556" s="9">
        <v>8.16</v>
      </c>
      <c r="H556" s="9">
        <f>(B556*G556)-D556</f>
        <v>-13.349999999999454</v>
      </c>
      <c r="I556" s="35" t="s">
        <v>71</v>
      </c>
      <c r="J556" s="35"/>
      <c r="K556" s="35" t="str">
        <f>"buy "&amp;B556&amp;" "&amp;A556&amp;" @ $"&amp;G556</f>
        <v>buy 445 AVPT @ $8.16</v>
      </c>
      <c r="L556" s="9">
        <f>L555-(G556*B556)</f>
        <v>205833.11999999997</v>
      </c>
      <c r="M556" s="36">
        <f>M555-(G556*B556)</f>
        <v>201588.36999999997</v>
      </c>
      <c r="N556" s="35"/>
      <c r="O556" s="35"/>
      <c r="P556" s="35"/>
      <c r="Q556" s="10"/>
    </row>
    <row r="557" spans="1:17" x14ac:dyDescent="0.45">
      <c r="A557" s="23" t="s">
        <v>154</v>
      </c>
      <c r="B557" s="24">
        <v>23</v>
      </c>
      <c r="C557" s="25">
        <v>42.36</v>
      </c>
      <c r="D557" s="25">
        <f>C557*B557</f>
        <v>974.28</v>
      </c>
      <c r="E557" s="36" t="s">
        <v>37</v>
      </c>
      <c r="F557" s="38">
        <f>D557/D558</f>
        <v>0.17669173614121123</v>
      </c>
      <c r="G557" s="25">
        <v>42.22</v>
      </c>
      <c r="H557" s="25">
        <f>(B557*G557)-D557</f>
        <v>-3.2200000000000273</v>
      </c>
      <c r="I557" s="35" t="s">
        <v>71</v>
      </c>
      <c r="J557" s="35"/>
      <c r="K557" s="35" t="str">
        <f>"buy "&amp;B557&amp;" "&amp;A557&amp;" @ $"&amp;G557</f>
        <v>buy 23 LPG @ $42.22</v>
      </c>
      <c r="L557" s="9">
        <f>L556-(G557*B557)</f>
        <v>204862.05999999997</v>
      </c>
      <c r="M557" s="36">
        <f>M556-(G557*B557)</f>
        <v>200617.30999999997</v>
      </c>
      <c r="N557" s="35" t="str">
        <f>TEXT(ROUND(M557,2),"$#,##0.00")&amp;" will be the balance in the account after purchases.  "</f>
        <v xml:space="preserve">$200,617.31 will be the balance in the account after purchases.  </v>
      </c>
      <c r="O557" s="35"/>
      <c r="P557" s="35"/>
      <c r="Q557" s="10"/>
    </row>
    <row r="558" spans="1:17" x14ac:dyDescent="0.45">
      <c r="A558" s="13"/>
      <c r="B558" s="35"/>
      <c r="C558" s="9"/>
      <c r="D558" s="9">
        <f>SUM(D555:D557)</f>
        <v>5514.0099999999993</v>
      </c>
      <c r="E558" s="35"/>
      <c r="F558" s="38">
        <f>SUM(F555:F557)</f>
        <v>1</v>
      </c>
      <c r="G558" s="9" t="s">
        <v>15</v>
      </c>
      <c r="H558" s="9">
        <f>SUM(H555:H557)</f>
        <v>-12.609999999999445</v>
      </c>
      <c r="I558" s="35"/>
      <c r="J558" s="35"/>
      <c r="K558" s="35"/>
      <c r="L558" s="9"/>
      <c r="M558" s="35"/>
      <c r="N558" s="35" t="s">
        <v>27</v>
      </c>
      <c r="O558" s="35"/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11" t="str">
        <f>IF(J550+M557&gt;0,"Credit Surplus","Credit Shortage")</f>
        <v>Credit Surplus</v>
      </c>
      <c r="N559" s="36">
        <f>J550+M557</f>
        <v>204862.05999999997</v>
      </c>
      <c r="O559" s="35" t="s">
        <v>60</v>
      </c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9"/>
      <c r="M560" s="35"/>
      <c r="N560" s="35"/>
      <c r="O560" s="35"/>
      <c r="P560" s="35"/>
      <c r="Q560" s="10"/>
    </row>
    <row r="561" spans="1:17" x14ac:dyDescent="0.45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11</v>
      </c>
      <c r="B562" s="35"/>
      <c r="C562" s="9"/>
      <c r="D562" s="21">
        <v>5023.41</v>
      </c>
      <c r="E562" s="35" t="s">
        <v>76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12</v>
      </c>
      <c r="B563" s="35"/>
      <c r="C563" s="9"/>
      <c r="D563" s="9">
        <f>H550</f>
        <v>17.609999999999559</v>
      </c>
      <c r="E563" s="35" t="s">
        <v>16</v>
      </c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13</v>
      </c>
      <c r="B564" s="35"/>
      <c r="C564" s="9"/>
      <c r="D564" s="9">
        <f>D562+D563</f>
        <v>5041.0199999999995</v>
      </c>
      <c r="E564" s="35"/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14</v>
      </c>
      <c r="B565" s="35"/>
      <c r="C565" s="9"/>
      <c r="D565" s="9">
        <f>H558</f>
        <v>-12.609999999999445</v>
      </c>
      <c r="E565" s="35" t="s">
        <v>17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x14ac:dyDescent="0.45">
      <c r="A566" s="13" t="s">
        <v>13</v>
      </c>
      <c r="B566" s="35"/>
      <c r="C566" s="9"/>
      <c r="D566" s="27">
        <f>D564-D565</f>
        <v>5053.6299999999992</v>
      </c>
      <c r="E566" s="19" t="s">
        <v>18</v>
      </c>
      <c r="F566" s="35"/>
      <c r="G566" s="9"/>
      <c r="H566" s="9"/>
      <c r="I566" s="35"/>
      <c r="J566" s="35"/>
      <c r="K566" s="35"/>
      <c r="L566" s="35"/>
      <c r="M566" s="35"/>
      <c r="N566" s="35"/>
      <c r="O566" s="35"/>
      <c r="P566" s="35"/>
      <c r="Q566" s="10"/>
    </row>
    <row r="567" spans="1:17" ht="14.65" thickBot="1" x14ac:dyDescent="0.5">
      <c r="A567" s="15"/>
      <c r="B567" s="16"/>
      <c r="C567" s="17"/>
      <c r="D567" s="17"/>
      <c r="E567" s="16"/>
      <c r="F567" s="16"/>
      <c r="G567" s="17"/>
      <c r="H567" s="17"/>
      <c r="I567" s="16"/>
      <c r="J567" s="16"/>
      <c r="K567" s="16"/>
      <c r="L567" s="16"/>
      <c r="M567" s="16"/>
      <c r="N567" s="16"/>
      <c r="O567" s="16"/>
      <c r="P567" s="16"/>
      <c r="Q567" s="18"/>
    </row>
    <row r="568" spans="1:17" ht="14.65" thickTop="1" x14ac:dyDescent="0.45"/>
    <row r="572" spans="1:17" ht="14.65" thickBot="1" x14ac:dyDescent="0.5"/>
    <row r="573" spans="1:17" ht="14.65" thickTop="1" x14ac:dyDescent="0.45">
      <c r="A573" s="2"/>
      <c r="B573" s="3"/>
      <c r="C573" s="4">
        <v>45230</v>
      </c>
      <c r="D573" s="5"/>
      <c r="E573" s="3"/>
      <c r="F573" s="3"/>
      <c r="G573" s="5"/>
      <c r="H573" s="5"/>
      <c r="I573" s="3"/>
      <c r="J573" s="3"/>
      <c r="K573" s="3"/>
      <c r="L573" s="20" t="s">
        <v>19</v>
      </c>
      <c r="M573" s="3"/>
      <c r="N573" s="3"/>
      <c r="O573" s="3"/>
      <c r="P573" s="3"/>
      <c r="Q573" s="6"/>
    </row>
    <row r="574" spans="1:17" x14ac:dyDescent="0.45">
      <c r="A574" s="7" t="s">
        <v>5</v>
      </c>
      <c r="B574" s="35"/>
      <c r="C574" s="9"/>
      <c r="D574" s="9"/>
      <c r="E574" s="35"/>
      <c r="F574" s="35"/>
      <c r="G574" s="9"/>
      <c r="H574" s="9"/>
      <c r="I574" s="35"/>
      <c r="J574" s="11" t="s">
        <v>24</v>
      </c>
      <c r="K574" s="35"/>
      <c r="L574" s="11" t="s">
        <v>10</v>
      </c>
      <c r="M574" s="35"/>
      <c r="N574" s="35"/>
      <c r="O574" s="35"/>
      <c r="P574" s="35"/>
      <c r="Q574" s="10"/>
    </row>
    <row r="575" spans="1:17" x14ac:dyDescent="0.45">
      <c r="A575" s="7" t="s">
        <v>0</v>
      </c>
      <c r="B575" s="11" t="s">
        <v>3</v>
      </c>
      <c r="C575" s="12" t="s">
        <v>1</v>
      </c>
      <c r="D575" s="12" t="s">
        <v>4</v>
      </c>
      <c r="E575" s="11" t="s">
        <v>7</v>
      </c>
      <c r="F575" s="37" t="s">
        <v>92</v>
      </c>
      <c r="G575" s="12" t="s">
        <v>8</v>
      </c>
      <c r="H575" s="12" t="s">
        <v>9</v>
      </c>
      <c r="I575" s="33" t="s">
        <v>70</v>
      </c>
      <c r="J575" s="11" t="s">
        <v>23</v>
      </c>
      <c r="K575" s="35"/>
      <c r="L575" s="31">
        <v>200591.49</v>
      </c>
      <c r="M575" s="35" t="s">
        <v>118</v>
      </c>
      <c r="N575" s="35"/>
      <c r="O575" s="35"/>
      <c r="P575" s="35"/>
      <c r="Q575" s="10"/>
    </row>
    <row r="576" spans="1:17" x14ac:dyDescent="0.45">
      <c r="A576" s="13" t="s">
        <v>142</v>
      </c>
      <c r="B576" s="35">
        <v>224</v>
      </c>
      <c r="C576" s="9">
        <v>4.45</v>
      </c>
      <c r="D576" s="9">
        <f>C576*B576</f>
        <v>996.80000000000007</v>
      </c>
      <c r="E576" s="36" t="s">
        <v>93</v>
      </c>
      <c r="F576" s="38">
        <f>D576/D579</f>
        <v>0.15374554248978936</v>
      </c>
      <c r="G576" s="40">
        <v>4.57</v>
      </c>
      <c r="H576" s="9">
        <f>(B576*G576)-D576</f>
        <v>26.879999999999995</v>
      </c>
      <c r="I576" s="35" t="s">
        <v>71</v>
      </c>
      <c r="J576" s="36">
        <f>G576*B576</f>
        <v>1023.6800000000001</v>
      </c>
      <c r="K576" s="35" t="str">
        <f>"sell "&amp;B576&amp;" "&amp;A576&amp;" @ $"&amp;G576</f>
        <v>sell 224 INTR @ $4.57</v>
      </c>
      <c r="L576" s="9">
        <f>L575+(G576*B576)</f>
        <v>201615.16999999998</v>
      </c>
      <c r="M576" s="35"/>
      <c r="N576" s="35"/>
      <c r="O576" s="35"/>
      <c r="P576" s="35"/>
      <c r="Q576" s="10"/>
    </row>
    <row r="577" spans="1:17" x14ac:dyDescent="0.45">
      <c r="A577" s="13" t="s">
        <v>143</v>
      </c>
      <c r="B577" s="35">
        <v>47</v>
      </c>
      <c r="C577" s="9">
        <v>11.46</v>
      </c>
      <c r="D577" s="9">
        <f>C577*B577</f>
        <v>538.62</v>
      </c>
      <c r="E577" s="36" t="s">
        <v>93</v>
      </c>
      <c r="F577" s="38">
        <f>D577/D579</f>
        <v>8.3076268153942964E-2</v>
      </c>
      <c r="G577" s="40">
        <v>11.45</v>
      </c>
      <c r="H577" s="9">
        <f>(B577*G577)-D577</f>
        <v>-0.47000000000002728</v>
      </c>
      <c r="I577" s="35" t="s">
        <v>71</v>
      </c>
      <c r="J577" s="36">
        <f>G577*B577</f>
        <v>538.15</v>
      </c>
      <c r="K577" s="35" t="str">
        <f>"sell "&amp;B577&amp;" "&amp;A577&amp;" @ $"&amp;G577</f>
        <v>sell 47 CCL @ $11.45</v>
      </c>
      <c r="L577" s="9">
        <f>L576+(G577*B577)</f>
        <v>202153.31999999998</v>
      </c>
      <c r="M577" s="35"/>
      <c r="N577" s="35"/>
      <c r="O577" s="35"/>
      <c r="P577" s="35"/>
      <c r="Q577" s="10"/>
    </row>
    <row r="578" spans="1:17" x14ac:dyDescent="0.45">
      <c r="A578" s="13" t="s">
        <v>144</v>
      </c>
      <c r="B578" s="35">
        <v>126</v>
      </c>
      <c r="C578" s="9">
        <v>39.270000000000003</v>
      </c>
      <c r="D578" s="9">
        <f>C578*B578</f>
        <v>4948.0200000000004</v>
      </c>
      <c r="E578" s="36" t="s">
        <v>93</v>
      </c>
      <c r="F578" s="38">
        <f>D578/D579</f>
        <v>0.76317818935626769</v>
      </c>
      <c r="G578" s="40">
        <v>39.35</v>
      </c>
      <c r="H578" s="9">
        <f>(B578*G578)-D578</f>
        <v>10.079999999999927</v>
      </c>
      <c r="I578" s="35" t="s">
        <v>71</v>
      </c>
      <c r="J578" s="36">
        <f>G578*B578</f>
        <v>4958.1000000000004</v>
      </c>
      <c r="K578" s="35" t="str">
        <f>"sell "&amp;B578&amp;" "&amp;A578&amp;" @ $"&amp;G578</f>
        <v>sell 126 VRT @ $39.35</v>
      </c>
      <c r="L578" s="9">
        <f>L577+(G578*B578)</f>
        <v>207111.41999999998</v>
      </c>
      <c r="M578" s="35" t="s">
        <v>22</v>
      </c>
      <c r="N578" s="35"/>
      <c r="O578" s="35"/>
      <c r="P578" s="35"/>
      <c r="Q578" s="10"/>
    </row>
    <row r="579" spans="1:17" x14ac:dyDescent="0.45">
      <c r="A579" s="13"/>
      <c r="B579" s="35"/>
      <c r="C579" s="9"/>
      <c r="D579" s="9">
        <f>SUM(D576:D578)</f>
        <v>6483.4400000000005</v>
      </c>
      <c r="E579" s="36"/>
      <c r="F579" s="38">
        <f>SUM(F576:F578)</f>
        <v>1</v>
      </c>
      <c r="G579" s="41"/>
      <c r="H579" s="9">
        <f>SUM(H576:H578)</f>
        <v>36.489999999999895</v>
      </c>
      <c r="I579" s="35"/>
      <c r="J579" s="36">
        <f>SUM(J576:J578)</f>
        <v>6519.93</v>
      </c>
      <c r="K579" s="35"/>
      <c r="L579" s="9"/>
      <c r="M579" s="35"/>
      <c r="N579" s="35"/>
      <c r="O579" s="35"/>
      <c r="P579" s="35"/>
      <c r="Q579" s="10"/>
    </row>
    <row r="580" spans="1:17" x14ac:dyDescent="0.45">
      <c r="A580" s="13"/>
      <c r="B580" s="35"/>
      <c r="C580" s="9"/>
      <c r="D580" s="9"/>
      <c r="E580" s="35"/>
      <c r="F580" s="35"/>
      <c r="G580" s="41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19"/>
      <c r="F581" s="35"/>
      <c r="G581" s="41"/>
      <c r="H581" s="9"/>
      <c r="I581" s="35"/>
      <c r="J581" s="35"/>
      <c r="K581" s="35"/>
      <c r="L581" s="9"/>
      <c r="M581" s="11" t="s">
        <v>20</v>
      </c>
      <c r="N581" s="35"/>
      <c r="O581" s="35"/>
      <c r="P581" s="35"/>
      <c r="Q581" s="10"/>
    </row>
    <row r="582" spans="1:17" x14ac:dyDescent="0.45">
      <c r="A582" s="7" t="s">
        <v>6</v>
      </c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21</v>
      </c>
      <c r="N582" s="35"/>
      <c r="O582" s="35"/>
      <c r="P582" s="35"/>
      <c r="Q582" s="10"/>
    </row>
    <row r="583" spans="1:17" x14ac:dyDescent="0.45">
      <c r="A583" s="7" t="s">
        <v>0</v>
      </c>
      <c r="B583" s="11" t="s">
        <v>3</v>
      </c>
      <c r="C583" s="12" t="s">
        <v>1</v>
      </c>
      <c r="D583" s="12" t="s">
        <v>2</v>
      </c>
      <c r="E583" s="22" t="s">
        <v>7</v>
      </c>
      <c r="F583" s="39" t="s">
        <v>92</v>
      </c>
      <c r="G583" s="42" t="s">
        <v>8</v>
      </c>
      <c r="H583" s="12" t="s">
        <v>9</v>
      </c>
      <c r="I583" s="35"/>
      <c r="J583" s="35"/>
      <c r="K583" s="35"/>
      <c r="L583" s="9"/>
      <c r="M583" s="36">
        <v>206048.96</v>
      </c>
      <c r="N583" s="35"/>
      <c r="O583" s="44"/>
      <c r="P583" s="35"/>
      <c r="Q583" s="10"/>
    </row>
    <row r="584" spans="1:17" x14ac:dyDescent="0.45">
      <c r="A584" s="13" t="s">
        <v>151</v>
      </c>
      <c r="B584" s="35">
        <v>20</v>
      </c>
      <c r="C584" s="9">
        <v>49.92</v>
      </c>
      <c r="D584" s="9">
        <f>C584*B584</f>
        <v>998.40000000000009</v>
      </c>
      <c r="E584" s="36" t="s">
        <v>93</v>
      </c>
      <c r="F584" s="38">
        <f>D584/D587</f>
        <v>1</v>
      </c>
      <c r="G584" s="9">
        <v>49.72</v>
      </c>
      <c r="H584" s="9">
        <f>(B584*G584)-D584</f>
        <v>-4.0000000000001137</v>
      </c>
      <c r="I584" s="35" t="s">
        <v>71</v>
      </c>
      <c r="J584" s="35"/>
      <c r="K584" s="35" t="str">
        <f>"buy "&amp;B584&amp;" "&amp;A584&amp;" @ $"&amp;G584</f>
        <v>buy 20 NEAR @ $49.72</v>
      </c>
      <c r="L584" s="9">
        <f>L578-(G584*B584)</f>
        <v>206117.02</v>
      </c>
      <c r="M584" s="36">
        <f>L575-(G584*B584)</f>
        <v>199597.09</v>
      </c>
      <c r="N584" s="35"/>
      <c r="O584" s="35"/>
      <c r="P584" s="35"/>
      <c r="Q584" s="10"/>
    </row>
    <row r="585" spans="1:17" x14ac:dyDescent="0.45">
      <c r="A585" s="13"/>
      <c r="B585" s="35"/>
      <c r="C585" s="9">
        <v>0</v>
      </c>
      <c r="D585" s="9">
        <f>C585*B585</f>
        <v>0</v>
      </c>
      <c r="E585" s="36" t="s">
        <v>93</v>
      </c>
      <c r="F585" s="38">
        <f>D585/D587</f>
        <v>0</v>
      </c>
      <c r="G585" s="9">
        <v>0</v>
      </c>
      <c r="H585" s="9">
        <f>(B585*G585)-D585</f>
        <v>0</v>
      </c>
      <c r="I585" s="35" t="s">
        <v>71</v>
      </c>
      <c r="J585" s="35"/>
      <c r="K585" s="35" t="str">
        <f>"buy "&amp;B585&amp;" "&amp;A585&amp;" @ $"&amp;G585</f>
        <v>buy   @ $0</v>
      </c>
      <c r="L585" s="9">
        <f>L584-(G585*B585)</f>
        <v>206117.02</v>
      </c>
      <c r="M585" s="36">
        <f>M584-(G585*B585)</f>
        <v>199597.09</v>
      </c>
      <c r="N585" s="35"/>
      <c r="O585" s="35"/>
      <c r="P585" s="35"/>
      <c r="Q585" s="10"/>
    </row>
    <row r="586" spans="1:17" x14ac:dyDescent="0.45">
      <c r="A586" s="23"/>
      <c r="B586" s="24"/>
      <c r="C586" s="25">
        <v>0</v>
      </c>
      <c r="D586" s="25">
        <f>C586*B586</f>
        <v>0</v>
      </c>
      <c r="E586" s="36" t="s">
        <v>93</v>
      </c>
      <c r="F586" s="38">
        <f>D586/D587</f>
        <v>0</v>
      </c>
      <c r="G586" s="25">
        <v>0</v>
      </c>
      <c r="H586" s="25">
        <f>(B586*G586)-D586</f>
        <v>0</v>
      </c>
      <c r="I586" s="35" t="s">
        <v>71</v>
      </c>
      <c r="J586" s="35"/>
      <c r="K586" s="35" t="str">
        <f>"buy "&amp;B586&amp;" "&amp;A586&amp;" @ $"&amp;G586</f>
        <v>buy   @ $0</v>
      </c>
      <c r="L586" s="9">
        <f>L585-(G586*B586)</f>
        <v>206117.02</v>
      </c>
      <c r="M586" s="36">
        <f>M585-(G586*B586)</f>
        <v>199597.09</v>
      </c>
      <c r="N586" s="35" t="str">
        <f>TEXT(ROUND(M586,2),"$#,##0.00")&amp;" will be the balance in the account after purchases.  "</f>
        <v xml:space="preserve">$199,597.09 will be the balance in the account after purchases.  </v>
      </c>
      <c r="O586" s="35"/>
      <c r="P586" s="35"/>
      <c r="Q586" s="10"/>
    </row>
    <row r="587" spans="1:17" x14ac:dyDescent="0.45">
      <c r="A587" s="13"/>
      <c r="B587" s="35"/>
      <c r="C587" s="9"/>
      <c r="D587" s="9">
        <f>SUM(D584:D586)</f>
        <v>998.40000000000009</v>
      </c>
      <c r="E587" s="35"/>
      <c r="F587" s="38">
        <f>SUM(F584:F586)</f>
        <v>1</v>
      </c>
      <c r="G587" s="9" t="s">
        <v>15</v>
      </c>
      <c r="H587" s="9">
        <f>SUM(H584:H586)</f>
        <v>-4.0000000000001137</v>
      </c>
      <c r="I587" s="35"/>
      <c r="J587" s="35"/>
      <c r="K587" s="35"/>
      <c r="L587" s="9"/>
      <c r="M587" s="35"/>
      <c r="N587" s="35" t="s">
        <v>27</v>
      </c>
      <c r="O587" s="35"/>
      <c r="P587" s="35"/>
      <c r="Q587" s="10"/>
    </row>
    <row r="588" spans="1:17" x14ac:dyDescent="0.45">
      <c r="A588" s="13"/>
      <c r="B588" s="35"/>
      <c r="C588" s="9"/>
      <c r="D588" s="9"/>
      <c r="E588" s="35"/>
      <c r="F588" s="35"/>
      <c r="G588" s="9"/>
      <c r="H588" s="9"/>
      <c r="I588" s="35"/>
      <c r="J588" s="35"/>
      <c r="K588" s="35"/>
      <c r="L588" s="9"/>
      <c r="M588" s="11" t="str">
        <f>IF(J579+M586&gt;0,"Credit Surplus","Credit Shortage")</f>
        <v>Credit Surplus</v>
      </c>
      <c r="N588" s="36">
        <f>J579+M586</f>
        <v>206117.02</v>
      </c>
      <c r="O588" s="35" t="s">
        <v>60</v>
      </c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 x14ac:dyDescent="0.45">
      <c r="A591" s="13" t="s">
        <v>11</v>
      </c>
      <c r="B591" s="35"/>
      <c r="C591" s="9"/>
      <c r="D591" s="21">
        <v>6269.79</v>
      </c>
      <c r="E591" s="35" t="s">
        <v>76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12</v>
      </c>
      <c r="B592" s="35"/>
      <c r="C592" s="9"/>
      <c r="D592" s="9">
        <f>H579</f>
        <v>36.489999999999895</v>
      </c>
      <c r="E592" s="35" t="s">
        <v>16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13</v>
      </c>
      <c r="B593" s="35"/>
      <c r="C593" s="9"/>
      <c r="D593" s="9">
        <f>D591+D592</f>
        <v>6306.28</v>
      </c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14</v>
      </c>
      <c r="B594" s="35"/>
      <c r="C594" s="9"/>
      <c r="D594" s="9">
        <f>H587</f>
        <v>-4.0000000000001137</v>
      </c>
      <c r="E594" s="35" t="s">
        <v>17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13</v>
      </c>
      <c r="B595" s="35"/>
      <c r="C595" s="9"/>
      <c r="D595" s="27">
        <f>D593-D594</f>
        <v>6310.28</v>
      </c>
      <c r="E595" s="19" t="s">
        <v>18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ht="14.65" thickBot="1" x14ac:dyDescent="0.5">
      <c r="A596" s="15"/>
      <c r="B596" s="16"/>
      <c r="C596" s="17"/>
      <c r="D596" s="17"/>
      <c r="E596" s="16"/>
      <c r="F596" s="16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8"/>
    </row>
    <row r="597" spans="1:17" ht="14.65" thickTop="1" x14ac:dyDescent="0.45"/>
    <row r="599" spans="1:17" ht="14.65" thickBot="1" x14ac:dyDescent="0.5"/>
    <row r="600" spans="1:17" ht="14.65" thickTop="1" x14ac:dyDescent="0.45">
      <c r="A600" s="2"/>
      <c r="B600" s="3"/>
      <c r="C600" s="4">
        <v>45201</v>
      </c>
      <c r="D600" s="5"/>
      <c r="E600" s="3"/>
      <c r="F600" s="3"/>
      <c r="G600" s="5"/>
      <c r="H600" s="5"/>
      <c r="I600" s="3"/>
      <c r="J600" s="3"/>
      <c r="K600" s="3"/>
      <c r="L600" s="20" t="s">
        <v>19</v>
      </c>
      <c r="M600" s="3"/>
      <c r="N600" s="3"/>
      <c r="O600" s="3"/>
      <c r="P600" s="3"/>
      <c r="Q600" s="6"/>
    </row>
    <row r="601" spans="1:17" x14ac:dyDescent="0.45">
      <c r="A601" s="7" t="s">
        <v>5</v>
      </c>
      <c r="B601" s="35"/>
      <c r="C601" s="9"/>
      <c r="D601" s="9"/>
      <c r="E601" s="35"/>
      <c r="F601" s="35"/>
      <c r="G601" s="9"/>
      <c r="H601" s="9"/>
      <c r="I601" s="35"/>
      <c r="J601" s="11" t="s">
        <v>24</v>
      </c>
      <c r="K601" s="35"/>
      <c r="L601" s="11" t="s">
        <v>10</v>
      </c>
      <c r="M601" s="35"/>
      <c r="N601" s="35"/>
      <c r="O601" s="35"/>
      <c r="P601" s="35"/>
      <c r="Q601" s="10"/>
    </row>
    <row r="602" spans="1:17" x14ac:dyDescent="0.45">
      <c r="A602" s="7" t="s">
        <v>0</v>
      </c>
      <c r="B602" s="11" t="s">
        <v>3</v>
      </c>
      <c r="C602" s="12" t="s">
        <v>1</v>
      </c>
      <c r="D602" s="12" t="s">
        <v>4</v>
      </c>
      <c r="E602" s="11" t="s">
        <v>7</v>
      </c>
      <c r="F602" s="37" t="s">
        <v>92</v>
      </c>
      <c r="G602" s="12" t="s">
        <v>8</v>
      </c>
      <c r="H602" s="12" t="s">
        <v>9</v>
      </c>
      <c r="I602" s="33" t="s">
        <v>70</v>
      </c>
      <c r="J602" s="11" t="s">
        <v>23</v>
      </c>
      <c r="K602" s="35"/>
      <c r="L602" s="31">
        <v>202495.58</v>
      </c>
      <c r="M602" s="35" t="s">
        <v>118</v>
      </c>
      <c r="N602" s="35"/>
      <c r="O602" s="35"/>
      <c r="P602" s="35"/>
      <c r="Q602" s="10"/>
    </row>
    <row r="603" spans="1:17" x14ac:dyDescent="0.45">
      <c r="A603" s="13" t="s">
        <v>139</v>
      </c>
      <c r="B603" s="35">
        <v>87</v>
      </c>
      <c r="C603" s="9">
        <v>24.44</v>
      </c>
      <c r="D603" s="9">
        <f>C603*B603</f>
        <v>2126.2800000000002</v>
      </c>
      <c r="E603" s="36" t="s">
        <v>93</v>
      </c>
      <c r="F603" s="38">
        <f>D603/D606</f>
        <v>0.51708012227358835</v>
      </c>
      <c r="G603" s="40">
        <v>22</v>
      </c>
      <c r="H603" s="9">
        <f>(B603*G603)-D603</f>
        <v>-212.2800000000002</v>
      </c>
      <c r="I603" s="35" t="s">
        <v>71</v>
      </c>
      <c r="J603" s="36">
        <f>G603*B603</f>
        <v>1914</v>
      </c>
      <c r="K603" s="35" t="str">
        <f>"sell "&amp;B603&amp;" "&amp;A603&amp;" @ $"&amp;G603</f>
        <v>sell 87 DFH @ $22</v>
      </c>
      <c r="L603" s="9">
        <f>L602+(G603*B603)</f>
        <v>204409.58</v>
      </c>
      <c r="M603" s="35"/>
      <c r="N603" s="35"/>
      <c r="O603" s="35"/>
      <c r="P603" s="35"/>
      <c r="Q603" s="10"/>
    </row>
    <row r="604" spans="1:17" x14ac:dyDescent="0.45">
      <c r="A604" s="13" t="s">
        <v>140</v>
      </c>
      <c r="B604" s="35">
        <v>31</v>
      </c>
      <c r="C604" s="9">
        <v>23.59</v>
      </c>
      <c r="D604" s="9">
        <f>C604*B604</f>
        <v>731.29</v>
      </c>
      <c r="E604" s="36" t="s">
        <v>93</v>
      </c>
      <c r="F604" s="38">
        <f>D604/D606</f>
        <v>0.17783900644197961</v>
      </c>
      <c r="G604" s="40">
        <v>22.82</v>
      </c>
      <c r="H604" s="9">
        <f>(B604*G604)-D604</f>
        <v>-23.870000000000005</v>
      </c>
      <c r="I604" s="35" t="s">
        <v>71</v>
      </c>
      <c r="J604" s="36">
        <f>G604*B604</f>
        <v>707.42</v>
      </c>
      <c r="K604" s="35" t="str">
        <f>"sell "&amp;B604&amp;" "&amp;A604&amp;" @ $"&amp;G604</f>
        <v>sell 31 XP @ $22.82</v>
      </c>
      <c r="L604" s="9">
        <f>L603+(G604*B604)</f>
        <v>205117</v>
      </c>
      <c r="M604" s="35"/>
      <c r="N604" s="35"/>
      <c r="O604" s="35"/>
      <c r="P604" s="35"/>
      <c r="Q604" s="10"/>
    </row>
    <row r="605" spans="1:17" x14ac:dyDescent="0.45">
      <c r="A605" s="13" t="s">
        <v>141</v>
      </c>
      <c r="B605" s="35">
        <v>158</v>
      </c>
      <c r="C605" s="9">
        <v>7.94</v>
      </c>
      <c r="D605" s="9">
        <f>C605*B605</f>
        <v>1254.52</v>
      </c>
      <c r="E605" s="36" t="s">
        <v>93</v>
      </c>
      <c r="F605" s="38">
        <f>D605/D606</f>
        <v>0.30508087128443201</v>
      </c>
      <c r="G605" s="40">
        <v>7.24</v>
      </c>
      <c r="H605" s="9">
        <f>(B605*G605)-D605</f>
        <v>-110.59999999999991</v>
      </c>
      <c r="I605" s="35" t="s">
        <v>71</v>
      </c>
      <c r="J605" s="36">
        <f>G605*B605</f>
        <v>1143.92</v>
      </c>
      <c r="K605" s="35" t="str">
        <f>"sell "&amp;B605&amp;" "&amp;A605&amp;" @ $"&amp;G605</f>
        <v>sell 158 NU @ $7.24</v>
      </c>
      <c r="L605" s="9">
        <f>L604+(G605*B605)</f>
        <v>206260.92</v>
      </c>
      <c r="M605" s="35" t="s">
        <v>22</v>
      </c>
      <c r="N605" s="35"/>
      <c r="O605" s="35"/>
      <c r="P605" s="35"/>
      <c r="Q605" s="10"/>
    </row>
    <row r="606" spans="1:17" x14ac:dyDescent="0.45">
      <c r="A606" s="13"/>
      <c r="B606" s="35"/>
      <c r="C606" s="9"/>
      <c r="D606" s="9">
        <f>SUM(D603:D605)</f>
        <v>4112.09</v>
      </c>
      <c r="E606" s="36"/>
      <c r="F606" s="38">
        <f>SUM(F603:F605)</f>
        <v>1</v>
      </c>
      <c r="G606" s="41"/>
      <c r="H606" s="9">
        <f>SUM(H603:H605)</f>
        <v>-346.75000000000011</v>
      </c>
      <c r="I606" s="35"/>
      <c r="J606" s="36">
        <f>SUM(J603:J605)</f>
        <v>3765.34</v>
      </c>
      <c r="K606" s="35"/>
      <c r="L606" s="9"/>
      <c r="M606" s="35"/>
      <c r="N606" s="35"/>
      <c r="O606" s="35"/>
      <c r="P606" s="35"/>
      <c r="Q606" s="10"/>
    </row>
    <row r="607" spans="1:17" x14ac:dyDescent="0.45">
      <c r="A607" s="13"/>
      <c r="B607" s="35"/>
      <c r="C607" s="9"/>
      <c r="D607" s="9"/>
      <c r="E607" s="35"/>
      <c r="F607" s="35"/>
      <c r="G607" s="41"/>
      <c r="H607" s="9"/>
      <c r="I607" s="35"/>
      <c r="J607" s="35"/>
      <c r="K607" s="35"/>
      <c r="L607" s="9"/>
      <c r="M607" s="35"/>
      <c r="N607" s="35"/>
      <c r="O607" s="35"/>
      <c r="P607" s="35"/>
      <c r="Q607" s="10"/>
    </row>
    <row r="608" spans="1:17" x14ac:dyDescent="0.45">
      <c r="A608" s="13"/>
      <c r="B608" s="35"/>
      <c r="C608" s="9"/>
      <c r="D608" s="9"/>
      <c r="E608" s="19"/>
      <c r="F608" s="35"/>
      <c r="G608" s="41"/>
      <c r="H608" s="9"/>
      <c r="I608" s="35"/>
      <c r="J608" s="35"/>
      <c r="K608" s="35"/>
      <c r="L608" s="9"/>
      <c r="M608" s="11" t="s">
        <v>20</v>
      </c>
      <c r="N608" s="35"/>
      <c r="O608" s="35"/>
      <c r="P608" s="35"/>
      <c r="Q608" s="10"/>
    </row>
    <row r="609" spans="1:17" x14ac:dyDescent="0.45">
      <c r="A609" s="7" t="s">
        <v>6</v>
      </c>
      <c r="B609" s="35"/>
      <c r="C609" s="9"/>
      <c r="D609" s="9"/>
      <c r="E609" s="19"/>
      <c r="F609" s="35"/>
      <c r="G609" s="41"/>
      <c r="H609" s="9"/>
      <c r="I609" s="35"/>
      <c r="J609" s="35"/>
      <c r="K609" s="35"/>
      <c r="L609" s="9"/>
      <c r="M609" s="11" t="s">
        <v>21</v>
      </c>
      <c r="N609" s="35"/>
      <c r="O609" s="35"/>
      <c r="P609" s="35"/>
      <c r="Q609" s="10"/>
    </row>
    <row r="610" spans="1:17" x14ac:dyDescent="0.45">
      <c r="A610" s="7" t="s">
        <v>0</v>
      </c>
      <c r="B610" s="11" t="s">
        <v>3</v>
      </c>
      <c r="C610" s="12" t="s">
        <v>1</v>
      </c>
      <c r="D610" s="12" t="s">
        <v>2</v>
      </c>
      <c r="E610" s="22" t="s">
        <v>7</v>
      </c>
      <c r="F610" s="39" t="s">
        <v>92</v>
      </c>
      <c r="G610" s="42" t="s">
        <v>8</v>
      </c>
      <c r="H610" s="12" t="s">
        <v>9</v>
      </c>
      <c r="I610" s="35"/>
      <c r="J610" s="35"/>
      <c r="K610" s="35"/>
      <c r="L610" s="9"/>
      <c r="M610" s="36">
        <v>206048.96</v>
      </c>
      <c r="N610" s="35"/>
      <c r="O610" s="44"/>
      <c r="P610" s="35"/>
      <c r="Q610" s="10"/>
    </row>
    <row r="611" spans="1:17" x14ac:dyDescent="0.45">
      <c r="A611" s="13" t="s">
        <v>148</v>
      </c>
      <c r="B611" s="35">
        <v>198</v>
      </c>
      <c r="C611" s="9">
        <v>5.15</v>
      </c>
      <c r="D611" s="9">
        <f>C611*B611</f>
        <v>1019.7</v>
      </c>
      <c r="E611" s="36" t="s">
        <v>93</v>
      </c>
      <c r="F611" s="38">
        <f>D611/D614</f>
        <v>0.17766820284526996</v>
      </c>
      <c r="G611" s="9">
        <v>5.0199999999999996</v>
      </c>
      <c r="H611" s="9">
        <f>(B611*G611)-D611</f>
        <v>-25.740000000000123</v>
      </c>
      <c r="I611" s="35" t="s">
        <v>71</v>
      </c>
      <c r="J611" s="35"/>
      <c r="K611" s="35" t="str">
        <f>"buy "&amp;B611&amp;" "&amp;A611&amp;" @ $"&amp;G611</f>
        <v>buy 198 UEC @ $5.02</v>
      </c>
      <c r="L611" s="9">
        <f>L605-(G611*B611)</f>
        <v>205266.96000000002</v>
      </c>
      <c r="M611" s="36">
        <f>L602-(G611*B611)</f>
        <v>201501.62</v>
      </c>
      <c r="N611" s="35"/>
      <c r="O611" s="35"/>
      <c r="P611" s="35"/>
      <c r="Q611" s="10"/>
    </row>
    <row r="612" spans="1:17" x14ac:dyDescent="0.45">
      <c r="A612" s="13" t="s">
        <v>149</v>
      </c>
      <c r="B612" s="35">
        <v>338</v>
      </c>
      <c r="C612" s="9">
        <v>11.17</v>
      </c>
      <c r="D612" s="9">
        <f>C612*B612</f>
        <v>3775.46</v>
      </c>
      <c r="E612" s="36" t="s">
        <v>93</v>
      </c>
      <c r="F612" s="38">
        <f>D612/D614</f>
        <v>0.65782013642659887</v>
      </c>
      <c r="G612" s="9">
        <v>11.02</v>
      </c>
      <c r="H612" s="9">
        <f>(B612*G612)-D612</f>
        <v>-50.700000000000273</v>
      </c>
      <c r="I612" s="35" t="s">
        <v>71</v>
      </c>
      <c r="J612" s="35"/>
      <c r="K612" s="35" t="str">
        <f>"buy "&amp;B612&amp;" "&amp;A612&amp;" @ $"&amp;G612</f>
        <v>buy 338 HLX @ $11.02</v>
      </c>
      <c r="L612" s="9">
        <f>L611-(G612*B612)</f>
        <v>201542.2</v>
      </c>
      <c r="M612" s="36">
        <f>M611-(G612*B612)</f>
        <v>197776.86</v>
      </c>
      <c r="N612" s="35"/>
      <c r="O612" s="35"/>
      <c r="P612" s="35"/>
      <c r="Q612" s="10"/>
    </row>
    <row r="613" spans="1:17" x14ac:dyDescent="0.45">
      <c r="A613" s="23" t="s">
        <v>150</v>
      </c>
      <c r="B613" s="24">
        <v>9</v>
      </c>
      <c r="C613" s="25">
        <v>104.91</v>
      </c>
      <c r="D613" s="25">
        <f>C613*B613</f>
        <v>944.18999999999994</v>
      </c>
      <c r="E613" s="36" t="s">
        <v>93</v>
      </c>
      <c r="F613" s="38">
        <f>D613/D614</f>
        <v>0.16451166072813123</v>
      </c>
      <c r="G613" s="25">
        <v>103.81</v>
      </c>
      <c r="H613" s="25">
        <f>(B613*G613)-D613</f>
        <v>-9.8999999999999773</v>
      </c>
      <c r="I613" s="35" t="s">
        <v>71</v>
      </c>
      <c r="J613" s="35"/>
      <c r="K613" s="35" t="str">
        <f>"buy "&amp;B613&amp;" "&amp;A613&amp;" @ $"&amp;G613</f>
        <v>buy 9 CEIX @ $103.81</v>
      </c>
      <c r="L613" s="9">
        <f>L612-(G613*B613)</f>
        <v>200607.91</v>
      </c>
      <c r="M613" s="36">
        <f>M612-(G613*B613)</f>
        <v>196842.56999999998</v>
      </c>
      <c r="N613" s="35" t="str">
        <f>TEXT(ROUND(M613,2),"$#,##0.00")&amp;" will be the balance in the account after purchases.  "</f>
        <v xml:space="preserve">$196,842.57 will be the balance in the account after purchases.  </v>
      </c>
      <c r="O613" s="35"/>
      <c r="P613" s="35"/>
      <c r="Q613" s="10"/>
    </row>
    <row r="614" spans="1:17" x14ac:dyDescent="0.45">
      <c r="A614" s="13"/>
      <c r="B614" s="35"/>
      <c r="C614" s="9"/>
      <c r="D614" s="9">
        <f>SUM(D611:D613)</f>
        <v>5739.3499999999995</v>
      </c>
      <c r="E614" s="35"/>
      <c r="F614" s="38">
        <f>SUM(F611:F613)</f>
        <v>1</v>
      </c>
      <c r="G614" s="9" t="s">
        <v>15</v>
      </c>
      <c r="H614" s="9">
        <f>SUM(H611:H613)</f>
        <v>-86.340000000000373</v>
      </c>
      <c r="I614" s="35"/>
      <c r="J614" s="35"/>
      <c r="K614" s="35"/>
      <c r="L614" s="9"/>
      <c r="M614" s="35"/>
      <c r="N614" s="35" t="s">
        <v>27</v>
      </c>
      <c r="O614" s="35"/>
      <c r="P614" s="35"/>
      <c r="Q614" s="10"/>
    </row>
    <row r="615" spans="1:17" x14ac:dyDescent="0.45">
      <c r="A615" s="13"/>
      <c r="B615" s="35"/>
      <c r="C615" s="9"/>
      <c r="D615" s="9"/>
      <c r="E615" s="35"/>
      <c r="F615" s="35"/>
      <c r="G615" s="9"/>
      <c r="H615" s="9"/>
      <c r="I615" s="35"/>
      <c r="J615" s="35"/>
      <c r="K615" s="35"/>
      <c r="L615" s="9"/>
      <c r="M615" s="11" t="str">
        <f>IF(J606+M613&gt;0,"Credit Surplus","Credit Shortage")</f>
        <v>Credit Surplus</v>
      </c>
      <c r="N615" s="36">
        <f>J606+M613</f>
        <v>200607.90999999997</v>
      </c>
      <c r="O615" s="35" t="s">
        <v>60</v>
      </c>
      <c r="P615" s="35"/>
      <c r="Q615" s="10"/>
    </row>
    <row r="616" spans="1:17" x14ac:dyDescent="0.45">
      <c r="A616" s="13"/>
      <c r="B616" s="35"/>
      <c r="C616" s="9"/>
      <c r="D616" s="9"/>
      <c r="E616" s="35"/>
      <c r="F616" s="35"/>
      <c r="G616" s="9"/>
      <c r="H616" s="9"/>
      <c r="I616" s="35"/>
      <c r="J616" s="35"/>
      <c r="K616" s="35"/>
      <c r="L616" s="9"/>
      <c r="M616" s="35"/>
      <c r="N616" s="35"/>
      <c r="O616" s="35"/>
      <c r="P616" s="35"/>
      <c r="Q616" s="10"/>
    </row>
    <row r="617" spans="1:17" x14ac:dyDescent="0.45">
      <c r="A617" s="13"/>
      <c r="B617" s="35"/>
      <c r="C617" s="9"/>
      <c r="D617" s="9"/>
      <c r="E617" s="35"/>
      <c r="F617" s="35"/>
      <c r="G617" s="9"/>
      <c r="H617" s="9"/>
      <c r="I617" s="35"/>
      <c r="J617" s="35"/>
      <c r="K617" s="35"/>
      <c r="L617" s="35"/>
      <c r="M617" s="35"/>
      <c r="N617" s="35"/>
      <c r="O617" s="35"/>
      <c r="P617" s="35"/>
      <c r="Q617" s="10"/>
    </row>
    <row r="618" spans="1:17" x14ac:dyDescent="0.45">
      <c r="A618" s="13" t="s">
        <v>11</v>
      </c>
      <c r="B618" s="35"/>
      <c r="C618" s="9"/>
      <c r="D618" s="21">
        <v>1045.1600000000001</v>
      </c>
      <c r="E618" s="35" t="s">
        <v>76</v>
      </c>
      <c r="F618" s="35"/>
      <c r="G618" s="9"/>
      <c r="H618" s="9"/>
      <c r="I618" s="35"/>
      <c r="J618" s="35"/>
      <c r="K618" s="35"/>
      <c r="L618" s="35"/>
      <c r="M618" s="35"/>
      <c r="N618" s="35"/>
      <c r="O618" s="35"/>
      <c r="P618" s="35"/>
      <c r="Q618" s="10"/>
    </row>
    <row r="619" spans="1:17" x14ac:dyDescent="0.45">
      <c r="A619" s="13" t="s">
        <v>12</v>
      </c>
      <c r="B619" s="35"/>
      <c r="C619" s="9"/>
      <c r="D619" s="9">
        <f>H606</f>
        <v>-346.75000000000011</v>
      </c>
      <c r="E619" s="35" t="s">
        <v>16</v>
      </c>
      <c r="F619" s="35"/>
      <c r="G619" s="9"/>
      <c r="H619" s="9"/>
      <c r="I619" s="35"/>
      <c r="J619" s="35"/>
      <c r="K619" s="35"/>
      <c r="L619" s="35"/>
      <c r="M619" s="35"/>
      <c r="N619" s="35"/>
      <c r="O619" s="35"/>
      <c r="P619" s="35"/>
      <c r="Q619" s="10"/>
    </row>
    <row r="620" spans="1:17" x14ac:dyDescent="0.45">
      <c r="A620" s="13" t="s">
        <v>13</v>
      </c>
      <c r="B620" s="35"/>
      <c r="C620" s="9"/>
      <c r="D620" s="9">
        <f>D618+D619</f>
        <v>698.41</v>
      </c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14</v>
      </c>
      <c r="B621" s="35"/>
      <c r="C621" s="9"/>
      <c r="D621" s="9">
        <f>H614</f>
        <v>-86.340000000000373</v>
      </c>
      <c r="E621" s="35" t="s">
        <v>17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13</v>
      </c>
      <c r="B622" s="35"/>
      <c r="C622" s="9"/>
      <c r="D622" s="27">
        <f>D620-D621</f>
        <v>784.75000000000034</v>
      </c>
      <c r="E622" s="19" t="s">
        <v>18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ht="14.65" thickBot="1" x14ac:dyDescent="0.5">
      <c r="A623" s="15"/>
      <c r="B623" s="16"/>
      <c r="C623" s="17"/>
      <c r="D623" s="17"/>
      <c r="E623" s="16"/>
      <c r="F623" s="16"/>
      <c r="G623" s="17"/>
      <c r="H623" s="17"/>
      <c r="I623" s="16"/>
      <c r="J623" s="16"/>
      <c r="K623" s="16"/>
      <c r="L623" s="16"/>
      <c r="M623" s="16"/>
      <c r="N623" s="16"/>
      <c r="O623" s="16"/>
      <c r="P623" s="16"/>
      <c r="Q623" s="18"/>
    </row>
    <row r="624" spans="1:17" ht="14.65" thickTop="1" x14ac:dyDescent="0.45"/>
    <row r="626" spans="1:17" ht="14.65" thickBot="1" x14ac:dyDescent="0.5"/>
    <row r="627" spans="1:17" ht="14.65" thickTop="1" x14ac:dyDescent="0.45">
      <c r="A627" s="2"/>
      <c r="B627" s="3"/>
      <c r="C627" s="4">
        <v>45169</v>
      </c>
      <c r="D627" s="5"/>
      <c r="E627" s="3"/>
      <c r="F627" s="3"/>
      <c r="G627" s="5"/>
      <c r="H627" s="5"/>
      <c r="I627" s="3"/>
      <c r="J627" s="3"/>
      <c r="K627" s="3"/>
      <c r="L627" s="20" t="s">
        <v>19</v>
      </c>
      <c r="M627" s="3"/>
      <c r="N627" s="3"/>
      <c r="O627" s="3"/>
      <c r="P627" s="3"/>
      <c r="Q627" s="6"/>
    </row>
    <row r="628" spans="1:17" x14ac:dyDescent="0.45">
      <c r="A628" s="7" t="s">
        <v>5</v>
      </c>
      <c r="B628" s="35"/>
      <c r="C628" s="9"/>
      <c r="D628" s="9"/>
      <c r="E628" s="35"/>
      <c r="F628" s="35"/>
      <c r="G628" s="9"/>
      <c r="H628" s="9"/>
      <c r="I628" s="35"/>
      <c r="J628" s="11" t="s">
        <v>24</v>
      </c>
      <c r="K628" s="35"/>
      <c r="L628" s="11" t="s">
        <v>10</v>
      </c>
      <c r="M628" s="35"/>
      <c r="N628" s="35"/>
      <c r="O628" s="35"/>
      <c r="P628" s="35"/>
      <c r="Q628" s="10"/>
    </row>
    <row r="629" spans="1:17" x14ac:dyDescent="0.45">
      <c r="A629" s="7" t="s">
        <v>0</v>
      </c>
      <c r="B629" s="11" t="s">
        <v>3</v>
      </c>
      <c r="C629" s="12" t="s">
        <v>1</v>
      </c>
      <c r="D629" s="12" t="s">
        <v>4</v>
      </c>
      <c r="E629" s="11" t="s">
        <v>7</v>
      </c>
      <c r="F629" s="37" t="s">
        <v>92</v>
      </c>
      <c r="G629" s="12" t="s">
        <v>8</v>
      </c>
      <c r="H629" s="12" t="s">
        <v>9</v>
      </c>
      <c r="I629" s="33" t="s">
        <v>70</v>
      </c>
      <c r="J629" s="11" t="s">
        <v>23</v>
      </c>
      <c r="K629" s="35"/>
      <c r="L629" s="31">
        <v>205313.9</v>
      </c>
      <c r="M629" s="35" t="s">
        <v>118</v>
      </c>
      <c r="N629" s="35"/>
      <c r="O629" s="35"/>
      <c r="P629" s="35"/>
      <c r="Q629" s="10"/>
    </row>
    <row r="630" spans="1:17" x14ac:dyDescent="0.45">
      <c r="A630" s="13" t="s">
        <v>136</v>
      </c>
      <c r="B630" s="35">
        <v>43</v>
      </c>
      <c r="C630" s="9">
        <v>13.84</v>
      </c>
      <c r="D630" s="9">
        <f>C630*B630</f>
        <v>595.12</v>
      </c>
      <c r="E630" s="36" t="s">
        <v>93</v>
      </c>
      <c r="F630" s="38">
        <f>D630/D633</f>
        <v>0.19977039429073992</v>
      </c>
      <c r="G630" s="40">
        <v>13.74</v>
      </c>
      <c r="H630" s="9">
        <f>(B630*G630)-D630</f>
        <v>-4.2999999999999545</v>
      </c>
      <c r="I630" s="35" t="s">
        <v>71</v>
      </c>
      <c r="J630" s="36">
        <f>G630*B630</f>
        <v>590.82000000000005</v>
      </c>
      <c r="K630" s="35" t="str">
        <f>"sell "&amp;B630&amp;" "&amp;A630&amp;" @ $"&amp;G630</f>
        <v>sell 43 AVDL @ $13.74</v>
      </c>
      <c r="L630" s="9">
        <f>L629+(G630*B630)</f>
        <v>205904.72</v>
      </c>
      <c r="M630" s="35"/>
      <c r="N630" s="35"/>
      <c r="O630" s="35"/>
      <c r="P630" s="35"/>
      <c r="Q630" s="10"/>
    </row>
    <row r="631" spans="1:17" x14ac:dyDescent="0.45">
      <c r="A631" s="13" t="s">
        <v>137</v>
      </c>
      <c r="B631" s="35">
        <v>147</v>
      </c>
      <c r="C631" s="9">
        <v>10.220000000000001</v>
      </c>
      <c r="D631" s="9">
        <f>C631*B631</f>
        <v>1502.3400000000001</v>
      </c>
      <c r="E631" s="36" t="s">
        <v>93</v>
      </c>
      <c r="F631" s="38">
        <f>D631/D633</f>
        <v>0.50430678545293428</v>
      </c>
      <c r="G631" s="40">
        <v>10.28</v>
      </c>
      <c r="H631" s="9">
        <f>(B631*G631)-D631</f>
        <v>8.819999999999709</v>
      </c>
      <c r="I631" s="35" t="s">
        <v>71</v>
      </c>
      <c r="J631" s="36">
        <f>G631*B631</f>
        <v>1511.1599999999999</v>
      </c>
      <c r="K631" s="35" t="str">
        <f>"sell "&amp;B631&amp;" "&amp;A631&amp;" @ $"&amp;G631</f>
        <v>sell 147 DRD @ $10.28</v>
      </c>
      <c r="L631" s="9">
        <f>L630+(G631*B631)</f>
        <v>207415.88</v>
      </c>
      <c r="M631" s="35"/>
      <c r="N631" s="35"/>
      <c r="O631" s="35"/>
      <c r="P631" s="35"/>
      <c r="Q631" s="10"/>
    </row>
    <row r="632" spans="1:17" x14ac:dyDescent="0.45">
      <c r="A632" s="13" t="s">
        <v>138</v>
      </c>
      <c r="B632" s="35">
        <v>4</v>
      </c>
      <c r="C632" s="9">
        <v>220.39</v>
      </c>
      <c r="D632" s="9">
        <f>C632*B632</f>
        <v>881.56</v>
      </c>
      <c r="E632" s="36" t="s">
        <v>93</v>
      </c>
      <c r="F632" s="38">
        <f>D632/D633</f>
        <v>0.29592282025632588</v>
      </c>
      <c r="G632" s="40">
        <v>221.22</v>
      </c>
      <c r="H632" s="9">
        <f>(B632*G632)-D632</f>
        <v>3.32000000000005</v>
      </c>
      <c r="I632" s="35" t="s">
        <v>71</v>
      </c>
      <c r="J632" s="36">
        <f>G632*B632</f>
        <v>884.88</v>
      </c>
      <c r="K632" s="35" t="str">
        <f>"sell "&amp;B632&amp;" "&amp;A632&amp;" @ $"&amp;G632</f>
        <v>sell 4 SWAV @ $221.22</v>
      </c>
      <c r="L632" s="9">
        <f>L631+(G632*B632)</f>
        <v>208300.76</v>
      </c>
      <c r="M632" s="35" t="s">
        <v>22</v>
      </c>
      <c r="N632" s="35"/>
      <c r="O632" s="35"/>
      <c r="P632" s="35"/>
      <c r="Q632" s="10"/>
    </row>
    <row r="633" spans="1:17" x14ac:dyDescent="0.45">
      <c r="A633" s="13"/>
      <c r="B633" s="35"/>
      <c r="C633" s="9"/>
      <c r="D633" s="9">
        <f>SUM(D630:D632)</f>
        <v>2979.02</v>
      </c>
      <c r="E633" s="36"/>
      <c r="F633" s="38">
        <f>SUM(F630:F632)</f>
        <v>1</v>
      </c>
      <c r="G633" s="41"/>
      <c r="H633" s="9">
        <f>SUM(H630:H632)</f>
        <v>7.8399999999998045</v>
      </c>
      <c r="I633" s="35"/>
      <c r="J633" s="36">
        <f>SUM(J630:J632)</f>
        <v>2986.86</v>
      </c>
      <c r="K633" s="35"/>
      <c r="L633" s="9"/>
      <c r="M633" s="35"/>
      <c r="N633" s="35"/>
      <c r="O633" s="35"/>
      <c r="P633" s="35"/>
      <c r="Q633" s="10"/>
    </row>
    <row r="634" spans="1:17" x14ac:dyDescent="0.45">
      <c r="A634" s="13"/>
      <c r="B634" s="35"/>
      <c r="C634" s="9"/>
      <c r="D634" s="9"/>
      <c r="E634" s="35"/>
      <c r="F634" s="35"/>
      <c r="G634" s="41"/>
      <c r="H634" s="9"/>
      <c r="I634" s="35"/>
      <c r="J634" s="35"/>
      <c r="K634" s="35"/>
      <c r="L634" s="9"/>
      <c r="M634" s="35"/>
      <c r="N634" s="35"/>
      <c r="O634" s="35"/>
      <c r="P634" s="35"/>
      <c r="Q634" s="10"/>
    </row>
    <row r="635" spans="1:17" x14ac:dyDescent="0.45">
      <c r="A635" s="13"/>
      <c r="B635" s="35"/>
      <c r="C635" s="9"/>
      <c r="D635" s="9"/>
      <c r="E635" s="19"/>
      <c r="F635" s="35"/>
      <c r="G635" s="41"/>
      <c r="H635" s="9"/>
      <c r="I635" s="35"/>
      <c r="J635" s="35"/>
      <c r="K635" s="35"/>
      <c r="L635" s="9"/>
      <c r="M635" s="11" t="s">
        <v>20</v>
      </c>
      <c r="N635" s="35"/>
      <c r="O635" s="35"/>
      <c r="P635" s="35"/>
      <c r="Q635" s="10"/>
    </row>
    <row r="636" spans="1:17" x14ac:dyDescent="0.45">
      <c r="A636" s="7" t="s">
        <v>6</v>
      </c>
      <c r="B636" s="35"/>
      <c r="C636" s="9"/>
      <c r="D636" s="9"/>
      <c r="E636" s="19"/>
      <c r="F636" s="35"/>
      <c r="G636" s="41"/>
      <c r="H636" s="9"/>
      <c r="I636" s="35"/>
      <c r="J636" s="35"/>
      <c r="K636" s="35"/>
      <c r="L636" s="9"/>
      <c r="M636" s="11" t="s">
        <v>21</v>
      </c>
      <c r="N636" s="35"/>
      <c r="O636" s="35"/>
      <c r="P636" s="35"/>
      <c r="Q636" s="10"/>
    </row>
    <row r="637" spans="1:17" x14ac:dyDescent="0.45">
      <c r="A637" s="7" t="s">
        <v>0</v>
      </c>
      <c r="B637" s="11" t="s">
        <v>3</v>
      </c>
      <c r="C637" s="12" t="s">
        <v>1</v>
      </c>
      <c r="D637" s="12" t="s">
        <v>2</v>
      </c>
      <c r="E637" s="22" t="s">
        <v>7</v>
      </c>
      <c r="F637" s="39" t="s">
        <v>92</v>
      </c>
      <c r="G637" s="42" t="s">
        <v>8</v>
      </c>
      <c r="H637" s="12" t="s">
        <v>9</v>
      </c>
      <c r="I637" s="35"/>
      <c r="J637" s="35"/>
      <c r="K637" s="35"/>
      <c r="L637" s="9"/>
      <c r="M637" s="36">
        <v>206048.96</v>
      </c>
      <c r="N637" s="35"/>
      <c r="O637" s="44"/>
      <c r="P637" s="35"/>
      <c r="Q637" s="10"/>
    </row>
    <row r="638" spans="1:17" x14ac:dyDescent="0.45">
      <c r="A638" s="13" t="s">
        <v>145</v>
      </c>
      <c r="B638" s="35">
        <v>139</v>
      </c>
      <c r="C638" s="9">
        <v>27.45</v>
      </c>
      <c r="D638" s="9">
        <f>C638*B638</f>
        <v>3815.5499999999997</v>
      </c>
      <c r="E638" s="36" t="s">
        <v>93</v>
      </c>
      <c r="F638" s="38">
        <f>D638/D641</f>
        <v>0.65754961500548026</v>
      </c>
      <c r="G638" s="9">
        <v>27.5</v>
      </c>
      <c r="H638" s="9">
        <f>(B638*G638)-D638</f>
        <v>6.9500000000002728</v>
      </c>
      <c r="I638" s="35" t="s">
        <v>71</v>
      </c>
      <c r="J638" s="35"/>
      <c r="K638" s="35" t="str">
        <f>"buy "&amp;B638&amp;" "&amp;A638&amp;" @ $"&amp;G638</f>
        <v>buy 139 EXTR @ $27.5</v>
      </c>
      <c r="L638" s="9">
        <f>L632-(G638*B638)</f>
        <v>204478.26</v>
      </c>
      <c r="M638" s="36">
        <f>L629-(G638*B638)</f>
        <v>201491.4</v>
      </c>
      <c r="N638" s="35"/>
      <c r="O638" s="35"/>
      <c r="P638" s="35"/>
      <c r="Q638" s="10"/>
    </row>
    <row r="639" spans="1:17" x14ac:dyDescent="0.45">
      <c r="A639" s="13" t="s">
        <v>146</v>
      </c>
      <c r="B639" s="35">
        <v>11</v>
      </c>
      <c r="C639" s="9">
        <v>74.63</v>
      </c>
      <c r="D639" s="9">
        <f>C639*B639</f>
        <v>820.93</v>
      </c>
      <c r="E639" s="36" t="s">
        <v>93</v>
      </c>
      <c r="F639" s="38">
        <f>D639/D641</f>
        <v>0.14147428429622175</v>
      </c>
      <c r="G639" s="9">
        <v>75</v>
      </c>
      <c r="H639" s="9">
        <f>(B639*G639)-D639</f>
        <v>4.07000000000005</v>
      </c>
      <c r="I639" s="35" t="s">
        <v>71</v>
      </c>
      <c r="J639" s="35"/>
      <c r="K639" s="35" t="str">
        <f>"buy "&amp;B639&amp;" "&amp;A639&amp;" @ $"&amp;G639</f>
        <v>buy 11 XPO @ $75</v>
      </c>
      <c r="L639" s="9">
        <f>L638-(G639*B639)</f>
        <v>203653.26</v>
      </c>
      <c r="M639" s="36">
        <f>M638-(G639*B639)</f>
        <v>200666.4</v>
      </c>
      <c r="N639" s="35"/>
      <c r="O639" s="35"/>
      <c r="P639" s="35"/>
      <c r="Q639" s="10"/>
    </row>
    <row r="640" spans="1:17" x14ac:dyDescent="0.45">
      <c r="A640" s="23" t="s">
        <v>147</v>
      </c>
      <c r="B640" s="24">
        <v>28</v>
      </c>
      <c r="C640" s="25">
        <v>41.65</v>
      </c>
      <c r="D640" s="25">
        <f>C640*B640</f>
        <v>1166.2</v>
      </c>
      <c r="E640" s="36" t="s">
        <v>93</v>
      </c>
      <c r="F640" s="38">
        <f>D640/D641</f>
        <v>0.20097610069829805</v>
      </c>
      <c r="G640" s="25">
        <v>42.7</v>
      </c>
      <c r="H640" s="25">
        <f>(B640*G640)-D640</f>
        <v>29.400000000000091</v>
      </c>
      <c r="I640" s="35" t="s">
        <v>71</v>
      </c>
      <c r="J640" s="35"/>
      <c r="K640" s="35" t="str">
        <f>"buy "&amp;B640&amp;" "&amp;A640&amp;" @ $"&amp;G640</f>
        <v>buy 28 LI @ $42.7</v>
      </c>
      <c r="L640" s="9">
        <f>L639-(G640*B640)</f>
        <v>202457.66</v>
      </c>
      <c r="M640" s="36">
        <f>M639-(G640*B640)</f>
        <v>199470.8</v>
      </c>
      <c r="N640" s="35" t="str">
        <f>TEXT(ROUND(M640,2),"$#,##0.00")&amp;" will be the balance in the account after purchases.  "</f>
        <v xml:space="preserve">$199,470.80 will be the balance in the account after purchases.  </v>
      </c>
      <c r="O640" s="35"/>
      <c r="P640" s="35"/>
      <c r="Q640" s="10"/>
    </row>
    <row r="641" spans="1:17" x14ac:dyDescent="0.45">
      <c r="A641" s="13"/>
      <c r="B641" s="35"/>
      <c r="C641" s="9"/>
      <c r="D641" s="9">
        <f>SUM(D638:D640)</f>
        <v>5802.6799999999994</v>
      </c>
      <c r="E641" s="35"/>
      <c r="F641" s="38">
        <f>SUM(F638:F640)</f>
        <v>1</v>
      </c>
      <c r="G641" s="9" t="s">
        <v>15</v>
      </c>
      <c r="H641" s="9">
        <f>SUM(H638:H640)</f>
        <v>40.420000000000414</v>
      </c>
      <c r="I641" s="35"/>
      <c r="J641" s="35"/>
      <c r="K641" s="35"/>
      <c r="L641" s="9"/>
      <c r="M641" s="35"/>
      <c r="N641" s="35" t="s">
        <v>27</v>
      </c>
      <c r="O641" s="35"/>
      <c r="P641" s="35"/>
      <c r="Q641" s="10"/>
    </row>
    <row r="642" spans="1:17" x14ac:dyDescent="0.45">
      <c r="A642" s="13"/>
      <c r="B642" s="35"/>
      <c r="C642" s="9"/>
      <c r="D642" s="9"/>
      <c r="E642" s="35"/>
      <c r="F642" s="35"/>
      <c r="G642" s="9"/>
      <c r="H642" s="9"/>
      <c r="I642" s="35"/>
      <c r="J642" s="35"/>
      <c r="K642" s="35"/>
      <c r="L642" s="9"/>
      <c r="M642" s="11" t="str">
        <f>IF(J633+M640&gt;0,"Credit Surplus","Credit Shortage")</f>
        <v>Credit Surplus</v>
      </c>
      <c r="N642" s="36">
        <f>J633+M640</f>
        <v>202457.65999999997</v>
      </c>
      <c r="O642" s="35" t="s">
        <v>60</v>
      </c>
      <c r="P642" s="35"/>
      <c r="Q642" s="10"/>
    </row>
    <row r="643" spans="1:17" x14ac:dyDescent="0.45">
      <c r="A643" s="13"/>
      <c r="B643" s="35"/>
      <c r="C643" s="9"/>
      <c r="D643" s="9"/>
      <c r="E643" s="35"/>
      <c r="F643" s="35"/>
      <c r="G643" s="9"/>
      <c r="H643" s="9"/>
      <c r="I643" s="35"/>
      <c r="J643" s="35"/>
      <c r="K643" s="35"/>
      <c r="L643" s="9"/>
      <c r="M643" s="35"/>
      <c r="N643" s="35"/>
      <c r="O643" s="35"/>
      <c r="P643" s="35"/>
      <c r="Q643" s="10"/>
    </row>
    <row r="644" spans="1:17" x14ac:dyDescent="0.45">
      <c r="A644" s="13"/>
      <c r="B644" s="35"/>
      <c r="C644" s="9"/>
      <c r="D644" s="9"/>
      <c r="E644" s="35"/>
      <c r="F644" s="35"/>
      <c r="G644" s="9"/>
      <c r="H644" s="9"/>
      <c r="I644" s="35"/>
      <c r="J644" s="35"/>
      <c r="K644" s="35"/>
      <c r="L644" s="35"/>
      <c r="M644" s="35"/>
      <c r="N644" s="35"/>
      <c r="O644" s="35"/>
      <c r="P644" s="35"/>
      <c r="Q644" s="10"/>
    </row>
    <row r="645" spans="1:17" x14ac:dyDescent="0.45">
      <c r="A645" s="13" t="s">
        <v>11</v>
      </c>
      <c r="B645" s="35"/>
      <c r="C645" s="9"/>
      <c r="D645" s="21">
        <v>3023.03</v>
      </c>
      <c r="E645" s="35" t="s">
        <v>76</v>
      </c>
      <c r="F645" s="35"/>
      <c r="G645" s="9"/>
      <c r="H645" s="9"/>
      <c r="I645" s="35"/>
      <c r="J645" s="35"/>
      <c r="K645" s="35"/>
      <c r="L645" s="35"/>
      <c r="M645" s="35"/>
      <c r="N645" s="35"/>
      <c r="O645" s="35"/>
      <c r="P645" s="35"/>
      <c r="Q645" s="10"/>
    </row>
    <row r="646" spans="1:17" x14ac:dyDescent="0.45">
      <c r="A646" s="13" t="s">
        <v>12</v>
      </c>
      <c r="B646" s="35"/>
      <c r="C646" s="9"/>
      <c r="D646" s="9">
        <f>H633</f>
        <v>7.8399999999998045</v>
      </c>
      <c r="E646" s="35" t="s">
        <v>16</v>
      </c>
      <c r="F646" s="35"/>
      <c r="G646" s="9"/>
      <c r="H646" s="9"/>
      <c r="I646" s="35"/>
      <c r="J646" s="35"/>
      <c r="K646" s="35"/>
      <c r="L646" s="35"/>
      <c r="M646" s="35"/>
      <c r="N646" s="35"/>
      <c r="O646" s="35"/>
      <c r="P646" s="35"/>
      <c r="Q646" s="10"/>
    </row>
    <row r="647" spans="1:17" x14ac:dyDescent="0.45">
      <c r="A647" s="13" t="s">
        <v>13</v>
      </c>
      <c r="B647" s="35"/>
      <c r="C647" s="9"/>
      <c r="D647" s="9">
        <f>D645+D646</f>
        <v>3030.87</v>
      </c>
      <c r="E647" s="35"/>
      <c r="F647" s="35"/>
      <c r="G647" s="9"/>
      <c r="H647" s="9"/>
      <c r="I647" s="35"/>
      <c r="J647" s="35"/>
      <c r="K647" s="35"/>
      <c r="L647" s="35"/>
      <c r="M647" s="35"/>
      <c r="N647" s="35"/>
      <c r="O647" s="35"/>
      <c r="P647" s="35"/>
      <c r="Q647" s="10"/>
    </row>
    <row r="648" spans="1:17" x14ac:dyDescent="0.45">
      <c r="A648" s="13" t="s">
        <v>14</v>
      </c>
      <c r="B648" s="35"/>
      <c r="C648" s="9"/>
      <c r="D648" s="9">
        <f>H641</f>
        <v>40.420000000000414</v>
      </c>
      <c r="E648" s="35" t="s">
        <v>17</v>
      </c>
      <c r="F648" s="35"/>
      <c r="G648" s="9"/>
      <c r="H648" s="9"/>
      <c r="I648" s="35"/>
      <c r="J648" s="35"/>
      <c r="K648" s="35"/>
      <c r="L648" s="35"/>
      <c r="M648" s="35"/>
      <c r="N648" s="35"/>
      <c r="O648" s="35"/>
      <c r="P648" s="35"/>
      <c r="Q648" s="10"/>
    </row>
    <row r="649" spans="1:17" x14ac:dyDescent="0.45">
      <c r="A649" s="13" t="s">
        <v>13</v>
      </c>
      <c r="B649" s="35"/>
      <c r="C649" s="9"/>
      <c r="D649" s="27">
        <f>D647-D648</f>
        <v>2990.4499999999994</v>
      </c>
      <c r="E649" s="19" t="s">
        <v>18</v>
      </c>
      <c r="F649" s="35"/>
      <c r="G649" s="9"/>
      <c r="H649" s="9"/>
      <c r="I649" s="35"/>
      <c r="J649" s="35"/>
      <c r="K649" s="35"/>
      <c r="L649" s="35"/>
      <c r="M649" s="35"/>
      <c r="N649" s="35"/>
      <c r="O649" s="35"/>
      <c r="P649" s="35"/>
      <c r="Q649" s="10"/>
    </row>
    <row r="650" spans="1:17" ht="14.65" thickBot="1" x14ac:dyDescent="0.5">
      <c r="A650" s="15"/>
      <c r="B650" s="16"/>
      <c r="C650" s="17"/>
      <c r="D650" s="17"/>
      <c r="E650" s="16"/>
      <c r="F650" s="16"/>
      <c r="G650" s="17"/>
      <c r="H650" s="17"/>
      <c r="I650" s="16"/>
      <c r="J650" s="16"/>
      <c r="K650" s="16"/>
      <c r="L650" s="16"/>
      <c r="M650" s="16"/>
      <c r="N650" s="16"/>
      <c r="O650" s="16"/>
      <c r="P650" s="16"/>
      <c r="Q650" s="18"/>
    </row>
    <row r="651" spans="1:17" ht="14.65" thickTop="1" x14ac:dyDescent="0.45"/>
    <row r="654" spans="1:17" ht="14.65" thickBot="1" x14ac:dyDescent="0.5"/>
    <row r="655" spans="1:17" ht="14.65" thickTop="1" x14ac:dyDescent="0.45">
      <c r="A655" s="2"/>
      <c r="B655" s="3"/>
      <c r="C655" s="4">
        <v>45138</v>
      </c>
      <c r="D655" s="5"/>
      <c r="E655" s="3"/>
      <c r="F655" s="3"/>
      <c r="G655" s="5"/>
      <c r="H655" s="5"/>
      <c r="I655" s="3"/>
      <c r="J655" s="3"/>
      <c r="K655" s="3"/>
      <c r="L655" s="20" t="s">
        <v>19</v>
      </c>
      <c r="M655" s="3"/>
      <c r="N655" s="3"/>
      <c r="O655" s="3"/>
      <c r="P655" s="3"/>
      <c r="Q655" s="6"/>
    </row>
    <row r="656" spans="1:17" x14ac:dyDescent="0.45">
      <c r="A656" s="7" t="s">
        <v>5</v>
      </c>
      <c r="B656" s="35"/>
      <c r="C656" s="9"/>
      <c r="D656" s="9"/>
      <c r="E656" s="35"/>
      <c r="F656" s="35"/>
      <c r="G656" s="9"/>
      <c r="H656" s="9"/>
      <c r="I656" s="35"/>
      <c r="J656" s="11" t="s">
        <v>24</v>
      </c>
      <c r="K656" s="35"/>
      <c r="L656" s="11" t="s">
        <v>10</v>
      </c>
      <c r="M656" s="35"/>
      <c r="N656" s="35"/>
      <c r="O656" s="35"/>
      <c r="P656" s="35"/>
      <c r="Q656" s="10"/>
    </row>
    <row r="657" spans="1:17" x14ac:dyDescent="0.45">
      <c r="A657" s="7" t="s">
        <v>0</v>
      </c>
      <c r="B657" s="11" t="s">
        <v>3</v>
      </c>
      <c r="C657" s="12" t="s">
        <v>1</v>
      </c>
      <c r="D657" s="12" t="s">
        <v>4</v>
      </c>
      <c r="E657" s="11" t="s">
        <v>7</v>
      </c>
      <c r="F657" s="37" t="s">
        <v>92</v>
      </c>
      <c r="G657" s="12" t="s">
        <v>8</v>
      </c>
      <c r="H657" s="12" t="s">
        <v>9</v>
      </c>
      <c r="I657" s="33" t="s">
        <v>70</v>
      </c>
      <c r="J657" s="11" t="s">
        <v>23</v>
      </c>
      <c r="K657" s="35"/>
      <c r="L657" s="31">
        <v>206504.85</v>
      </c>
      <c r="M657" s="35" t="s">
        <v>118</v>
      </c>
      <c r="N657" s="35"/>
      <c r="O657" s="35"/>
      <c r="P657" s="35"/>
      <c r="Q657" s="10"/>
    </row>
    <row r="658" spans="1:17" x14ac:dyDescent="0.45">
      <c r="A658" s="13" t="s">
        <v>132</v>
      </c>
      <c r="B658" s="35">
        <v>2</v>
      </c>
      <c r="C658" s="9">
        <v>467.29</v>
      </c>
      <c r="D658" s="9">
        <f>C658*B658</f>
        <v>934.58</v>
      </c>
      <c r="E658" s="36" t="s">
        <v>33</v>
      </c>
      <c r="F658" s="38">
        <f>D658/D661</f>
        <v>0.22092731888820072</v>
      </c>
      <c r="G658" s="40">
        <v>464.56</v>
      </c>
      <c r="H658" s="9">
        <f>(B658*G658)-D658</f>
        <v>-5.4600000000000364</v>
      </c>
      <c r="I658" s="35" t="s">
        <v>71</v>
      </c>
      <c r="J658" s="36">
        <f>G658*B658</f>
        <v>929.12</v>
      </c>
      <c r="K658" s="35" t="str">
        <f>"sell "&amp;B658&amp;" "&amp;A658&amp;" @ $"&amp;G658</f>
        <v>sell 2 NVDA @ $464.56</v>
      </c>
      <c r="L658" s="9">
        <f>L657+(G658*B658)</f>
        <v>207433.97</v>
      </c>
      <c r="M658" s="35"/>
      <c r="N658" s="35"/>
      <c r="O658" s="35"/>
      <c r="P658" s="35"/>
      <c r="Q658" s="10"/>
    </row>
    <row r="659" spans="1:17" x14ac:dyDescent="0.45">
      <c r="A659" s="13" t="s">
        <v>133</v>
      </c>
      <c r="B659" s="35">
        <v>102</v>
      </c>
      <c r="C659" s="9">
        <v>26.42</v>
      </c>
      <c r="D659" s="9">
        <f>C659*B659</f>
        <v>2694.84</v>
      </c>
      <c r="E659" s="36" t="s">
        <v>33</v>
      </c>
      <c r="F659" s="38">
        <f>D659/D661</f>
        <v>0.63703885813165151</v>
      </c>
      <c r="G659" s="40">
        <v>26.42</v>
      </c>
      <c r="H659" s="9">
        <f>(B659*G659)-D659</f>
        <v>0</v>
      </c>
      <c r="I659" s="35" t="s">
        <v>71</v>
      </c>
      <c r="J659" s="36">
        <f>G659*B659</f>
        <v>2694.84</v>
      </c>
      <c r="K659" s="35" t="str">
        <f>"sell "&amp;B659&amp;" "&amp;A659&amp;" @ $"&amp;G659</f>
        <v>sell 102 COCO @ $26.42</v>
      </c>
      <c r="L659" s="9">
        <f>L658+(G659*B659)</f>
        <v>210128.81</v>
      </c>
      <c r="M659" s="35"/>
      <c r="N659" s="35"/>
      <c r="O659" s="35"/>
      <c r="P659" s="35"/>
      <c r="Q659" s="10"/>
    </row>
    <row r="660" spans="1:17" x14ac:dyDescent="0.45">
      <c r="A660" s="13" t="s">
        <v>134</v>
      </c>
      <c r="B660" s="35">
        <v>36</v>
      </c>
      <c r="C660" s="9">
        <v>16.690000000000001</v>
      </c>
      <c r="D660" s="9">
        <f>C660*B660</f>
        <v>600.84</v>
      </c>
      <c r="E660" s="36" t="s">
        <v>33</v>
      </c>
      <c r="F660" s="38">
        <f>D660/D661</f>
        <v>0.1420338229801478</v>
      </c>
      <c r="G660" s="40">
        <v>16.48</v>
      </c>
      <c r="H660" s="9">
        <f>(B660*G660)-D660</f>
        <v>-7.5600000000000591</v>
      </c>
      <c r="I660" s="35" t="s">
        <v>71</v>
      </c>
      <c r="J660" s="36">
        <f>G660*B660</f>
        <v>593.28</v>
      </c>
      <c r="K660" s="35" t="str">
        <f>"sell "&amp;B660&amp;" "&amp;A660&amp;" @ $"&amp;G660</f>
        <v>sell 36 CNK @ $16.48</v>
      </c>
      <c r="L660" s="9">
        <f>L659+(G660*B660)</f>
        <v>210722.09</v>
      </c>
      <c r="M660" s="35" t="s">
        <v>22</v>
      </c>
      <c r="N660" s="35"/>
      <c r="O660" s="35"/>
      <c r="P660" s="35"/>
      <c r="Q660" s="10"/>
    </row>
    <row r="661" spans="1:17" x14ac:dyDescent="0.45">
      <c r="A661" s="13"/>
      <c r="B661" s="35"/>
      <c r="C661" s="9"/>
      <c r="D661" s="9">
        <f>SUM(D658:D660)</f>
        <v>4230.26</v>
      </c>
      <c r="E661" s="36"/>
      <c r="F661" s="38">
        <f>SUM(F658:F660)</f>
        <v>1</v>
      </c>
      <c r="G661" s="41"/>
      <c r="H661" s="9">
        <f>SUM(H658:H660)</f>
        <v>-13.020000000000095</v>
      </c>
      <c r="I661" s="35"/>
      <c r="J661" s="36">
        <f>SUM(J658:J660)</f>
        <v>4217.24</v>
      </c>
      <c r="K661" s="35"/>
      <c r="L661" s="9"/>
      <c r="M661" s="35"/>
      <c r="N661" s="35"/>
      <c r="O661" s="35"/>
      <c r="P661" s="35"/>
      <c r="Q661" s="10"/>
    </row>
    <row r="662" spans="1:17" x14ac:dyDescent="0.45">
      <c r="A662" s="13"/>
      <c r="B662" s="35"/>
      <c r="C662" s="9"/>
      <c r="D662" s="9"/>
      <c r="E662" s="35"/>
      <c r="F662" s="35"/>
      <c r="G662" s="41"/>
      <c r="H662" s="9"/>
      <c r="I662" s="35"/>
      <c r="J662" s="35"/>
      <c r="K662" s="35"/>
      <c r="L662" s="9"/>
      <c r="M662" s="35"/>
      <c r="N662" s="35"/>
      <c r="O662" s="35"/>
      <c r="P662" s="35"/>
      <c r="Q662" s="10"/>
    </row>
    <row r="663" spans="1:17" x14ac:dyDescent="0.45">
      <c r="A663" s="13"/>
      <c r="B663" s="35"/>
      <c r="C663" s="9"/>
      <c r="D663" s="9"/>
      <c r="E663" s="19"/>
      <c r="F663" s="35"/>
      <c r="G663" s="41"/>
      <c r="H663" s="9"/>
      <c r="I663" s="35"/>
      <c r="J663" s="35"/>
      <c r="K663" s="35"/>
      <c r="L663" s="9"/>
      <c r="M663" s="11" t="s">
        <v>20</v>
      </c>
      <c r="N663" s="35"/>
      <c r="O663" s="35"/>
      <c r="P663" s="35"/>
      <c r="Q663" s="10"/>
    </row>
    <row r="664" spans="1:17" x14ac:dyDescent="0.45">
      <c r="A664" s="7" t="s">
        <v>6</v>
      </c>
      <c r="B664" s="35"/>
      <c r="C664" s="9"/>
      <c r="D664" s="9"/>
      <c r="E664" s="19"/>
      <c r="F664" s="35"/>
      <c r="G664" s="41"/>
      <c r="H664" s="9"/>
      <c r="I664" s="35"/>
      <c r="J664" s="35"/>
      <c r="K664" s="35"/>
      <c r="L664" s="9"/>
      <c r="M664" s="11" t="s">
        <v>21</v>
      </c>
      <c r="N664" s="35"/>
      <c r="O664" s="35"/>
      <c r="P664" s="35"/>
      <c r="Q664" s="10"/>
    </row>
    <row r="665" spans="1:17" x14ac:dyDescent="0.45">
      <c r="A665" s="7" t="s">
        <v>0</v>
      </c>
      <c r="B665" s="11" t="s">
        <v>3</v>
      </c>
      <c r="C665" s="12" t="s">
        <v>1</v>
      </c>
      <c r="D665" s="12" t="s">
        <v>2</v>
      </c>
      <c r="E665" s="22" t="s">
        <v>7</v>
      </c>
      <c r="F665" s="39" t="s">
        <v>92</v>
      </c>
      <c r="G665" s="42" t="s">
        <v>8</v>
      </c>
      <c r="H665" s="12" t="s">
        <v>9</v>
      </c>
      <c r="I665" s="35"/>
      <c r="J665" s="35"/>
      <c r="K665" s="35"/>
      <c r="L665" s="9"/>
      <c r="M665" s="36">
        <v>206048.96</v>
      </c>
      <c r="N665" s="35"/>
      <c r="O665" s="44"/>
      <c r="P665" s="35"/>
      <c r="Q665" s="10"/>
    </row>
    <row r="666" spans="1:17" x14ac:dyDescent="0.45">
      <c r="A666" s="13" t="s">
        <v>142</v>
      </c>
      <c r="B666" s="35">
        <v>224</v>
      </c>
      <c r="C666" s="9">
        <v>3.95</v>
      </c>
      <c r="D666" s="9">
        <f>C666*B666</f>
        <v>884.80000000000007</v>
      </c>
      <c r="E666" s="36" t="s">
        <v>33</v>
      </c>
      <c r="F666" s="38">
        <f>D666/D669</f>
        <v>0.17529331119713759</v>
      </c>
      <c r="G666" s="40">
        <v>3.87</v>
      </c>
      <c r="H666" s="9">
        <f>(B666*G666)-D666</f>
        <v>-17.920000000000073</v>
      </c>
      <c r="I666" s="35" t="s">
        <v>71</v>
      </c>
      <c r="J666" s="35"/>
      <c r="K666" s="35" t="str">
        <f>"buy "&amp;B666&amp;" "&amp;A666&amp;" @ $"&amp;G666</f>
        <v>buy 224 INTR @ $3.87</v>
      </c>
      <c r="L666" s="9">
        <f>L660-(G666*B666)</f>
        <v>209855.21</v>
      </c>
      <c r="M666" s="36">
        <f>L657-(G666*B666)</f>
        <v>205637.97</v>
      </c>
      <c r="N666" s="35"/>
      <c r="O666" s="35"/>
      <c r="P666" s="35"/>
      <c r="Q666" s="10"/>
    </row>
    <row r="667" spans="1:17" x14ac:dyDescent="0.45">
      <c r="A667" s="13" t="s">
        <v>143</v>
      </c>
      <c r="B667" s="35">
        <v>47</v>
      </c>
      <c r="C667" s="9">
        <v>18.84</v>
      </c>
      <c r="D667" s="9">
        <f>C667*B667</f>
        <v>885.48</v>
      </c>
      <c r="E667" s="36" t="s">
        <v>33</v>
      </c>
      <c r="F667" s="38">
        <f>D667/D669</f>
        <v>0.17542803028802145</v>
      </c>
      <c r="G667" s="40">
        <v>18.14</v>
      </c>
      <c r="H667" s="9">
        <f>(B667*G667)-D667</f>
        <v>-32.899999999999977</v>
      </c>
      <c r="I667" s="35" t="s">
        <v>71</v>
      </c>
      <c r="J667" s="35"/>
      <c r="K667" s="35" t="str">
        <f>"buy "&amp;B667&amp;" "&amp;A667&amp;" @ $"&amp;G667</f>
        <v>buy 47 CCL @ $18.14</v>
      </c>
      <c r="L667" s="9">
        <f>L666-(G667*B667)</f>
        <v>209002.63</v>
      </c>
      <c r="M667" s="36">
        <f>M666-(G667*B667)</f>
        <v>204785.39</v>
      </c>
      <c r="N667" s="35"/>
      <c r="O667" s="35"/>
      <c r="P667" s="35"/>
      <c r="Q667" s="10"/>
    </row>
    <row r="668" spans="1:17" x14ac:dyDescent="0.45">
      <c r="A668" s="23" t="s">
        <v>144</v>
      </c>
      <c r="B668" s="24">
        <v>126</v>
      </c>
      <c r="C668" s="25">
        <v>26.01</v>
      </c>
      <c r="D668" s="25">
        <f>C668*B668</f>
        <v>3277.26</v>
      </c>
      <c r="E668" s="36" t="s">
        <v>33</v>
      </c>
      <c r="F668" s="38">
        <f>D668/D669</f>
        <v>0.64927865851484079</v>
      </c>
      <c r="G668" s="43">
        <v>25.67</v>
      </c>
      <c r="H668" s="25">
        <f>(B668*G668)-D668</f>
        <v>-42.840000000000146</v>
      </c>
      <c r="I668" s="35" t="s">
        <v>71</v>
      </c>
      <c r="J668" s="35"/>
      <c r="K668" s="35" t="str">
        <f>"buy "&amp;B668&amp;" "&amp;A668&amp;" @ $"&amp;G668</f>
        <v>buy 126 VRT @ $25.67</v>
      </c>
      <c r="L668" s="9">
        <f>L667-(G668*B668)</f>
        <v>205768.21</v>
      </c>
      <c r="M668" s="36">
        <f>M667-(G668*B668)</f>
        <v>201550.97</v>
      </c>
      <c r="N668" s="35" t="str">
        <f>TEXT(ROUND(M668,2),"$#,##0.00")&amp;" will be the balance in the account after purchases.  "</f>
        <v xml:space="preserve">$201,550.97 will be the balance in the account after purchases.  </v>
      </c>
      <c r="O668" s="35"/>
      <c r="P668" s="35"/>
      <c r="Q668" s="10"/>
    </row>
    <row r="669" spans="1:17" x14ac:dyDescent="0.45">
      <c r="A669" s="13"/>
      <c r="B669" s="35"/>
      <c r="C669" s="9"/>
      <c r="D669" s="9">
        <f>SUM(D666:D668)</f>
        <v>5047.5400000000009</v>
      </c>
      <c r="E669" s="35"/>
      <c r="F669" s="38">
        <f>SUM(F666:F668)</f>
        <v>0.99999999999999978</v>
      </c>
      <c r="G669" s="9" t="s">
        <v>15</v>
      </c>
      <c r="H669" s="9">
        <f>SUM(H666:H668)</f>
        <v>-93.660000000000196</v>
      </c>
      <c r="I669" s="35"/>
      <c r="J669" s="35"/>
      <c r="K669" s="35"/>
      <c r="L669" s="9"/>
      <c r="M669" s="35"/>
      <c r="N669" s="35" t="s">
        <v>27</v>
      </c>
      <c r="O669" s="35"/>
      <c r="P669" s="35"/>
      <c r="Q669" s="10"/>
    </row>
    <row r="670" spans="1:17" x14ac:dyDescent="0.45">
      <c r="A670" s="13"/>
      <c r="B670" s="35"/>
      <c r="C670" s="9"/>
      <c r="D670" s="9"/>
      <c r="E670" s="35"/>
      <c r="F670" s="35"/>
      <c r="G670" s="9"/>
      <c r="H670" s="9"/>
      <c r="I670" s="35"/>
      <c r="J670" s="35"/>
      <c r="K670" s="35"/>
      <c r="L670" s="9"/>
      <c r="M670" s="11" t="str">
        <f>IF(J661+M668&gt;0,"Credit Surplus","Credit Shortage")</f>
        <v>Credit Surplus</v>
      </c>
      <c r="N670" s="36">
        <f>J661+M668</f>
        <v>205768.21</v>
      </c>
      <c r="O670" s="35" t="s">
        <v>60</v>
      </c>
      <c r="P670" s="35"/>
      <c r="Q670" s="10"/>
    </row>
    <row r="671" spans="1:17" x14ac:dyDescent="0.45">
      <c r="A671" s="13"/>
      <c r="B671" s="35"/>
      <c r="C671" s="9"/>
      <c r="D671" s="9"/>
      <c r="E671" s="35"/>
      <c r="F671" s="35"/>
      <c r="G671" s="9"/>
      <c r="H671" s="9"/>
      <c r="I671" s="35"/>
      <c r="J671" s="35"/>
      <c r="K671" s="35"/>
      <c r="L671" s="9"/>
      <c r="M671" s="35"/>
      <c r="N671" s="35"/>
      <c r="O671" s="35"/>
      <c r="P671" s="35"/>
      <c r="Q671" s="10"/>
    </row>
    <row r="672" spans="1:17" x14ac:dyDescent="0.45">
      <c r="A672" s="13"/>
      <c r="B672" s="35"/>
      <c r="C672" s="9"/>
      <c r="D672" s="9"/>
      <c r="E672" s="35"/>
      <c r="F672" s="35"/>
      <c r="G672" s="9"/>
      <c r="H672" s="9"/>
      <c r="I672" s="35"/>
      <c r="J672" s="35"/>
      <c r="K672" s="35"/>
      <c r="L672" s="35"/>
      <c r="M672" s="35"/>
      <c r="N672" s="35"/>
      <c r="O672" s="35"/>
      <c r="P672" s="35"/>
      <c r="Q672" s="10"/>
    </row>
    <row r="673" spans="1:17" x14ac:dyDescent="0.45">
      <c r="A673" s="13" t="s">
        <v>11</v>
      </c>
      <c r="B673" s="35"/>
      <c r="C673" s="9"/>
      <c r="D673" s="21">
        <v>2780.24</v>
      </c>
      <c r="E673" s="35" t="s">
        <v>76</v>
      </c>
      <c r="F673" s="35"/>
      <c r="G673" s="9"/>
      <c r="H673" s="9"/>
      <c r="I673" s="35"/>
      <c r="J673" s="35"/>
      <c r="K673" s="35"/>
      <c r="L673" s="35"/>
      <c r="M673" s="35"/>
      <c r="N673" s="35"/>
      <c r="O673" s="35"/>
      <c r="P673" s="35"/>
      <c r="Q673" s="10"/>
    </row>
    <row r="674" spans="1:17" x14ac:dyDescent="0.45">
      <c r="A674" s="13" t="s">
        <v>12</v>
      </c>
      <c r="B674" s="35"/>
      <c r="C674" s="9"/>
      <c r="D674" s="9">
        <f>H661</f>
        <v>-13.020000000000095</v>
      </c>
      <c r="E674" s="35" t="s">
        <v>16</v>
      </c>
      <c r="F674" s="35"/>
      <c r="G674" s="9"/>
      <c r="H674" s="9"/>
      <c r="I674" s="35"/>
      <c r="J674" s="35"/>
      <c r="K674" s="35"/>
      <c r="L674" s="35"/>
      <c r="M674" s="35"/>
      <c r="N674" s="35"/>
      <c r="O674" s="35"/>
      <c r="P674" s="35"/>
      <c r="Q674" s="10"/>
    </row>
    <row r="675" spans="1:17" x14ac:dyDescent="0.45">
      <c r="A675" s="13" t="s">
        <v>13</v>
      </c>
      <c r="B675" s="35"/>
      <c r="C675" s="9"/>
      <c r="D675" s="9">
        <f>D673+D674</f>
        <v>2767.22</v>
      </c>
      <c r="E675" s="35"/>
      <c r="F675" s="35"/>
      <c r="G675" s="9"/>
      <c r="H675" s="9"/>
      <c r="I675" s="35"/>
      <c r="J675" s="35"/>
      <c r="K675" s="35"/>
      <c r="L675" s="35"/>
      <c r="M675" s="35"/>
      <c r="N675" s="35"/>
      <c r="O675" s="35"/>
      <c r="P675" s="35"/>
      <c r="Q675" s="10"/>
    </row>
    <row r="676" spans="1:17" x14ac:dyDescent="0.45">
      <c r="A676" s="13" t="s">
        <v>14</v>
      </c>
      <c r="B676" s="35"/>
      <c r="C676" s="9"/>
      <c r="D676" s="9">
        <f>H669</f>
        <v>-93.660000000000196</v>
      </c>
      <c r="E676" s="35" t="s">
        <v>17</v>
      </c>
      <c r="F676" s="35"/>
      <c r="G676" s="9"/>
      <c r="H676" s="9"/>
      <c r="I676" s="35"/>
      <c r="J676" s="35"/>
      <c r="K676" s="35"/>
      <c r="L676" s="35"/>
      <c r="M676" s="35"/>
      <c r="N676" s="35"/>
      <c r="O676" s="35"/>
      <c r="P676" s="35"/>
      <c r="Q676" s="10"/>
    </row>
    <row r="677" spans="1:17" x14ac:dyDescent="0.45">
      <c r="A677" s="13" t="s">
        <v>13</v>
      </c>
      <c r="B677" s="35"/>
      <c r="C677" s="9"/>
      <c r="D677" s="27">
        <f>D675-D676</f>
        <v>2860.88</v>
      </c>
      <c r="E677" s="19" t="s">
        <v>18</v>
      </c>
      <c r="F677" s="35"/>
      <c r="G677" s="9"/>
      <c r="H677" s="9"/>
      <c r="I677" s="35"/>
      <c r="J677" s="35"/>
      <c r="K677" s="35"/>
      <c r="L677" s="35"/>
      <c r="M677" s="35"/>
      <c r="N677" s="35"/>
      <c r="O677" s="35"/>
      <c r="P677" s="35"/>
      <c r="Q677" s="10"/>
    </row>
    <row r="678" spans="1:17" ht="14.65" thickBot="1" x14ac:dyDescent="0.5">
      <c r="A678" s="15"/>
      <c r="B678" s="16"/>
      <c r="C678" s="17"/>
      <c r="D678" s="17"/>
      <c r="E678" s="16"/>
      <c r="F678" s="16"/>
      <c r="G678" s="17"/>
      <c r="H678" s="17"/>
      <c r="I678" s="16"/>
      <c r="J678" s="16"/>
      <c r="K678" s="16"/>
      <c r="L678" s="16"/>
      <c r="M678" s="16"/>
      <c r="N678" s="16"/>
      <c r="O678" s="16"/>
      <c r="P678" s="16"/>
      <c r="Q678" s="18"/>
    </row>
    <row r="679" spans="1:17" ht="14.65" thickTop="1" x14ac:dyDescent="0.45"/>
    <row r="680" spans="1:17" ht="14.65" thickBot="1" x14ac:dyDescent="0.5"/>
    <row r="681" spans="1:17" ht="14.65" thickTop="1" x14ac:dyDescent="0.45">
      <c r="A681" s="2"/>
      <c r="B681" s="3"/>
      <c r="C681" s="4">
        <v>45107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35"/>
      <c r="C682" s="9"/>
      <c r="D682" s="9"/>
      <c r="E682" s="35"/>
      <c r="F682" s="35"/>
      <c r="G682" s="9"/>
      <c r="H682" s="9"/>
      <c r="I682" s="35"/>
      <c r="J682" s="11" t="s">
        <v>24</v>
      </c>
      <c r="K682" s="35"/>
      <c r="L682" s="11" t="s">
        <v>10</v>
      </c>
      <c r="M682" s="35"/>
      <c r="N682" s="35"/>
      <c r="O682" s="35"/>
      <c r="P682" s="35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37" t="s">
        <v>92</v>
      </c>
      <c r="G683" s="12" t="s">
        <v>8</v>
      </c>
      <c r="H683" s="12" t="s">
        <v>9</v>
      </c>
      <c r="I683" s="33" t="s">
        <v>70</v>
      </c>
      <c r="J683" s="11" t="s">
        <v>23</v>
      </c>
      <c r="K683" s="35"/>
      <c r="L683" s="31">
        <v>206504.85</v>
      </c>
      <c r="M683" s="35" t="s">
        <v>118</v>
      </c>
      <c r="N683" s="35"/>
      <c r="O683" s="35"/>
      <c r="P683" s="35"/>
      <c r="Q683" s="10"/>
    </row>
    <row r="684" spans="1:17" x14ac:dyDescent="0.45">
      <c r="A684" s="13" t="s">
        <v>126</v>
      </c>
      <c r="B684" s="35">
        <v>31</v>
      </c>
      <c r="C684" s="9">
        <v>16.989999999999998</v>
      </c>
      <c r="D684" s="9">
        <f>C684*B684</f>
        <v>526.68999999999994</v>
      </c>
      <c r="E684" s="36" t="s">
        <v>93</v>
      </c>
      <c r="F684" s="38">
        <f>D684/D687</f>
        <v>0.14426582448374753</v>
      </c>
      <c r="G684" s="40">
        <v>17.38</v>
      </c>
      <c r="H684" s="9">
        <f>(B684*G684)-D684</f>
        <v>12.090000000000032</v>
      </c>
      <c r="I684" s="35" t="s">
        <v>71</v>
      </c>
      <c r="J684" s="36">
        <f>G684*B684</f>
        <v>538.78</v>
      </c>
      <c r="K684" s="35" t="str">
        <f>"sell "&amp;B684&amp;" "&amp;A684&amp;" @ $"&amp;G684</f>
        <v>sell 31 MNSO @ $17.38</v>
      </c>
      <c r="L684" s="9">
        <f>L683+(G684*B684)</f>
        <v>207043.63</v>
      </c>
      <c r="M684" s="35"/>
      <c r="N684" s="35"/>
      <c r="O684" s="35"/>
      <c r="P684" s="35"/>
      <c r="Q684" s="10"/>
    </row>
    <row r="685" spans="1:17" x14ac:dyDescent="0.45">
      <c r="A685" s="13" t="s">
        <v>127</v>
      </c>
      <c r="B685" s="35">
        <v>9</v>
      </c>
      <c r="C685" s="9">
        <v>160.55000000000001</v>
      </c>
      <c r="D685" s="9">
        <f>C685*B685</f>
        <v>1444.95</v>
      </c>
      <c r="E685" s="36" t="s">
        <v>93</v>
      </c>
      <c r="F685" s="38">
        <f>D685/D687</f>
        <v>0.39578671151491579</v>
      </c>
      <c r="G685" s="40">
        <v>160.85</v>
      </c>
      <c r="H685" s="9">
        <f>(B685*G685)-D685</f>
        <v>2.6999999999998181</v>
      </c>
      <c r="I685" s="35" t="s">
        <v>71</v>
      </c>
      <c r="J685" s="36">
        <f>G685*B685</f>
        <v>1447.6499999999999</v>
      </c>
      <c r="K685" s="35" t="str">
        <f>"sell "&amp;B685&amp;" "&amp;A685&amp;" @ $"&amp;G685</f>
        <v>sell 9 SPOT @ $160.85</v>
      </c>
      <c r="L685" s="9">
        <f>L684+(G685*B685)</f>
        <v>208491.28</v>
      </c>
      <c r="M685" s="35"/>
      <c r="N685" s="35"/>
      <c r="O685" s="35"/>
      <c r="P685" s="35"/>
      <c r="Q685" s="10"/>
    </row>
    <row r="686" spans="1:17" x14ac:dyDescent="0.45">
      <c r="A686" s="13" t="s">
        <v>128</v>
      </c>
      <c r="B686" s="35">
        <v>223</v>
      </c>
      <c r="C686" s="9">
        <v>7.53</v>
      </c>
      <c r="D686" s="9">
        <f>C686*B686</f>
        <v>1679.19</v>
      </c>
      <c r="E686" s="36" t="s">
        <v>93</v>
      </c>
      <c r="F686" s="38">
        <f>D686/D687</f>
        <v>0.45994746400133668</v>
      </c>
      <c r="G686" s="40">
        <v>7.48</v>
      </c>
      <c r="H686" s="9">
        <f>(B686*G686)-D686</f>
        <v>-11.149999999999864</v>
      </c>
      <c r="I686" s="35" t="s">
        <v>71</v>
      </c>
      <c r="J686" s="36">
        <f>G686*B686</f>
        <v>1668.0400000000002</v>
      </c>
      <c r="K686" s="35" t="str">
        <f>"sell "&amp;B686&amp;" "&amp;A686&amp;" @ $"&amp;G686</f>
        <v>sell 223 BORR @ $7.48</v>
      </c>
      <c r="L686" s="9">
        <f>L685+(G686*B686)</f>
        <v>210159.32</v>
      </c>
      <c r="M686" s="35" t="s">
        <v>22</v>
      </c>
      <c r="N686" s="35"/>
      <c r="O686" s="35"/>
      <c r="P686" s="35"/>
      <c r="Q686" s="10"/>
    </row>
    <row r="687" spans="1:17" x14ac:dyDescent="0.45">
      <c r="A687" s="13"/>
      <c r="B687" s="35"/>
      <c r="C687" s="9"/>
      <c r="D687" s="9">
        <f>SUM(D684:D686)</f>
        <v>3650.83</v>
      </c>
      <c r="E687" s="36"/>
      <c r="F687" s="38">
        <f>SUM(F684:F686)</f>
        <v>1</v>
      </c>
      <c r="G687" s="41"/>
      <c r="H687" s="9">
        <f>SUM(H684:H686)</f>
        <v>3.6399999999999864</v>
      </c>
      <c r="I687" s="35"/>
      <c r="J687" s="36">
        <f>SUM(J684:J686)</f>
        <v>3654.4700000000003</v>
      </c>
      <c r="K687" s="35"/>
      <c r="L687" s="9"/>
      <c r="M687" s="35"/>
      <c r="N687" s="35"/>
      <c r="O687" s="35"/>
      <c r="P687" s="35"/>
      <c r="Q687" s="10"/>
    </row>
    <row r="688" spans="1:17" x14ac:dyDescent="0.45">
      <c r="A688" s="13"/>
      <c r="B688" s="35"/>
      <c r="C688" s="9"/>
      <c r="D688" s="9"/>
      <c r="E688" s="35"/>
      <c r="F688" s="35"/>
      <c r="G688" s="41"/>
      <c r="H688" s="9"/>
      <c r="I688" s="35"/>
      <c r="J688" s="35"/>
      <c r="K688" s="35"/>
      <c r="L688" s="9"/>
      <c r="M688" s="35"/>
      <c r="N688" s="35"/>
      <c r="O688" s="35"/>
      <c r="P688" s="35"/>
      <c r="Q688" s="10"/>
    </row>
    <row r="689" spans="1:17" x14ac:dyDescent="0.45">
      <c r="A689" s="13"/>
      <c r="B689" s="35"/>
      <c r="C689" s="9"/>
      <c r="D689" s="9"/>
      <c r="E689" s="19"/>
      <c r="F689" s="35"/>
      <c r="G689" s="41"/>
      <c r="H689" s="9"/>
      <c r="I689" s="35"/>
      <c r="J689" s="35"/>
      <c r="K689" s="35"/>
      <c r="L689" s="9"/>
      <c r="M689" s="11" t="s">
        <v>20</v>
      </c>
      <c r="N689" s="35"/>
      <c r="O689" s="35"/>
      <c r="P689" s="35"/>
      <c r="Q689" s="10"/>
    </row>
    <row r="690" spans="1:17" x14ac:dyDescent="0.45">
      <c r="A690" s="7" t="s">
        <v>6</v>
      </c>
      <c r="B690" s="35"/>
      <c r="C690" s="9"/>
      <c r="D690" s="9"/>
      <c r="E690" s="19"/>
      <c r="F690" s="35"/>
      <c r="G690" s="41"/>
      <c r="H690" s="9"/>
      <c r="I690" s="35"/>
      <c r="J690" s="35"/>
      <c r="K690" s="35"/>
      <c r="L690" s="9"/>
      <c r="M690" s="11" t="s">
        <v>21</v>
      </c>
      <c r="N690" s="35"/>
      <c r="O690" s="35"/>
      <c r="P690" s="35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39" t="s">
        <v>92</v>
      </c>
      <c r="G691" s="42" t="s">
        <v>8</v>
      </c>
      <c r="H691" s="12" t="s">
        <v>9</v>
      </c>
      <c r="I691" s="35"/>
      <c r="J691" s="35"/>
      <c r="K691" s="35"/>
      <c r="L691" s="9"/>
      <c r="M691" s="36">
        <f>L686</f>
        <v>210159.32</v>
      </c>
      <c r="N691" s="35"/>
      <c r="O691" s="35"/>
      <c r="P691" s="35"/>
      <c r="Q691" s="10"/>
    </row>
    <row r="692" spans="1:17" x14ac:dyDescent="0.45">
      <c r="A692" s="13" t="s">
        <v>139</v>
      </c>
      <c r="B692" s="35">
        <v>87</v>
      </c>
      <c r="C692" s="9">
        <v>24.59</v>
      </c>
      <c r="D692" s="9">
        <f>C692*B692</f>
        <v>2139.33</v>
      </c>
      <c r="E692" s="36" t="s">
        <v>93</v>
      </c>
      <c r="F692" s="38">
        <f>D692/D695</f>
        <v>0.52011202929099165</v>
      </c>
      <c r="G692" s="40">
        <v>24.44</v>
      </c>
      <c r="H692" s="9">
        <f>(B692*G692)-D692</f>
        <v>-13.049999999999727</v>
      </c>
      <c r="I692" s="35" t="s">
        <v>71</v>
      </c>
      <c r="J692" s="35"/>
      <c r="K692" s="35" t="str">
        <f>"buy "&amp;B692&amp;" "&amp;A692&amp;" @ $"&amp;G692</f>
        <v>buy 87 DFH @ $24.44</v>
      </c>
      <c r="L692" s="9">
        <f>L686-(G692*B692)</f>
        <v>208033.04</v>
      </c>
      <c r="M692" s="36">
        <f>L683-(G692*B692)</f>
        <v>204378.57</v>
      </c>
      <c r="N692" s="35"/>
      <c r="O692" s="35"/>
      <c r="P692" s="35"/>
      <c r="Q692" s="10"/>
    </row>
    <row r="693" spans="1:17" x14ac:dyDescent="0.45">
      <c r="A693" s="13" t="s">
        <v>140</v>
      </c>
      <c r="B693" s="35">
        <v>31</v>
      </c>
      <c r="C693" s="9">
        <v>23.46</v>
      </c>
      <c r="D693" s="9">
        <f>C693*B693</f>
        <v>727.26</v>
      </c>
      <c r="E693" s="36" t="s">
        <v>93</v>
      </c>
      <c r="F693" s="38">
        <f>D693/D695</f>
        <v>0.17681081199355247</v>
      </c>
      <c r="G693" s="40">
        <v>23.59</v>
      </c>
      <c r="H693" s="9">
        <f>(B693*G693)-D693</f>
        <v>4.0299999999999727</v>
      </c>
      <c r="I693" s="35" t="s">
        <v>71</v>
      </c>
      <c r="J693" s="35"/>
      <c r="K693" s="35" t="str">
        <f>"buy "&amp;B693&amp;" "&amp;A693&amp;" @ $"&amp;G693</f>
        <v>buy 31 XP @ $23.59</v>
      </c>
      <c r="L693" s="9">
        <f>L692-(G693*B693)</f>
        <v>207301.75</v>
      </c>
      <c r="M693" s="36">
        <f>M692-(G693*B693)</f>
        <v>203647.28</v>
      </c>
      <c r="N693" s="35"/>
      <c r="O693" s="35"/>
      <c r="P693" s="35"/>
      <c r="Q693" s="10"/>
    </row>
    <row r="694" spans="1:17" x14ac:dyDescent="0.45">
      <c r="A694" s="23" t="s">
        <v>141</v>
      </c>
      <c r="B694" s="24">
        <v>158</v>
      </c>
      <c r="C694" s="25">
        <v>7.89</v>
      </c>
      <c r="D694" s="25">
        <f>C694*B694</f>
        <v>1246.6199999999999</v>
      </c>
      <c r="E694" s="36" t="s">
        <v>93</v>
      </c>
      <c r="F694" s="38">
        <f>D694/D695</f>
        <v>0.30307715871545576</v>
      </c>
      <c r="G694" s="43">
        <v>7.94</v>
      </c>
      <c r="H694" s="25">
        <f>(B694*G694)-D694</f>
        <v>7.9000000000000909</v>
      </c>
      <c r="I694" s="35" t="s">
        <v>71</v>
      </c>
      <c r="J694" s="35"/>
      <c r="K694" s="35" t="str">
        <f>"buy "&amp;B694&amp;" "&amp;A694&amp;" @ $"&amp;G694</f>
        <v>buy 158 NU @ $7.94</v>
      </c>
      <c r="L694" s="9">
        <f>L693-(G694*B694)</f>
        <v>206047.23</v>
      </c>
      <c r="M694" s="36">
        <f>M693-(G694*B694)</f>
        <v>202392.76</v>
      </c>
      <c r="N694" s="35" t="str">
        <f>TEXT(ROUND(M694,2),"$#,##0.00")&amp;" will be the balance in the account after purchases.  "</f>
        <v xml:space="preserve">$202,392.76 will be the balance in the account after purchases.  </v>
      </c>
      <c r="O694" s="35"/>
      <c r="P694" s="35"/>
      <c r="Q694" s="10"/>
    </row>
    <row r="695" spans="1:17" x14ac:dyDescent="0.45">
      <c r="A695" s="13"/>
      <c r="B695" s="35"/>
      <c r="C695" s="9"/>
      <c r="D695" s="9">
        <f>SUM(D692:D694)</f>
        <v>4113.21</v>
      </c>
      <c r="E695" s="35"/>
      <c r="F695" s="38">
        <f>SUM(F692:F694)</f>
        <v>0.99999999999999978</v>
      </c>
      <c r="G695" s="9" t="s">
        <v>15</v>
      </c>
      <c r="H695" s="9">
        <f>SUM(H692:H694)</f>
        <v>-1.1199999999996635</v>
      </c>
      <c r="I695" s="35"/>
      <c r="J695" s="35"/>
      <c r="K695" s="35"/>
      <c r="L695" s="9"/>
      <c r="M695" s="35"/>
      <c r="N695" s="35" t="s">
        <v>27</v>
      </c>
      <c r="O695" s="35"/>
      <c r="P695" s="35"/>
      <c r="Q695" s="10"/>
    </row>
    <row r="696" spans="1:17" x14ac:dyDescent="0.45">
      <c r="A696" s="13"/>
      <c r="B696" s="35"/>
      <c r="C696" s="9"/>
      <c r="D696" s="9"/>
      <c r="E696" s="35"/>
      <c r="F696" s="35"/>
      <c r="G696" s="9"/>
      <c r="H696" s="9"/>
      <c r="I696" s="35"/>
      <c r="J696" s="35"/>
      <c r="K696" s="35"/>
      <c r="L696" s="9"/>
      <c r="M696" s="11" t="str">
        <f>IF(J687+M694&gt;0,"Credit Surplus","Credit Shortage")</f>
        <v>Credit Surplus</v>
      </c>
      <c r="N696" s="36">
        <f>J687+M694</f>
        <v>206047.23</v>
      </c>
      <c r="O696" s="35" t="s">
        <v>60</v>
      </c>
      <c r="P696" s="35"/>
      <c r="Q696" s="10"/>
    </row>
    <row r="697" spans="1:17" x14ac:dyDescent="0.45">
      <c r="A697" s="13"/>
      <c r="B697" s="35"/>
      <c r="C697" s="9"/>
      <c r="D697" s="9"/>
      <c r="E697" s="35"/>
      <c r="F697" s="35"/>
      <c r="G697" s="9"/>
      <c r="H697" s="9"/>
      <c r="I697" s="35"/>
      <c r="J697" s="35"/>
      <c r="K697" s="35"/>
      <c r="L697" s="9"/>
      <c r="M697" s="35"/>
      <c r="N697" s="35"/>
      <c r="O697" s="35"/>
      <c r="P697" s="35"/>
      <c r="Q697" s="10"/>
    </row>
    <row r="698" spans="1:17" x14ac:dyDescent="0.45">
      <c r="A698" s="13"/>
      <c r="B698" s="35"/>
      <c r="C698" s="9"/>
      <c r="D698" s="9"/>
      <c r="E698" s="35"/>
      <c r="F698" s="35"/>
      <c r="G698" s="9"/>
      <c r="H698" s="9"/>
      <c r="I698" s="35"/>
      <c r="J698" s="35"/>
      <c r="K698" s="35"/>
      <c r="L698" s="35"/>
      <c r="M698" s="35"/>
      <c r="N698" s="35"/>
      <c r="O698" s="35"/>
      <c r="P698" s="35"/>
      <c r="Q698" s="10"/>
    </row>
    <row r="699" spans="1:17" x14ac:dyDescent="0.45">
      <c r="A699" s="13" t="s">
        <v>11</v>
      </c>
      <c r="B699" s="35"/>
      <c r="C699" s="9"/>
      <c r="D699" s="21">
        <v>1592.76</v>
      </c>
      <c r="E699" s="35" t="s">
        <v>76</v>
      </c>
      <c r="F699" s="35"/>
      <c r="G699" s="9"/>
      <c r="H699" s="9"/>
      <c r="I699" s="35"/>
      <c r="J699" s="35"/>
      <c r="K699" s="35"/>
      <c r="L699" s="35"/>
      <c r="M699" s="35"/>
      <c r="N699" s="35"/>
      <c r="O699" s="35"/>
      <c r="P699" s="35"/>
      <c r="Q699" s="10"/>
    </row>
    <row r="700" spans="1:17" x14ac:dyDescent="0.45">
      <c r="A700" s="13" t="s">
        <v>12</v>
      </c>
      <c r="B700" s="35"/>
      <c r="C700" s="9"/>
      <c r="D700" s="9">
        <f>H687</f>
        <v>3.6399999999999864</v>
      </c>
      <c r="E700" s="35" t="s">
        <v>16</v>
      </c>
      <c r="F700" s="35"/>
      <c r="G700" s="9"/>
      <c r="H700" s="9"/>
      <c r="I700" s="35"/>
      <c r="J700" s="35"/>
      <c r="K700" s="35"/>
      <c r="L700" s="35"/>
      <c r="M700" s="35"/>
      <c r="N700" s="35"/>
      <c r="O700" s="35"/>
      <c r="P700" s="35"/>
      <c r="Q700" s="10"/>
    </row>
    <row r="701" spans="1:17" x14ac:dyDescent="0.45">
      <c r="A701" s="13" t="s">
        <v>13</v>
      </c>
      <c r="B701" s="35"/>
      <c r="C701" s="9"/>
      <c r="D701" s="9">
        <f>D699+D700</f>
        <v>1596.4</v>
      </c>
      <c r="E701" s="35"/>
      <c r="F701" s="35"/>
      <c r="G701" s="9"/>
      <c r="H701" s="9"/>
      <c r="I701" s="35"/>
      <c r="J701" s="35"/>
      <c r="K701" s="35"/>
      <c r="L701" s="35"/>
      <c r="M701" s="35"/>
      <c r="N701" s="35"/>
      <c r="O701" s="35"/>
      <c r="P701" s="35"/>
      <c r="Q701" s="10"/>
    </row>
    <row r="702" spans="1:17" x14ac:dyDescent="0.45">
      <c r="A702" s="13" t="s">
        <v>14</v>
      </c>
      <c r="B702" s="35"/>
      <c r="C702" s="9"/>
      <c r="D702" s="9">
        <f>H695</f>
        <v>-1.1199999999996635</v>
      </c>
      <c r="E702" s="35" t="s">
        <v>17</v>
      </c>
      <c r="F702" s="35"/>
      <c r="G702" s="9"/>
      <c r="H702" s="9"/>
      <c r="I702" s="35"/>
      <c r="J702" s="35"/>
      <c r="K702" s="35"/>
      <c r="L702" s="35"/>
      <c r="M702" s="35"/>
      <c r="N702" s="35"/>
      <c r="O702" s="35"/>
      <c r="P702" s="35"/>
      <c r="Q702" s="10"/>
    </row>
    <row r="703" spans="1:17" x14ac:dyDescent="0.45">
      <c r="A703" s="13" t="s">
        <v>13</v>
      </c>
      <c r="B703" s="35"/>
      <c r="C703" s="9"/>
      <c r="D703" s="27">
        <f>D701-D702</f>
        <v>1597.5199999999998</v>
      </c>
      <c r="E703" s="19" t="s">
        <v>18</v>
      </c>
      <c r="F703" s="35"/>
      <c r="G703" s="9"/>
      <c r="H703" s="9"/>
      <c r="I703" s="35"/>
      <c r="J703" s="35"/>
      <c r="K703" s="35"/>
      <c r="L703" s="35"/>
      <c r="M703" s="35"/>
      <c r="N703" s="35"/>
      <c r="O703" s="35"/>
      <c r="P703" s="35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45077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35"/>
      <c r="C709" s="9"/>
      <c r="D709" s="9"/>
      <c r="E709" s="35"/>
      <c r="F709" s="35"/>
      <c r="G709" s="9"/>
      <c r="H709" s="9"/>
      <c r="I709" s="35"/>
      <c r="J709" s="11" t="s">
        <v>24</v>
      </c>
      <c r="K709" s="35"/>
      <c r="L709" s="11" t="s">
        <v>10</v>
      </c>
      <c r="M709" s="35"/>
      <c r="N709" s="35"/>
      <c r="O709" s="35"/>
      <c r="P709" s="35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37" t="s">
        <v>92</v>
      </c>
      <c r="G710" s="12" t="s">
        <v>8</v>
      </c>
      <c r="H710" s="12" t="s">
        <v>9</v>
      </c>
      <c r="I710" s="33" t="s">
        <v>70</v>
      </c>
      <c r="J710" s="11" t="s">
        <v>23</v>
      </c>
      <c r="K710" s="35"/>
      <c r="L710" s="31">
        <v>206637.92</v>
      </c>
      <c r="M710" s="35" t="s">
        <v>118</v>
      </c>
      <c r="N710" s="35"/>
      <c r="O710" s="35"/>
      <c r="P710" s="35"/>
      <c r="Q710" s="10"/>
    </row>
    <row r="711" spans="1:17" x14ac:dyDescent="0.45">
      <c r="A711" s="13" t="s">
        <v>123</v>
      </c>
      <c r="B711" s="35">
        <v>2</v>
      </c>
      <c r="C711" s="9">
        <v>157.55000000000001</v>
      </c>
      <c r="D711" s="9">
        <f>C711*B711</f>
        <v>315.10000000000002</v>
      </c>
      <c r="E711" s="36" t="s">
        <v>33</v>
      </c>
      <c r="F711" s="38">
        <f>D711/D714</f>
        <v>9.6533849651056644E-2</v>
      </c>
      <c r="G711" s="40">
        <v>157.86000000000001</v>
      </c>
      <c r="H711" s="9">
        <f>(B711*G711)-D711</f>
        <v>0.62000000000000455</v>
      </c>
      <c r="I711" s="35" t="s">
        <v>71</v>
      </c>
      <c r="J711" s="36">
        <f>G711*B711</f>
        <v>315.72000000000003</v>
      </c>
      <c r="K711" s="35" t="str">
        <f>"sell "&amp;B711&amp;" "&amp;A711&amp;" @ $"&amp;G711</f>
        <v>sell 2 ACLS @ $157.86</v>
      </c>
      <c r="L711" s="9">
        <f>L710+(G711*B711)</f>
        <v>206953.64</v>
      </c>
      <c r="M711" s="35"/>
      <c r="N711" s="35"/>
      <c r="O711" s="35"/>
      <c r="P711" s="35"/>
      <c r="Q711" s="10"/>
    </row>
    <row r="712" spans="1:17" x14ac:dyDescent="0.45">
      <c r="A712" s="13" t="s">
        <v>124</v>
      </c>
      <c r="B712" s="35">
        <v>10</v>
      </c>
      <c r="C712" s="9">
        <v>98.7</v>
      </c>
      <c r="D712" s="9">
        <f>C712*B712</f>
        <v>987</v>
      </c>
      <c r="E712" s="36" t="s">
        <v>33</v>
      </c>
      <c r="F712" s="38">
        <f>D712/D714</f>
        <v>0.30237673629194828</v>
      </c>
      <c r="G712" s="40">
        <v>97.51</v>
      </c>
      <c r="H712" s="9">
        <f>(B712*G712)-D712</f>
        <v>-11.899999999999977</v>
      </c>
      <c r="I712" s="35" t="s">
        <v>71</v>
      </c>
      <c r="J712" s="36">
        <f>G712*B712</f>
        <v>975.1</v>
      </c>
      <c r="K712" s="35" t="str">
        <f>"sell "&amp;B712&amp;" "&amp;A712&amp;" @ $"&amp;G712</f>
        <v>sell 10 WYNN @ $97.51</v>
      </c>
      <c r="L712" s="9">
        <f>L711+(G712*B712)</f>
        <v>207928.74000000002</v>
      </c>
      <c r="M712" s="35"/>
      <c r="N712" s="35"/>
      <c r="O712" s="35"/>
      <c r="P712" s="35"/>
      <c r="Q712" s="10"/>
    </row>
    <row r="713" spans="1:17" x14ac:dyDescent="0.45">
      <c r="A713" s="13" t="s">
        <v>125</v>
      </c>
      <c r="B713" s="35">
        <v>181</v>
      </c>
      <c r="C713" s="9">
        <v>10.84</v>
      </c>
      <c r="D713" s="9">
        <f>C713*B713</f>
        <v>1962.04</v>
      </c>
      <c r="E713" s="36" t="s">
        <v>33</v>
      </c>
      <c r="F713" s="38">
        <f>D713/D714</f>
        <v>0.60108941405699512</v>
      </c>
      <c r="G713" s="40">
        <v>10.81</v>
      </c>
      <c r="H713" s="9">
        <f>(B713*G713)-D713</f>
        <v>-5.4299999999998363</v>
      </c>
      <c r="I713" s="35" t="s">
        <v>71</v>
      </c>
      <c r="J713" s="36">
        <f>G713*B713</f>
        <v>1956.6100000000001</v>
      </c>
      <c r="K713" s="35" t="str">
        <f>"sell "&amp;B713&amp;" "&amp;A713&amp;" @ $"&amp;G713</f>
        <v>sell 181 COTY @ $10.81</v>
      </c>
      <c r="L713" s="9">
        <f>L712+(G713*B713)</f>
        <v>209885.35</v>
      </c>
      <c r="M713" s="35" t="s">
        <v>22</v>
      </c>
      <c r="N713" s="35"/>
      <c r="O713" s="35"/>
      <c r="P713" s="35"/>
      <c r="Q713" s="10"/>
    </row>
    <row r="714" spans="1:17" x14ac:dyDescent="0.45">
      <c r="A714" s="13"/>
      <c r="B714" s="35"/>
      <c r="C714" s="9"/>
      <c r="D714" s="9">
        <f>SUM(D711:D713)</f>
        <v>3264.14</v>
      </c>
      <c r="E714" s="36"/>
      <c r="F714" s="38">
        <f>SUM(F711:F713)</f>
        <v>1</v>
      </c>
      <c r="G714" s="41"/>
      <c r="H714" s="9">
        <f>SUM(H711:H713)</f>
        <v>-16.709999999999809</v>
      </c>
      <c r="I714" s="35"/>
      <c r="J714" s="36">
        <f>SUM(J711:J713)</f>
        <v>3247.4300000000003</v>
      </c>
      <c r="K714" s="35"/>
      <c r="L714" s="9"/>
      <c r="M714" s="35"/>
      <c r="N714" s="35"/>
      <c r="O714" s="35"/>
      <c r="P714" s="35"/>
      <c r="Q714" s="10"/>
    </row>
    <row r="715" spans="1:17" x14ac:dyDescent="0.45">
      <c r="A715" s="13"/>
      <c r="B715" s="35"/>
      <c r="C715" s="9"/>
      <c r="D715" s="9"/>
      <c r="E715" s="35"/>
      <c r="F715" s="35"/>
      <c r="G715" s="41"/>
      <c r="H715" s="9"/>
      <c r="I715" s="35"/>
      <c r="J715" s="35"/>
      <c r="K715" s="35"/>
      <c r="L715" s="9"/>
      <c r="M715" s="35"/>
      <c r="N715" s="35"/>
      <c r="O715" s="35"/>
      <c r="P715" s="35"/>
      <c r="Q715" s="10"/>
    </row>
    <row r="716" spans="1:17" x14ac:dyDescent="0.45">
      <c r="A716" s="13"/>
      <c r="B716" s="35"/>
      <c r="C716" s="9"/>
      <c r="D716" s="9"/>
      <c r="E716" s="19"/>
      <c r="F716" s="35"/>
      <c r="G716" s="41"/>
      <c r="H716" s="9"/>
      <c r="I716" s="35"/>
      <c r="J716" s="35"/>
      <c r="K716" s="35"/>
      <c r="L716" s="9"/>
      <c r="M716" s="11" t="s">
        <v>20</v>
      </c>
      <c r="N716" s="35"/>
      <c r="O716" s="35"/>
      <c r="P716" s="35"/>
      <c r="Q716" s="10"/>
    </row>
    <row r="717" spans="1:17" x14ac:dyDescent="0.45">
      <c r="A717" s="7" t="s">
        <v>6</v>
      </c>
      <c r="B717" s="35"/>
      <c r="C717" s="9"/>
      <c r="D717" s="9"/>
      <c r="E717" s="19"/>
      <c r="F717" s="35"/>
      <c r="G717" s="41"/>
      <c r="H717" s="9"/>
      <c r="I717" s="35"/>
      <c r="J717" s="35"/>
      <c r="K717" s="35"/>
      <c r="L717" s="9"/>
      <c r="M717" s="11" t="s">
        <v>21</v>
      </c>
      <c r="N717" s="35"/>
      <c r="O717" s="35"/>
      <c r="P717" s="35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39" t="s">
        <v>92</v>
      </c>
      <c r="G718" s="42" t="s">
        <v>8</v>
      </c>
      <c r="H718" s="12" t="s">
        <v>9</v>
      </c>
      <c r="I718" s="35"/>
      <c r="J718" s="35"/>
      <c r="K718" s="35"/>
      <c r="L718" s="9"/>
      <c r="M718" s="36">
        <f>L713</f>
        <v>209885.35</v>
      </c>
      <c r="N718" s="35"/>
      <c r="O718" s="35"/>
      <c r="P718" s="35"/>
      <c r="Q718" s="10"/>
    </row>
    <row r="719" spans="1:17" x14ac:dyDescent="0.45">
      <c r="A719" s="13" t="s">
        <v>136</v>
      </c>
      <c r="B719" s="35">
        <v>43</v>
      </c>
      <c r="C719" s="9">
        <v>13.85</v>
      </c>
      <c r="D719" s="9">
        <f>C719*B719</f>
        <v>595.54999999999995</v>
      </c>
      <c r="E719" s="36" t="s">
        <v>33</v>
      </c>
      <c r="F719" s="38">
        <f>D719/D722</f>
        <v>0.17533193982394676</v>
      </c>
      <c r="G719" s="40">
        <v>13.84</v>
      </c>
      <c r="H719" s="9">
        <f>(B719*G719)-D719</f>
        <v>-0.42999999999994998</v>
      </c>
      <c r="I719" s="35" t="s">
        <v>71</v>
      </c>
      <c r="J719" s="35"/>
      <c r="K719" s="35" t="str">
        <f>"buy "&amp;B719&amp;" "&amp;A719&amp;" @ $"&amp;G719</f>
        <v>buy 43 AVDL @ $13.84</v>
      </c>
      <c r="L719" s="9">
        <f>L713-(G719*B719)</f>
        <v>209290.23</v>
      </c>
      <c r="M719" s="36">
        <f>L710-(G719*B719)</f>
        <v>206042.80000000002</v>
      </c>
      <c r="N719" s="35"/>
      <c r="O719" s="35"/>
      <c r="P719" s="35"/>
      <c r="Q719" s="10"/>
    </row>
    <row r="720" spans="1:17" x14ac:dyDescent="0.45">
      <c r="A720" s="13" t="s">
        <v>137</v>
      </c>
      <c r="B720" s="35">
        <v>147</v>
      </c>
      <c r="C720" s="9">
        <v>11.57</v>
      </c>
      <c r="D720" s="9">
        <f>C720*B720</f>
        <v>1700.79</v>
      </c>
      <c r="E720" s="36" t="s">
        <v>33</v>
      </c>
      <c r="F720" s="38">
        <f>D720/D722</f>
        <v>0.50071834427532602</v>
      </c>
      <c r="G720" s="40">
        <v>11.51</v>
      </c>
      <c r="H720" s="9">
        <f>(B720*G720)-D720</f>
        <v>-8.8199999999999363</v>
      </c>
      <c r="I720" s="35" t="s">
        <v>71</v>
      </c>
      <c r="J720" s="35"/>
      <c r="K720" s="35" t="str">
        <f>"buy "&amp;B720&amp;" "&amp;A720&amp;" @ $"&amp;G720</f>
        <v>buy 147 DRD @ $11.51</v>
      </c>
      <c r="L720" s="9">
        <f>L719-(G720*B720)</f>
        <v>207598.26</v>
      </c>
      <c r="M720" s="36">
        <f>M719-(G720*B720)</f>
        <v>204350.83000000002</v>
      </c>
      <c r="N720" s="35"/>
      <c r="O720" s="35"/>
      <c r="P720" s="35"/>
      <c r="Q720" s="10"/>
    </row>
    <row r="721" spans="1:17" x14ac:dyDescent="0.45">
      <c r="A721" s="23" t="s">
        <v>138</v>
      </c>
      <c r="B721" s="24">
        <v>4</v>
      </c>
      <c r="C721" s="25">
        <v>275.08999999999997</v>
      </c>
      <c r="D721" s="25">
        <f>C721*B721</f>
        <v>1100.3599999999999</v>
      </c>
      <c r="E721" s="36" t="s">
        <v>33</v>
      </c>
      <c r="F721" s="38">
        <f>D721/D722</f>
        <v>0.32394971590072719</v>
      </c>
      <c r="G721" s="43">
        <v>274.43</v>
      </c>
      <c r="H721" s="25">
        <f>(B721*G721)-D721</f>
        <v>-2.6399999999998727</v>
      </c>
      <c r="I721" s="35" t="s">
        <v>71</v>
      </c>
      <c r="J721" s="35"/>
      <c r="K721" s="35" t="str">
        <f>"buy "&amp;B721&amp;" "&amp;A721&amp;" @ $"&amp;G721</f>
        <v>buy 4 SWAV @ $274.43</v>
      </c>
      <c r="L721" s="9">
        <f>L720-(G721*B721)</f>
        <v>206500.54</v>
      </c>
      <c r="M721" s="36">
        <f>M720-(G721*B721)</f>
        <v>203253.11000000002</v>
      </c>
      <c r="N721" s="35" t="str">
        <f>TEXT(ROUND(M721,2),"$#,##0.00")&amp;" will be the balance in the account after purchases.  "</f>
        <v xml:space="preserve">$203,253.11 will be the balance in the account after purchases.  </v>
      </c>
      <c r="O721" s="35"/>
      <c r="P721" s="35"/>
      <c r="Q721" s="10"/>
    </row>
    <row r="722" spans="1:17" x14ac:dyDescent="0.45">
      <c r="A722" s="13"/>
      <c r="B722" s="35"/>
      <c r="C722" s="9"/>
      <c r="D722" s="9">
        <f>SUM(D719:D721)</f>
        <v>3396.7</v>
      </c>
      <c r="E722" s="35"/>
      <c r="F722" s="38">
        <f>SUM(F719:F721)</f>
        <v>1</v>
      </c>
      <c r="G722" s="9" t="s">
        <v>15</v>
      </c>
      <c r="H722" s="9">
        <f>SUM(H719:H721)</f>
        <v>-11.889999999999759</v>
      </c>
      <c r="I722" s="35"/>
      <c r="J722" s="35"/>
      <c r="K722" s="35"/>
      <c r="L722" s="9"/>
      <c r="M722" s="35"/>
      <c r="N722" s="35" t="s">
        <v>27</v>
      </c>
      <c r="O722" s="35"/>
      <c r="P722" s="35"/>
      <c r="Q722" s="10"/>
    </row>
    <row r="723" spans="1:17" x14ac:dyDescent="0.45">
      <c r="A723" s="13"/>
      <c r="B723" s="35"/>
      <c r="C723" s="9"/>
      <c r="D723" s="9"/>
      <c r="E723" s="35"/>
      <c r="F723" s="35"/>
      <c r="G723" s="9"/>
      <c r="H723" s="9"/>
      <c r="I723" s="35"/>
      <c r="J723" s="35"/>
      <c r="K723" s="35"/>
      <c r="L723" s="9"/>
      <c r="M723" s="11" t="str">
        <f>IF(J714+M721&gt;0,"Credit Surplus","Credit Shortage")</f>
        <v>Credit Surplus</v>
      </c>
      <c r="N723" s="36">
        <f>J714+M721</f>
        <v>206500.54</v>
      </c>
      <c r="O723" s="35" t="s">
        <v>60</v>
      </c>
      <c r="P723" s="35"/>
      <c r="Q723" s="10"/>
    </row>
    <row r="724" spans="1:17" x14ac:dyDescent="0.45">
      <c r="A724" s="13"/>
      <c r="B724" s="35"/>
      <c r="C724" s="9"/>
      <c r="D724" s="9"/>
      <c r="E724" s="35"/>
      <c r="F724" s="35"/>
      <c r="G724" s="9"/>
      <c r="H724" s="9"/>
      <c r="I724" s="35"/>
      <c r="J724" s="35"/>
      <c r="K724" s="35"/>
      <c r="L724" s="9"/>
      <c r="M724" s="35"/>
      <c r="N724" s="35"/>
      <c r="O724" s="35"/>
      <c r="P724" s="35"/>
      <c r="Q724" s="10"/>
    </row>
    <row r="725" spans="1:17" x14ac:dyDescent="0.45">
      <c r="A725" s="13"/>
      <c r="B725" s="35"/>
      <c r="C725" s="9"/>
      <c r="D725" s="9"/>
      <c r="E725" s="35"/>
      <c r="F725" s="35"/>
      <c r="G725" s="9"/>
      <c r="H725" s="9"/>
      <c r="I725" s="35"/>
      <c r="J725" s="35"/>
      <c r="K725" s="35"/>
      <c r="L725" s="35"/>
      <c r="M725" s="35"/>
      <c r="N725" s="35"/>
      <c r="O725" s="35"/>
      <c r="P725" s="35"/>
      <c r="Q725" s="10"/>
    </row>
    <row r="726" spans="1:17" x14ac:dyDescent="0.45">
      <c r="A726" s="13" t="s">
        <v>11</v>
      </c>
      <c r="B726" s="35"/>
      <c r="C726" s="9"/>
      <c r="D726" s="21">
        <v>59.96</v>
      </c>
      <c r="E726" s="35" t="s">
        <v>76</v>
      </c>
      <c r="F726" s="35"/>
      <c r="G726" s="9"/>
      <c r="H726" s="9"/>
      <c r="I726" s="35"/>
      <c r="J726" s="35"/>
      <c r="K726" s="35"/>
      <c r="L726" s="35"/>
      <c r="M726" s="35"/>
      <c r="N726" s="35"/>
      <c r="O726" s="35"/>
      <c r="P726" s="35"/>
      <c r="Q726" s="10"/>
    </row>
    <row r="727" spans="1:17" x14ac:dyDescent="0.45">
      <c r="A727" s="13" t="s">
        <v>12</v>
      </c>
      <c r="B727" s="35"/>
      <c r="C727" s="9"/>
      <c r="D727" s="9">
        <f>H714</f>
        <v>-16.709999999999809</v>
      </c>
      <c r="E727" s="35" t="s">
        <v>16</v>
      </c>
      <c r="F727" s="35"/>
      <c r="G727" s="9"/>
      <c r="H727" s="9"/>
      <c r="I727" s="35"/>
      <c r="J727" s="35"/>
      <c r="K727" s="35"/>
      <c r="L727" s="35"/>
      <c r="M727" s="35"/>
      <c r="N727" s="35"/>
      <c r="O727" s="35"/>
      <c r="P727" s="35"/>
      <c r="Q727" s="10"/>
    </row>
    <row r="728" spans="1:17" x14ac:dyDescent="0.45">
      <c r="A728" s="13" t="s">
        <v>13</v>
      </c>
      <c r="B728" s="35"/>
      <c r="C728" s="9"/>
      <c r="D728" s="9">
        <f>D726+D727</f>
        <v>43.250000000000192</v>
      </c>
      <c r="E728" s="35"/>
      <c r="F728" s="35"/>
      <c r="G728" s="9"/>
      <c r="H728" s="9"/>
      <c r="I728" s="35"/>
      <c r="J728" s="35"/>
      <c r="K728" s="35"/>
      <c r="L728" s="35"/>
      <c r="M728" s="35"/>
      <c r="N728" s="35"/>
      <c r="O728" s="35"/>
      <c r="P728" s="35"/>
      <c r="Q728" s="10"/>
    </row>
    <row r="729" spans="1:17" x14ac:dyDescent="0.45">
      <c r="A729" s="13" t="s">
        <v>14</v>
      </c>
      <c r="B729" s="35"/>
      <c r="C729" s="9"/>
      <c r="D729" s="9">
        <f>H722</f>
        <v>-11.889999999999759</v>
      </c>
      <c r="E729" s="35" t="s">
        <v>17</v>
      </c>
      <c r="F729" s="35"/>
      <c r="G729" s="9"/>
      <c r="H729" s="9"/>
      <c r="I729" s="35"/>
      <c r="J729" s="35"/>
      <c r="K729" s="35"/>
      <c r="L729" s="35"/>
      <c r="M729" s="35"/>
      <c r="N729" s="35"/>
      <c r="O729" s="35"/>
      <c r="P729" s="35"/>
      <c r="Q729" s="10"/>
    </row>
    <row r="730" spans="1:17" x14ac:dyDescent="0.45">
      <c r="A730" s="13" t="s">
        <v>13</v>
      </c>
      <c r="B730" s="35"/>
      <c r="C730" s="9"/>
      <c r="D730" s="27">
        <f>D728-D729</f>
        <v>55.139999999999951</v>
      </c>
      <c r="E730" s="19" t="s">
        <v>18</v>
      </c>
      <c r="F730" s="35"/>
      <c r="G730" s="9"/>
      <c r="H730" s="9"/>
      <c r="I730" s="35"/>
      <c r="J730" s="35"/>
      <c r="K730" s="35"/>
      <c r="L730" s="35"/>
      <c r="M730" s="35"/>
      <c r="N730" s="35"/>
      <c r="O730" s="35"/>
      <c r="P730" s="35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45046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35"/>
      <c r="C736" s="9"/>
      <c r="D736" s="9"/>
      <c r="E736" s="35"/>
      <c r="F736" s="35"/>
      <c r="G736" s="9"/>
      <c r="H736" s="9"/>
      <c r="I736" s="35"/>
      <c r="J736" s="11" t="s">
        <v>24</v>
      </c>
      <c r="K736" s="35"/>
      <c r="L736" s="11" t="s">
        <v>10</v>
      </c>
      <c r="M736" s="35"/>
      <c r="N736" s="35"/>
      <c r="O736" s="35"/>
      <c r="P736" s="35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37" t="s">
        <v>92</v>
      </c>
      <c r="G737" s="12" t="s">
        <v>8</v>
      </c>
      <c r="H737" s="12" t="s">
        <v>9</v>
      </c>
      <c r="I737" s="33" t="s">
        <v>70</v>
      </c>
      <c r="J737" s="11" t="s">
        <v>23</v>
      </c>
      <c r="K737" s="35"/>
      <c r="L737" s="31">
        <v>206837.51</v>
      </c>
      <c r="M737" s="35" t="s">
        <v>118</v>
      </c>
      <c r="N737" s="35"/>
      <c r="O737" s="35"/>
      <c r="P737" s="35"/>
      <c r="Q737" s="10"/>
    </row>
    <row r="738" spans="1:17" x14ac:dyDescent="0.45">
      <c r="A738" s="13" t="s">
        <v>129</v>
      </c>
      <c r="B738" s="35">
        <v>123</v>
      </c>
      <c r="C738" s="9">
        <v>15.89</v>
      </c>
      <c r="D738" s="9">
        <f>C738*B738</f>
        <v>1954.47</v>
      </c>
      <c r="E738" s="36" t="s">
        <v>33</v>
      </c>
      <c r="F738" s="38">
        <f>D738/D741</f>
        <v>0.60843320984964044</v>
      </c>
      <c r="G738" s="40">
        <v>15.59</v>
      </c>
      <c r="H738" s="9">
        <f>(B738*G738)-D738</f>
        <v>-36.900000000000091</v>
      </c>
      <c r="I738" s="35" t="s">
        <v>71</v>
      </c>
      <c r="J738" s="36">
        <f>G738*B738</f>
        <v>1917.57</v>
      </c>
      <c r="K738" s="35" t="str">
        <f>"sell "&amp;B738&amp;" "&amp;A738&amp;" @ $"&amp;G738</f>
        <v>sell 123 VIPS @ $15.59</v>
      </c>
      <c r="L738" s="9">
        <f>L737+(G738*B738)</f>
        <v>208755.08000000002</v>
      </c>
      <c r="M738" s="35"/>
      <c r="N738" s="35"/>
      <c r="O738" s="35"/>
      <c r="P738" s="35"/>
      <c r="Q738" s="10"/>
    </row>
    <row r="739" spans="1:17" x14ac:dyDescent="0.45">
      <c r="A739" s="13" t="s">
        <v>130</v>
      </c>
      <c r="B739" s="35">
        <v>5</v>
      </c>
      <c r="C739" s="9">
        <v>90.02</v>
      </c>
      <c r="D739" s="9">
        <f>C739*B739</f>
        <v>450.09999999999997</v>
      </c>
      <c r="E739" s="36" t="s">
        <v>33</v>
      </c>
      <c r="F739" s="38">
        <f>D739/D741</f>
        <v>0.14011767269557637</v>
      </c>
      <c r="G739" s="40">
        <v>85.36</v>
      </c>
      <c r="H739" s="9">
        <f>(B739*G739)-D739</f>
        <v>-23.299999999999955</v>
      </c>
      <c r="I739" s="35" t="s">
        <v>71</v>
      </c>
      <c r="J739" s="36">
        <f>G739*B739</f>
        <v>426.8</v>
      </c>
      <c r="K739" s="35" t="str">
        <f>"sell "&amp;B739&amp;" "&amp;A739&amp;" @ $"&amp;G739</f>
        <v>sell 5 PVH @ $85.36</v>
      </c>
      <c r="L739" s="9">
        <f>L738+(G739*B739)</f>
        <v>209181.88</v>
      </c>
      <c r="M739" s="35"/>
      <c r="N739" s="35"/>
      <c r="O739" s="35"/>
      <c r="P739" s="35"/>
      <c r="Q739" s="10"/>
    </row>
    <row r="740" spans="1:17" x14ac:dyDescent="0.45">
      <c r="A740" s="13" t="s">
        <v>131</v>
      </c>
      <c r="B740" s="35">
        <v>77</v>
      </c>
      <c r="C740" s="9">
        <v>10.49</v>
      </c>
      <c r="D740" s="9">
        <f>C740*B740</f>
        <v>807.73</v>
      </c>
      <c r="E740" s="36" t="s">
        <v>33</v>
      </c>
      <c r="F740" s="38">
        <f>D740/D741</f>
        <v>0.25144911745478316</v>
      </c>
      <c r="G740" s="40">
        <v>10.62</v>
      </c>
      <c r="H740" s="9">
        <f>(B740*G740)-D740</f>
        <v>10.009999999999877</v>
      </c>
      <c r="I740" s="35" t="s">
        <v>71</v>
      </c>
      <c r="J740" s="36">
        <f>G740*B740</f>
        <v>817.7399999999999</v>
      </c>
      <c r="K740" s="35" t="str">
        <f>"sell "&amp;B740&amp;" "&amp;A740&amp;" @ $"&amp;G740</f>
        <v>sell 77 DLAKY @ $10.62</v>
      </c>
      <c r="L740" s="9">
        <f>L739+(G740*B740)</f>
        <v>209999.62</v>
      </c>
      <c r="M740" s="35" t="s">
        <v>22</v>
      </c>
      <c r="N740" s="35"/>
      <c r="O740" s="35"/>
      <c r="P740" s="35"/>
      <c r="Q740" s="10"/>
    </row>
    <row r="741" spans="1:17" x14ac:dyDescent="0.45">
      <c r="A741" s="13"/>
      <c r="B741" s="35"/>
      <c r="C741" s="9"/>
      <c r="D741" s="9">
        <f>SUM(D738:D740)</f>
        <v>3212.3</v>
      </c>
      <c r="E741" s="36"/>
      <c r="F741" s="38">
        <f>SUM(F738:F740)</f>
        <v>1</v>
      </c>
      <c r="G741" s="41"/>
      <c r="H741" s="9">
        <f>SUM(H738:H740)</f>
        <v>-50.190000000000168</v>
      </c>
      <c r="I741" s="35"/>
      <c r="J741" s="36">
        <f>SUM(J738:J740)</f>
        <v>3162.1099999999997</v>
      </c>
      <c r="K741" s="35"/>
      <c r="L741" s="9"/>
      <c r="M741" s="35"/>
      <c r="N741" s="35"/>
      <c r="O741" s="35"/>
      <c r="P741" s="35"/>
      <c r="Q741" s="10"/>
    </row>
    <row r="742" spans="1:17" x14ac:dyDescent="0.45">
      <c r="A742" s="13"/>
      <c r="B742" s="35"/>
      <c r="C742" s="9"/>
      <c r="D742" s="9"/>
      <c r="E742" s="35"/>
      <c r="F742" s="35"/>
      <c r="G742" s="41"/>
      <c r="H742" s="9"/>
      <c r="I742" s="35"/>
      <c r="J742" s="35"/>
      <c r="K742" s="35"/>
      <c r="L742" s="9"/>
      <c r="M742" s="35"/>
      <c r="N742" s="35"/>
      <c r="O742" s="35"/>
      <c r="P742" s="35"/>
      <c r="Q742" s="10"/>
    </row>
    <row r="743" spans="1:17" x14ac:dyDescent="0.45">
      <c r="A743" s="13"/>
      <c r="B743" s="35"/>
      <c r="C743" s="9"/>
      <c r="D743" s="9"/>
      <c r="E743" s="19"/>
      <c r="F743" s="35"/>
      <c r="G743" s="41"/>
      <c r="H743" s="9"/>
      <c r="I743" s="35"/>
      <c r="J743" s="35"/>
      <c r="K743" s="35"/>
      <c r="L743" s="9"/>
      <c r="M743" s="11" t="s">
        <v>20</v>
      </c>
      <c r="N743" s="35"/>
      <c r="O743" s="35"/>
      <c r="P743" s="35"/>
      <c r="Q743" s="10"/>
    </row>
    <row r="744" spans="1:17" x14ac:dyDescent="0.45">
      <c r="A744" s="7" t="s">
        <v>6</v>
      </c>
      <c r="B744" s="35"/>
      <c r="C744" s="9"/>
      <c r="D744" s="9"/>
      <c r="E744" s="19"/>
      <c r="F744" s="35"/>
      <c r="G744" s="41"/>
      <c r="H744" s="9"/>
      <c r="I744" s="35"/>
      <c r="J744" s="35"/>
      <c r="K744" s="35"/>
      <c r="L744" s="9"/>
      <c r="M744" s="11" t="s">
        <v>21</v>
      </c>
      <c r="N744" s="35"/>
      <c r="O744" s="35"/>
      <c r="P744" s="35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39" t="s">
        <v>92</v>
      </c>
      <c r="G745" s="42" t="s">
        <v>8</v>
      </c>
      <c r="H745" s="12" t="s">
        <v>9</v>
      </c>
      <c r="I745" s="35"/>
      <c r="J745" s="35"/>
      <c r="K745" s="35"/>
      <c r="L745" s="9"/>
      <c r="M745" s="36">
        <f>L740</f>
        <v>209999.62</v>
      </c>
      <c r="N745" s="35"/>
      <c r="O745" s="35"/>
      <c r="P745" s="35"/>
      <c r="Q745" s="10"/>
    </row>
    <row r="746" spans="1:17" x14ac:dyDescent="0.45">
      <c r="A746" s="13" t="s">
        <v>132</v>
      </c>
      <c r="B746" s="35">
        <v>2</v>
      </c>
      <c r="C746" s="9">
        <v>277.49</v>
      </c>
      <c r="D746" s="9">
        <f>C746*B746</f>
        <v>554.98</v>
      </c>
      <c r="E746" s="36" t="s">
        <v>33</v>
      </c>
      <c r="F746" s="38">
        <f>D746/D749</f>
        <v>0.16463559342145861</v>
      </c>
      <c r="G746" s="40">
        <v>278.49</v>
      </c>
      <c r="H746" s="9">
        <f>(B746*G746)-D746</f>
        <v>2</v>
      </c>
      <c r="I746" s="35" t="s">
        <v>71</v>
      </c>
      <c r="J746" s="35"/>
      <c r="K746" s="35" t="str">
        <f>"buy "&amp;B746&amp;" "&amp;A746&amp;" @ $"&amp;G746</f>
        <v>buy 2 NVDA @ $278.49</v>
      </c>
      <c r="L746" s="9">
        <f>L740-(G746*B746)</f>
        <v>209442.63999999998</v>
      </c>
      <c r="M746" s="36">
        <f>L737-(G746*B746)</f>
        <v>206280.53</v>
      </c>
      <c r="N746" s="35"/>
      <c r="O746" s="35"/>
      <c r="P746" s="35"/>
      <c r="Q746" s="10"/>
    </row>
    <row r="747" spans="1:17" x14ac:dyDescent="0.45">
      <c r="A747" s="13" t="s">
        <v>133</v>
      </c>
      <c r="B747" s="35">
        <v>102</v>
      </c>
      <c r="C747" s="9">
        <v>21.65</v>
      </c>
      <c r="D747" s="9">
        <f>C747*B747</f>
        <v>2208.2999999999997</v>
      </c>
      <c r="E747" s="36" t="s">
        <v>33</v>
      </c>
      <c r="F747" s="38">
        <f>D747/D749</f>
        <v>0.65509528442936138</v>
      </c>
      <c r="G747" s="40">
        <v>21.56</v>
      </c>
      <c r="H747" s="9">
        <f>(B747*G747)-D747</f>
        <v>-9.1799999999998363</v>
      </c>
      <c r="I747" s="35" t="s">
        <v>71</v>
      </c>
      <c r="J747" s="35"/>
      <c r="K747" s="35" t="str">
        <f>"buy "&amp;B747&amp;" "&amp;A747&amp;" @ $"&amp;G747</f>
        <v>buy 102 COCO @ $21.56</v>
      </c>
      <c r="L747" s="9">
        <f>L746-(G747*B747)</f>
        <v>207243.51999999999</v>
      </c>
      <c r="M747" s="36">
        <f>M746-(G747*B747)</f>
        <v>204081.41</v>
      </c>
      <c r="N747" s="35"/>
      <c r="O747" s="35"/>
      <c r="P747" s="35"/>
      <c r="Q747" s="10"/>
    </row>
    <row r="748" spans="1:17" x14ac:dyDescent="0.45">
      <c r="A748" s="23" t="s">
        <v>134</v>
      </c>
      <c r="B748" s="24">
        <v>36</v>
      </c>
      <c r="C748" s="25">
        <v>16.88</v>
      </c>
      <c r="D748" s="25">
        <f>C748*B748</f>
        <v>607.67999999999995</v>
      </c>
      <c r="E748" s="36" t="s">
        <v>33</v>
      </c>
      <c r="F748" s="38">
        <f>D748/D749</f>
        <v>0.18026912214918006</v>
      </c>
      <c r="G748" s="43">
        <v>16.82</v>
      </c>
      <c r="H748" s="25">
        <f>(B748*G748)-D748</f>
        <v>-2.1599999999999682</v>
      </c>
      <c r="I748" s="35" t="s">
        <v>71</v>
      </c>
      <c r="J748" s="35"/>
      <c r="K748" s="35" t="str">
        <f>"buy "&amp;B748&amp;" "&amp;A748&amp;" @ $"&amp;G748</f>
        <v>buy 36 CNK @ $16.82</v>
      </c>
      <c r="L748" s="9">
        <f>L747-(G748*B748)</f>
        <v>206638</v>
      </c>
      <c r="M748" s="36">
        <f>M747-(G748*B748)</f>
        <v>203475.89</v>
      </c>
      <c r="N748" s="35" t="str">
        <f>TEXT(ROUND(M748,2),"$#,##0.00")&amp;" will be the balance in the account after purchases.  "</f>
        <v xml:space="preserve">$203,475.89 will be the balance in the account after purchases.  </v>
      </c>
      <c r="O748" s="35"/>
      <c r="P748" s="35"/>
      <c r="Q748" s="10"/>
    </row>
    <row r="749" spans="1:17" x14ac:dyDescent="0.45">
      <c r="A749" s="13"/>
      <c r="B749" s="35"/>
      <c r="C749" s="9"/>
      <c r="D749" s="9">
        <f>SUM(D746:D748)</f>
        <v>3370.9599999999996</v>
      </c>
      <c r="E749" s="35"/>
      <c r="F749" s="38">
        <f>SUM(F746:F748)</f>
        <v>1</v>
      </c>
      <c r="G749" s="9" t="s">
        <v>15</v>
      </c>
      <c r="H749" s="9">
        <f>SUM(H746:H748)</f>
        <v>-9.3399999999998045</v>
      </c>
      <c r="I749" s="35"/>
      <c r="J749" s="35"/>
      <c r="K749" s="35"/>
      <c r="L749" s="9"/>
      <c r="M749" s="35"/>
      <c r="N749" s="35" t="s">
        <v>27</v>
      </c>
      <c r="O749" s="35"/>
      <c r="P749" s="35"/>
      <c r="Q749" s="10"/>
    </row>
    <row r="750" spans="1:17" x14ac:dyDescent="0.45">
      <c r="A750" s="13"/>
      <c r="B750" s="35"/>
      <c r="C750" s="9"/>
      <c r="D750" s="9"/>
      <c r="E750" s="35"/>
      <c r="F750" s="35"/>
      <c r="G750" s="9"/>
      <c r="H750" s="9"/>
      <c r="I750" s="35"/>
      <c r="J750" s="35"/>
      <c r="K750" s="35"/>
      <c r="L750" s="9"/>
      <c r="M750" s="11" t="str">
        <f>IF(J741+M748&gt;0,"Credit Surplus","Credit Shortage")</f>
        <v>Credit Surplus</v>
      </c>
      <c r="N750" s="36">
        <f>J741+M748</f>
        <v>206638</v>
      </c>
      <c r="O750" s="35" t="s">
        <v>60</v>
      </c>
      <c r="P750" s="35"/>
      <c r="Q750" s="10"/>
    </row>
    <row r="751" spans="1:17" x14ac:dyDescent="0.45">
      <c r="A751" s="13"/>
      <c r="B751" s="35"/>
      <c r="C751" s="9"/>
      <c r="D751" s="9"/>
      <c r="E751" s="35"/>
      <c r="F751" s="35"/>
      <c r="G751" s="9"/>
      <c r="H751" s="9"/>
      <c r="I751" s="35"/>
      <c r="J751" s="35"/>
      <c r="K751" s="35"/>
      <c r="L751" s="9"/>
      <c r="M751" s="35"/>
      <c r="N751" s="35"/>
      <c r="O751" s="35"/>
      <c r="P751" s="35"/>
      <c r="Q751" s="10"/>
    </row>
    <row r="752" spans="1:17" x14ac:dyDescent="0.45">
      <c r="A752" s="13"/>
      <c r="B752" s="35"/>
      <c r="C752" s="9"/>
      <c r="D752" s="9"/>
      <c r="E752" s="35"/>
      <c r="F752" s="35"/>
      <c r="G752" s="9"/>
      <c r="H752" s="9"/>
      <c r="I752" s="35"/>
      <c r="J752" s="35"/>
      <c r="K752" s="35"/>
      <c r="L752" s="35"/>
      <c r="M752" s="35"/>
      <c r="N752" s="35"/>
      <c r="O752" s="35"/>
      <c r="P752" s="35"/>
      <c r="Q752" s="10"/>
    </row>
    <row r="753" spans="1:17" x14ac:dyDescent="0.45">
      <c r="A753" s="13" t="s">
        <v>11</v>
      </c>
      <c r="B753" s="35"/>
      <c r="C753" s="9"/>
      <c r="D753" s="21">
        <v>233.37</v>
      </c>
      <c r="E753" s="35" t="s">
        <v>76</v>
      </c>
      <c r="F753" s="35"/>
      <c r="G753" s="9"/>
      <c r="H753" s="9"/>
      <c r="I753" s="35"/>
      <c r="J753" s="35"/>
      <c r="K753" s="35"/>
      <c r="L753" s="35"/>
      <c r="M753" s="35"/>
      <c r="N753" s="35"/>
      <c r="O753" s="35"/>
      <c r="P753" s="35"/>
      <c r="Q753" s="10"/>
    </row>
    <row r="754" spans="1:17" x14ac:dyDescent="0.45">
      <c r="A754" s="13" t="s">
        <v>12</v>
      </c>
      <c r="B754" s="35"/>
      <c r="C754" s="9"/>
      <c r="D754" s="9">
        <f>H741</f>
        <v>-50.190000000000168</v>
      </c>
      <c r="E754" s="35" t="s">
        <v>16</v>
      </c>
      <c r="F754" s="35"/>
      <c r="G754" s="9"/>
      <c r="H754" s="9"/>
      <c r="I754" s="35"/>
      <c r="J754" s="35"/>
      <c r="K754" s="35"/>
      <c r="L754" s="35"/>
      <c r="M754" s="35"/>
      <c r="N754" s="35"/>
      <c r="O754" s="35"/>
      <c r="P754" s="35"/>
      <c r="Q754" s="10"/>
    </row>
    <row r="755" spans="1:17" x14ac:dyDescent="0.45">
      <c r="A755" s="13" t="s">
        <v>13</v>
      </c>
      <c r="B755" s="35"/>
      <c r="C755" s="9"/>
      <c r="D755" s="9">
        <f>D753+D754</f>
        <v>183.17999999999984</v>
      </c>
      <c r="E755" s="35"/>
      <c r="F755" s="35"/>
      <c r="G755" s="9"/>
      <c r="H755" s="9"/>
      <c r="I755" s="35"/>
      <c r="J755" s="35"/>
      <c r="K755" s="35"/>
      <c r="L755" s="35"/>
      <c r="M755" s="35"/>
      <c r="N755" s="35"/>
      <c r="O755" s="35"/>
      <c r="P755" s="35"/>
      <c r="Q755" s="10"/>
    </row>
    <row r="756" spans="1:17" x14ac:dyDescent="0.45">
      <c r="A756" s="13" t="s">
        <v>14</v>
      </c>
      <c r="B756" s="35"/>
      <c r="C756" s="9"/>
      <c r="D756" s="9">
        <f>H749</f>
        <v>-9.3399999999998045</v>
      </c>
      <c r="E756" s="35" t="s">
        <v>17</v>
      </c>
      <c r="F756" s="35"/>
      <c r="G756" s="9"/>
      <c r="H756" s="9"/>
      <c r="I756" s="35"/>
      <c r="J756" s="35"/>
      <c r="K756" s="35"/>
      <c r="L756" s="35"/>
      <c r="M756" s="35"/>
      <c r="N756" s="35"/>
      <c r="O756" s="35"/>
      <c r="P756" s="35"/>
      <c r="Q756" s="10"/>
    </row>
    <row r="757" spans="1:17" x14ac:dyDescent="0.45">
      <c r="A757" s="13" t="s">
        <v>13</v>
      </c>
      <c r="B757" s="35"/>
      <c r="C757" s="9"/>
      <c r="D757" s="27">
        <f>D755-D756</f>
        <v>192.51999999999964</v>
      </c>
      <c r="E757" s="19" t="s">
        <v>18</v>
      </c>
      <c r="F757" s="35"/>
      <c r="G757" s="9"/>
      <c r="H757" s="9"/>
      <c r="I757" s="35"/>
      <c r="J757" s="35"/>
      <c r="K757" s="35"/>
      <c r="L757" s="35"/>
      <c r="M757" s="35"/>
      <c r="N757" s="35"/>
      <c r="O757" s="35"/>
      <c r="P757" s="35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45016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35"/>
      <c r="C763" s="9"/>
      <c r="D763" s="9"/>
      <c r="E763" s="35"/>
      <c r="F763" s="35"/>
      <c r="G763" s="9"/>
      <c r="H763" s="9"/>
      <c r="I763" s="35"/>
      <c r="J763" s="11" t="s">
        <v>24</v>
      </c>
      <c r="K763" s="35"/>
      <c r="L763" s="11" t="s">
        <v>10</v>
      </c>
      <c r="M763" s="35"/>
      <c r="N763" s="35"/>
      <c r="O763" s="35"/>
      <c r="P763" s="35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37" t="s">
        <v>92</v>
      </c>
      <c r="G764" s="12" t="s">
        <v>8</v>
      </c>
      <c r="H764" s="12" t="s">
        <v>9</v>
      </c>
      <c r="I764" s="33" t="s">
        <v>70</v>
      </c>
      <c r="J764" s="11" t="s">
        <v>23</v>
      </c>
      <c r="K764" s="35"/>
      <c r="L764" s="31">
        <v>209289.69</v>
      </c>
      <c r="M764" s="35" t="s">
        <v>118</v>
      </c>
      <c r="N764" s="35"/>
      <c r="O764" s="35"/>
      <c r="P764" s="35"/>
      <c r="Q764" s="10"/>
    </row>
    <row r="765" spans="1:17" x14ac:dyDescent="0.45">
      <c r="A765" s="13" t="s">
        <v>122</v>
      </c>
      <c r="B765" s="35">
        <v>16</v>
      </c>
      <c r="C765" s="9">
        <v>66.849999999999994</v>
      </c>
      <c r="D765" s="9">
        <f>C765*B765</f>
        <v>1069.5999999999999</v>
      </c>
      <c r="E765" s="36"/>
      <c r="F765" s="38">
        <f>D765/D768</f>
        <v>1</v>
      </c>
      <c r="G765" s="40">
        <v>67.03</v>
      </c>
      <c r="H765" s="9">
        <f>(B765*G765)-D765</f>
        <v>2.8800000000001091</v>
      </c>
      <c r="I765" s="35" t="s">
        <v>71</v>
      </c>
      <c r="J765" s="36">
        <f>G765*B765</f>
        <v>1072.48</v>
      </c>
      <c r="K765" s="35" t="str">
        <f>"sell "&amp;B765&amp;" "&amp;A765&amp;" @ $"&amp;G765</f>
        <v>sell 16 IEFA @ $67.03</v>
      </c>
      <c r="L765" s="9">
        <f>L764+(G765*B765)</f>
        <v>210362.17</v>
      </c>
      <c r="M765" s="35"/>
      <c r="N765" s="35"/>
      <c r="O765" s="35"/>
      <c r="P765" s="35"/>
      <c r="Q765" s="10"/>
    </row>
    <row r="766" spans="1:17" x14ac:dyDescent="0.45">
      <c r="A766" s="13"/>
      <c r="B766" s="35"/>
      <c r="C766" s="9"/>
      <c r="D766" s="9">
        <f>C766*B766</f>
        <v>0</v>
      </c>
      <c r="E766" s="36"/>
      <c r="F766" s="38">
        <f>D766/D768</f>
        <v>0</v>
      </c>
      <c r="G766" s="40"/>
      <c r="H766" s="9">
        <f>(B766*G766)-D766</f>
        <v>0</v>
      </c>
      <c r="I766" s="35"/>
      <c r="J766" s="36">
        <f>G766*B766</f>
        <v>0</v>
      </c>
      <c r="K766" s="35" t="str">
        <f>"sell "&amp;B766&amp;" "&amp;A766&amp;" @ $"&amp;G766</f>
        <v>sell   @ $</v>
      </c>
      <c r="L766" s="9">
        <f>L765+(G766*B766)</f>
        <v>210362.17</v>
      </c>
      <c r="M766" s="35"/>
      <c r="N766" s="35"/>
      <c r="O766" s="35"/>
      <c r="P766" s="35"/>
      <c r="Q766" s="10"/>
    </row>
    <row r="767" spans="1:17" x14ac:dyDescent="0.45">
      <c r="A767" s="13"/>
      <c r="B767" s="35"/>
      <c r="C767" s="9"/>
      <c r="D767" s="9">
        <f>C767*B767</f>
        <v>0</v>
      </c>
      <c r="E767" s="36"/>
      <c r="F767" s="38">
        <f>D767/D768</f>
        <v>0</v>
      </c>
      <c r="G767" s="40"/>
      <c r="H767" s="9">
        <f>(B767*G767)-D767</f>
        <v>0</v>
      </c>
      <c r="I767" s="35"/>
      <c r="J767" s="36">
        <f>G767*B767</f>
        <v>0</v>
      </c>
      <c r="K767" s="35" t="str">
        <f>"sell "&amp;B767&amp;" "&amp;A767&amp;" @ $"&amp;G767</f>
        <v>sell   @ $</v>
      </c>
      <c r="L767" s="9">
        <f>L766+(G767*B767)</f>
        <v>210362.17</v>
      </c>
      <c r="M767" s="35" t="s">
        <v>22</v>
      </c>
      <c r="N767" s="35"/>
      <c r="O767" s="35"/>
      <c r="P767" s="35"/>
      <c r="Q767" s="10"/>
    </row>
    <row r="768" spans="1:17" x14ac:dyDescent="0.45">
      <c r="A768" s="13"/>
      <c r="B768" s="35"/>
      <c r="C768" s="9"/>
      <c r="D768" s="9">
        <f>SUM(D765:D767)</f>
        <v>1069.5999999999999</v>
      </c>
      <c r="E768" s="36"/>
      <c r="F768" s="38">
        <f>SUM(F765:F767)</f>
        <v>1</v>
      </c>
      <c r="G768" s="41"/>
      <c r="H768" s="9">
        <f>SUM(H765:H767)</f>
        <v>2.8800000000001091</v>
      </c>
      <c r="I768" s="35"/>
      <c r="J768" s="36">
        <f>SUM(J765:J767)</f>
        <v>1072.48</v>
      </c>
      <c r="K768" s="35"/>
      <c r="L768" s="9"/>
      <c r="M768" s="35"/>
      <c r="N768" s="35"/>
      <c r="O768" s="35"/>
      <c r="P768" s="35"/>
      <c r="Q768" s="10"/>
    </row>
    <row r="769" spans="1:17" x14ac:dyDescent="0.45">
      <c r="A769" s="13"/>
      <c r="B769" s="35"/>
      <c r="C769" s="9"/>
      <c r="D769" s="9"/>
      <c r="E769" s="35"/>
      <c r="F769" s="35"/>
      <c r="G769" s="41"/>
      <c r="H769" s="9"/>
      <c r="I769" s="35"/>
      <c r="J769" s="35"/>
      <c r="K769" s="35"/>
      <c r="L769" s="9"/>
      <c r="M769" s="35"/>
      <c r="N769" s="35"/>
      <c r="O769" s="35"/>
      <c r="P769" s="35"/>
      <c r="Q769" s="10"/>
    </row>
    <row r="770" spans="1:17" x14ac:dyDescent="0.45">
      <c r="A770" s="13"/>
      <c r="B770" s="35"/>
      <c r="C770" s="9"/>
      <c r="D770" s="9"/>
      <c r="E770" s="19"/>
      <c r="F770" s="35"/>
      <c r="G770" s="41"/>
      <c r="H770" s="9"/>
      <c r="I770" s="35"/>
      <c r="J770" s="35"/>
      <c r="K770" s="35"/>
      <c r="L770" s="9"/>
      <c r="M770" s="11" t="s">
        <v>20</v>
      </c>
      <c r="N770" s="35"/>
      <c r="O770" s="35"/>
      <c r="P770" s="35"/>
      <c r="Q770" s="10"/>
    </row>
    <row r="771" spans="1:17" x14ac:dyDescent="0.45">
      <c r="A771" s="7" t="s">
        <v>6</v>
      </c>
      <c r="B771" s="35"/>
      <c r="C771" s="9"/>
      <c r="D771" s="9"/>
      <c r="E771" s="19"/>
      <c r="F771" s="35"/>
      <c r="G771" s="41"/>
      <c r="H771" s="9"/>
      <c r="I771" s="35"/>
      <c r="J771" s="35"/>
      <c r="K771" s="35"/>
      <c r="L771" s="9"/>
      <c r="M771" s="11" t="s">
        <v>21</v>
      </c>
      <c r="N771" s="35"/>
      <c r="O771" s="35"/>
      <c r="P771" s="35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39" t="s">
        <v>92</v>
      </c>
      <c r="G772" s="42" t="s">
        <v>8</v>
      </c>
      <c r="H772" s="12" t="s">
        <v>9</v>
      </c>
      <c r="I772" s="35"/>
      <c r="J772" s="35"/>
      <c r="K772" s="35"/>
      <c r="L772" s="9"/>
      <c r="M772" s="36">
        <f>L767</f>
        <v>210362.17</v>
      </c>
      <c r="N772" s="35"/>
      <c r="O772" s="35"/>
      <c r="P772" s="35"/>
      <c r="Q772" s="10"/>
    </row>
    <row r="773" spans="1:17" x14ac:dyDescent="0.45">
      <c r="A773" s="13" t="s">
        <v>126</v>
      </c>
      <c r="B773" s="35">
        <v>31</v>
      </c>
      <c r="C773" s="9">
        <v>17.739999999999998</v>
      </c>
      <c r="D773" s="9">
        <f>C773*B773</f>
        <v>549.93999999999994</v>
      </c>
      <c r="E773" s="36"/>
      <c r="F773" s="38">
        <f>D773/D776</f>
        <v>0.15973347739960381</v>
      </c>
      <c r="G773" s="40">
        <v>17.989999999999998</v>
      </c>
      <c r="H773" s="9">
        <f>(B773*G773)-D773</f>
        <v>7.75</v>
      </c>
      <c r="I773" s="35" t="s">
        <v>71</v>
      </c>
      <c r="J773" s="35"/>
      <c r="K773" s="35" t="str">
        <f>"buy "&amp;B773&amp;" "&amp;A773&amp;" @ $"&amp;G773</f>
        <v>buy 31 MNSO @ $17.99</v>
      </c>
      <c r="L773" s="9">
        <f>L767-(G773*B773)</f>
        <v>209804.48</v>
      </c>
      <c r="M773" s="36">
        <f>L764-(G773*B773)</f>
        <v>208732</v>
      </c>
      <c r="N773" s="35"/>
      <c r="O773" s="35"/>
      <c r="P773" s="35"/>
      <c r="Q773" s="10"/>
    </row>
    <row r="774" spans="1:17" x14ac:dyDescent="0.45">
      <c r="A774" s="13" t="s">
        <v>127</v>
      </c>
      <c r="B774" s="35">
        <v>9</v>
      </c>
      <c r="C774" s="9">
        <v>133.62</v>
      </c>
      <c r="D774" s="9">
        <f>C774*B774</f>
        <v>1202.58</v>
      </c>
      <c r="E774" s="36"/>
      <c r="F774" s="38">
        <f>D774/D776</f>
        <v>0.34929680556281695</v>
      </c>
      <c r="G774" s="40">
        <v>132.37</v>
      </c>
      <c r="H774" s="9">
        <f>(B774*G774)-D774</f>
        <v>-11.25</v>
      </c>
      <c r="I774" s="35" t="s">
        <v>71</v>
      </c>
      <c r="J774" s="35"/>
      <c r="K774" s="35" t="str">
        <f>"buy "&amp;B774&amp;" "&amp;A774&amp;" @ $"&amp;G774</f>
        <v>buy 9 SPOT @ $132.37</v>
      </c>
      <c r="L774" s="9">
        <f>L773-(G774*B774)</f>
        <v>208613.15000000002</v>
      </c>
      <c r="M774" s="36">
        <f>M773-(G774*B774)</f>
        <v>207540.67</v>
      </c>
      <c r="N774" s="35"/>
      <c r="O774" s="35"/>
      <c r="P774" s="35"/>
      <c r="Q774" s="10"/>
    </row>
    <row r="775" spans="1:17" x14ac:dyDescent="0.45">
      <c r="A775" s="23" t="s">
        <v>128</v>
      </c>
      <c r="B775" s="24">
        <v>223</v>
      </c>
      <c r="C775" s="25">
        <v>7.58</v>
      </c>
      <c r="D775" s="25">
        <f>C775*B775</f>
        <v>1690.34</v>
      </c>
      <c r="E775" s="36"/>
      <c r="F775" s="38">
        <f>D775/D776</f>
        <v>0.49096971703757925</v>
      </c>
      <c r="G775" s="43">
        <v>7.97</v>
      </c>
      <c r="H775" s="25">
        <f>(B775*G775)-D775</f>
        <v>86.970000000000027</v>
      </c>
      <c r="I775" s="35" t="s">
        <v>71</v>
      </c>
      <c r="J775" s="35"/>
      <c r="K775" s="35" t="str">
        <f>"buy "&amp;B775&amp;" "&amp;A775&amp;" @ $"&amp;G775</f>
        <v>buy 223 BORR @ $7.97</v>
      </c>
      <c r="L775" s="9">
        <f>L774-(G775*B775)</f>
        <v>206835.84000000003</v>
      </c>
      <c r="M775" s="36">
        <f>M774-(G775*B775)</f>
        <v>205763.36000000002</v>
      </c>
      <c r="N775" s="35" t="str">
        <f>TEXT(ROUND(M775,2),"$#,##0.00")&amp;" will be the balance in the account after purchases.  "</f>
        <v xml:space="preserve">$205,763.36 will be the balance in the account after purchases.  </v>
      </c>
      <c r="O775" s="35"/>
      <c r="P775" s="35"/>
      <c r="Q775" s="10"/>
    </row>
    <row r="776" spans="1:17" x14ac:dyDescent="0.45">
      <c r="A776" s="13"/>
      <c r="B776" s="35"/>
      <c r="C776" s="9"/>
      <c r="D776" s="9">
        <f>SUM(D773:D775)</f>
        <v>3442.8599999999997</v>
      </c>
      <c r="E776" s="35"/>
      <c r="F776" s="38">
        <f>SUM(F773:F775)</f>
        <v>1</v>
      </c>
      <c r="G776" s="9" t="s">
        <v>15</v>
      </c>
      <c r="H776" s="9">
        <f>SUM(H773:H775)</f>
        <v>83.470000000000027</v>
      </c>
      <c r="I776" s="35"/>
      <c r="J776" s="35"/>
      <c r="K776" s="35"/>
      <c r="L776" s="9"/>
      <c r="M776" s="35"/>
      <c r="N776" s="35" t="s">
        <v>27</v>
      </c>
      <c r="O776" s="35"/>
      <c r="P776" s="35"/>
      <c r="Q776" s="10"/>
    </row>
    <row r="777" spans="1:17" x14ac:dyDescent="0.45">
      <c r="A777" s="13"/>
      <c r="B777" s="35"/>
      <c r="C777" s="9"/>
      <c r="D777" s="9"/>
      <c r="E777" s="35"/>
      <c r="F777" s="35"/>
      <c r="G777" s="9"/>
      <c r="H777" s="9"/>
      <c r="I777" s="35"/>
      <c r="J777" s="35"/>
      <c r="K777" s="35"/>
      <c r="L777" s="9"/>
      <c r="M777" s="11" t="str">
        <f>IF(J768+M775&gt;0,"Credit Surplus","Credit Shortage")</f>
        <v>Credit Surplus</v>
      </c>
      <c r="N777" s="36">
        <f>J768+M775</f>
        <v>206835.84000000003</v>
      </c>
      <c r="O777" s="35" t="s">
        <v>60</v>
      </c>
      <c r="P777" s="35"/>
      <c r="Q777" s="10"/>
    </row>
    <row r="778" spans="1:17" x14ac:dyDescent="0.45">
      <c r="A778" s="13"/>
      <c r="B778" s="35"/>
      <c r="C778" s="9"/>
      <c r="D778" s="9"/>
      <c r="E778" s="35"/>
      <c r="F778" s="35"/>
      <c r="G778" s="9"/>
      <c r="H778" s="9"/>
      <c r="I778" s="35"/>
      <c r="J778" s="35"/>
      <c r="K778" s="35"/>
      <c r="L778" s="9"/>
      <c r="M778" s="35"/>
      <c r="N778" s="35"/>
      <c r="O778" s="35"/>
      <c r="P778" s="35"/>
      <c r="Q778" s="10"/>
    </row>
    <row r="779" spans="1:17" x14ac:dyDescent="0.45">
      <c r="A779" s="13"/>
      <c r="B779" s="35"/>
      <c r="C779" s="9"/>
      <c r="D779" s="9"/>
      <c r="E779" s="35"/>
      <c r="F779" s="35"/>
      <c r="G779" s="9"/>
      <c r="H779" s="9"/>
      <c r="I779" s="35"/>
      <c r="J779" s="35"/>
      <c r="K779" s="35"/>
      <c r="L779" s="35"/>
      <c r="M779" s="35"/>
      <c r="N779" s="35"/>
      <c r="O779" s="35"/>
      <c r="P779" s="35"/>
      <c r="Q779" s="10"/>
    </row>
    <row r="780" spans="1:17" x14ac:dyDescent="0.45">
      <c r="A780" s="13" t="s">
        <v>11</v>
      </c>
      <c r="B780" s="35"/>
      <c r="C780" s="9"/>
      <c r="D780" s="21">
        <v>502.4</v>
      </c>
      <c r="E780" s="35" t="s">
        <v>76</v>
      </c>
      <c r="F780" s="35"/>
      <c r="G780" s="9"/>
      <c r="H780" s="9"/>
      <c r="I780" s="35"/>
      <c r="J780" s="35"/>
      <c r="K780" s="35"/>
      <c r="L780" s="35"/>
      <c r="M780" s="35"/>
      <c r="N780" s="35"/>
      <c r="O780" s="35"/>
      <c r="P780" s="35"/>
      <c r="Q780" s="10"/>
    </row>
    <row r="781" spans="1:17" x14ac:dyDescent="0.45">
      <c r="A781" s="13" t="s">
        <v>12</v>
      </c>
      <c r="B781" s="35"/>
      <c r="C781" s="9"/>
      <c r="D781" s="9">
        <f>H768</f>
        <v>2.8800000000001091</v>
      </c>
      <c r="E781" s="35" t="s">
        <v>16</v>
      </c>
      <c r="F781" s="35"/>
      <c r="G781" s="9"/>
      <c r="H781" s="9"/>
      <c r="I781" s="35"/>
      <c r="J781" s="35"/>
      <c r="K781" s="35"/>
      <c r="L781" s="35"/>
      <c r="M781" s="35"/>
      <c r="N781" s="35"/>
      <c r="O781" s="35"/>
      <c r="P781" s="35"/>
      <c r="Q781" s="10"/>
    </row>
    <row r="782" spans="1:17" x14ac:dyDescent="0.45">
      <c r="A782" s="13" t="s">
        <v>13</v>
      </c>
      <c r="B782" s="35"/>
      <c r="C782" s="9"/>
      <c r="D782" s="9">
        <f>D780+D781</f>
        <v>505.28000000000009</v>
      </c>
      <c r="E782" s="35"/>
      <c r="F782" s="35"/>
      <c r="G782" s="9"/>
      <c r="H782" s="9"/>
      <c r="I782" s="35"/>
      <c r="J782" s="35"/>
      <c r="K782" s="35"/>
      <c r="L782" s="35"/>
      <c r="M782" s="35"/>
      <c r="N782" s="35"/>
      <c r="O782" s="35"/>
      <c r="P782" s="35"/>
      <c r="Q782" s="10"/>
    </row>
    <row r="783" spans="1:17" x14ac:dyDescent="0.45">
      <c r="A783" s="13" t="s">
        <v>14</v>
      </c>
      <c r="B783" s="35"/>
      <c r="C783" s="9"/>
      <c r="D783" s="9">
        <f>H776</f>
        <v>83.470000000000027</v>
      </c>
      <c r="E783" s="35" t="s">
        <v>17</v>
      </c>
      <c r="F783" s="35"/>
      <c r="G783" s="9"/>
      <c r="H783" s="9"/>
      <c r="I783" s="35"/>
      <c r="J783" s="35"/>
      <c r="K783" s="35"/>
      <c r="L783" s="35"/>
      <c r="M783" s="35"/>
      <c r="N783" s="35"/>
      <c r="O783" s="35"/>
      <c r="P783" s="35"/>
      <c r="Q783" s="10"/>
    </row>
    <row r="784" spans="1:17" x14ac:dyDescent="0.45">
      <c r="A784" s="13" t="s">
        <v>13</v>
      </c>
      <c r="B784" s="35"/>
      <c r="C784" s="9"/>
      <c r="D784" s="27">
        <f>D782-D783</f>
        <v>421.81000000000006</v>
      </c>
      <c r="E784" s="19" t="s">
        <v>18</v>
      </c>
      <c r="F784" s="35"/>
      <c r="G784" s="9"/>
      <c r="H784" s="9"/>
      <c r="I784" s="35"/>
      <c r="J784" s="35"/>
      <c r="K784" s="35"/>
      <c r="L784" s="35"/>
      <c r="M784" s="35"/>
      <c r="N784" s="35"/>
      <c r="O784" s="35"/>
      <c r="P784" s="35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8" spans="1:17" ht="14.65" thickBot="1" x14ac:dyDescent="0.5"/>
    <row r="789" spans="1:17" ht="14.65" thickTop="1" x14ac:dyDescent="0.45">
      <c r="A789" s="2"/>
      <c r="B789" s="3"/>
      <c r="C789" s="4">
        <v>44985</v>
      </c>
      <c r="D789" s="5"/>
      <c r="E789" s="3"/>
      <c r="F789" s="3"/>
      <c r="G789" s="5"/>
      <c r="H789" s="5"/>
      <c r="I789" s="3"/>
      <c r="J789" s="3"/>
      <c r="K789" s="3"/>
      <c r="L789" s="20" t="s">
        <v>19</v>
      </c>
      <c r="M789" s="3"/>
      <c r="N789" s="3"/>
      <c r="O789" s="3"/>
      <c r="P789" s="3"/>
      <c r="Q789" s="6"/>
    </row>
    <row r="790" spans="1:17" x14ac:dyDescent="0.45">
      <c r="A790" s="7" t="s">
        <v>5</v>
      </c>
      <c r="B790" s="35"/>
      <c r="C790" s="9"/>
      <c r="D790" s="9"/>
      <c r="E790" s="35"/>
      <c r="F790" s="35"/>
      <c r="G790" s="9"/>
      <c r="H790" s="9"/>
      <c r="I790" s="35"/>
      <c r="J790" s="11" t="s">
        <v>24</v>
      </c>
      <c r="K790" s="35"/>
      <c r="L790" s="11" t="s">
        <v>10</v>
      </c>
      <c r="M790" s="35"/>
      <c r="N790" s="35"/>
      <c r="O790" s="35"/>
      <c r="P790" s="35"/>
      <c r="Q790" s="10"/>
    </row>
    <row r="791" spans="1:17" x14ac:dyDescent="0.45">
      <c r="A791" s="7" t="s">
        <v>0</v>
      </c>
      <c r="B791" s="11" t="s">
        <v>3</v>
      </c>
      <c r="C791" s="12" t="s">
        <v>1</v>
      </c>
      <c r="D791" s="12" t="s">
        <v>4</v>
      </c>
      <c r="E791" s="11" t="s">
        <v>7</v>
      </c>
      <c r="F791" s="37" t="s">
        <v>92</v>
      </c>
      <c r="G791" s="12" t="s">
        <v>8</v>
      </c>
      <c r="H791" s="12" t="s">
        <v>9</v>
      </c>
      <c r="I791" s="33" t="s">
        <v>70</v>
      </c>
      <c r="J791" s="11" t="s">
        <v>23</v>
      </c>
      <c r="K791" s="35"/>
      <c r="L791" s="31">
        <v>208689.72</v>
      </c>
      <c r="M791" s="35" t="s">
        <v>118</v>
      </c>
      <c r="N791" s="35"/>
      <c r="O791" s="35"/>
      <c r="P791" s="35"/>
      <c r="Q791" s="10"/>
    </row>
    <row r="792" spans="1:17" x14ac:dyDescent="0.45">
      <c r="A792" s="13" t="s">
        <v>119</v>
      </c>
      <c r="B792" s="35">
        <v>109</v>
      </c>
      <c r="C792" s="9">
        <v>11.77</v>
      </c>
      <c r="D792" s="9">
        <f>C792*B792</f>
        <v>1282.93</v>
      </c>
      <c r="E792" s="36" t="s">
        <v>33</v>
      </c>
      <c r="F792" s="38">
        <f>D792/D795</f>
        <v>0.32146544120594955</v>
      </c>
      <c r="G792" s="40">
        <v>11.71</v>
      </c>
      <c r="H792" s="9">
        <f>(B792*G792)-D792</f>
        <v>-6.5399999999999636</v>
      </c>
      <c r="I792" s="35" t="s">
        <v>71</v>
      </c>
      <c r="J792" s="36">
        <f>G792*B792</f>
        <v>1276.3900000000001</v>
      </c>
      <c r="K792" s="35" t="str">
        <f>"sell "&amp;B792&amp;" "&amp;A792&amp;" @ $"&amp;G792</f>
        <v>sell 109 YPF @ $11.71</v>
      </c>
      <c r="L792" s="9">
        <f>L791+(G792*B792)</f>
        <v>209966.11000000002</v>
      </c>
      <c r="M792" s="35"/>
      <c r="N792" s="35"/>
      <c r="O792" s="35"/>
      <c r="P792" s="35"/>
      <c r="Q792" s="10"/>
    </row>
    <row r="793" spans="1:17" x14ac:dyDescent="0.45">
      <c r="A793" s="13" t="s">
        <v>120</v>
      </c>
      <c r="B793" s="35">
        <v>41</v>
      </c>
      <c r="C793" s="9">
        <v>51.44</v>
      </c>
      <c r="D793" s="9">
        <f>C793*B793</f>
        <v>2109.04</v>
      </c>
      <c r="E793" s="36" t="s">
        <v>33</v>
      </c>
      <c r="F793" s="38">
        <f>D793/D795</f>
        <v>0.52846489997193602</v>
      </c>
      <c r="G793" s="40">
        <v>51.87</v>
      </c>
      <c r="H793" s="9">
        <f>(B793*G793)-D793</f>
        <v>17.630000000000109</v>
      </c>
      <c r="I793" s="35"/>
      <c r="J793" s="36">
        <f>G793*B793</f>
        <v>2126.67</v>
      </c>
      <c r="K793" s="35" t="str">
        <f>"sell "&amp;B793&amp;" "&amp;A793&amp;" @ $"&amp;G793</f>
        <v>sell 41 INSW @ $51.87</v>
      </c>
      <c r="L793" s="9">
        <f>L792+(G793*B793)</f>
        <v>212092.78000000003</v>
      </c>
      <c r="M793" s="35"/>
      <c r="N793" s="35"/>
      <c r="O793" s="35"/>
      <c r="P793" s="35"/>
      <c r="Q793" s="10"/>
    </row>
    <row r="794" spans="1:17" x14ac:dyDescent="0.45">
      <c r="A794" s="13" t="s">
        <v>121</v>
      </c>
      <c r="B794" s="35">
        <v>17</v>
      </c>
      <c r="C794" s="9">
        <v>35.229999999999997</v>
      </c>
      <c r="D794" s="9">
        <f>C794*B794</f>
        <v>598.91</v>
      </c>
      <c r="E794" s="36" t="s">
        <v>33</v>
      </c>
      <c r="F794" s="38">
        <f>D794/D795</f>
        <v>0.1500696588221144</v>
      </c>
      <c r="G794" s="40">
        <v>36.25</v>
      </c>
      <c r="H794" s="9">
        <f>(B794*G794)-D794</f>
        <v>17.340000000000032</v>
      </c>
      <c r="I794" s="35"/>
      <c r="J794" s="36">
        <f>G794*B794</f>
        <v>616.25</v>
      </c>
      <c r="K794" s="35" t="str">
        <f>"sell "&amp;B794&amp;" "&amp;A794&amp;" @ $"&amp;G794</f>
        <v>sell 17 TRMD @ $36.25</v>
      </c>
      <c r="L794" s="9">
        <f>L793+(G794*B794)</f>
        <v>212709.03000000003</v>
      </c>
      <c r="M794" s="35" t="s">
        <v>22</v>
      </c>
      <c r="N794" s="35"/>
      <c r="O794" s="35"/>
      <c r="P794" s="35"/>
      <c r="Q794" s="10"/>
    </row>
    <row r="795" spans="1:17" x14ac:dyDescent="0.45">
      <c r="A795" s="13"/>
      <c r="B795" s="35"/>
      <c r="C795" s="9"/>
      <c r="D795" s="9">
        <f>SUM(D792:D794)</f>
        <v>3990.88</v>
      </c>
      <c r="E795" s="36"/>
      <c r="F795" s="38">
        <f>SUM(F792:F794)</f>
        <v>1</v>
      </c>
      <c r="G795" s="41"/>
      <c r="H795" s="9">
        <f>SUM(H792:H794)</f>
        <v>28.430000000000177</v>
      </c>
      <c r="I795" s="35"/>
      <c r="J795" s="36">
        <f>SUM(J792:J794)</f>
        <v>4019.3100000000004</v>
      </c>
      <c r="K795" s="35"/>
      <c r="L795" s="9"/>
      <c r="M795" s="35"/>
      <c r="N795" s="35"/>
      <c r="O795" s="35"/>
      <c r="P795" s="35"/>
      <c r="Q795" s="10"/>
    </row>
    <row r="796" spans="1:17" x14ac:dyDescent="0.45">
      <c r="A796" s="13"/>
      <c r="B796" s="35"/>
      <c r="C796" s="9"/>
      <c r="D796" s="9"/>
      <c r="E796" s="35"/>
      <c r="F796" s="35"/>
      <c r="G796" s="41"/>
      <c r="H796" s="9"/>
      <c r="I796" s="35"/>
      <c r="J796" s="35"/>
      <c r="K796" s="35"/>
      <c r="L796" s="9"/>
      <c r="M796" s="35"/>
      <c r="N796" s="35"/>
      <c r="O796" s="35"/>
      <c r="P796" s="35"/>
      <c r="Q796" s="10"/>
    </row>
    <row r="797" spans="1:17" x14ac:dyDescent="0.45">
      <c r="A797" s="13"/>
      <c r="B797" s="35"/>
      <c r="C797" s="9"/>
      <c r="D797" s="9"/>
      <c r="E797" s="19"/>
      <c r="F797" s="35"/>
      <c r="G797" s="41"/>
      <c r="H797" s="9"/>
      <c r="I797" s="35"/>
      <c r="J797" s="35"/>
      <c r="K797" s="35"/>
      <c r="L797" s="9"/>
      <c r="M797" s="11" t="s">
        <v>20</v>
      </c>
      <c r="N797" s="35"/>
      <c r="O797" s="35"/>
      <c r="P797" s="35"/>
      <c r="Q797" s="10"/>
    </row>
    <row r="798" spans="1:17" x14ac:dyDescent="0.45">
      <c r="A798" s="7" t="s">
        <v>6</v>
      </c>
      <c r="B798" s="35"/>
      <c r="C798" s="9"/>
      <c r="D798" s="9"/>
      <c r="E798" s="19"/>
      <c r="F798" s="35"/>
      <c r="G798" s="41"/>
      <c r="H798" s="9"/>
      <c r="I798" s="35"/>
      <c r="J798" s="35"/>
      <c r="K798" s="35"/>
      <c r="L798" s="9"/>
      <c r="M798" s="11" t="s">
        <v>21</v>
      </c>
      <c r="N798" s="35"/>
      <c r="O798" s="35"/>
      <c r="P798" s="35"/>
      <c r="Q798" s="10"/>
    </row>
    <row r="799" spans="1:17" x14ac:dyDescent="0.45">
      <c r="A799" s="7" t="s">
        <v>0</v>
      </c>
      <c r="B799" s="11" t="s">
        <v>3</v>
      </c>
      <c r="C799" s="12" t="s">
        <v>1</v>
      </c>
      <c r="D799" s="12" t="s">
        <v>2</v>
      </c>
      <c r="E799" s="22" t="s">
        <v>7</v>
      </c>
      <c r="F799" s="39" t="s">
        <v>92</v>
      </c>
      <c r="G799" s="42" t="s">
        <v>8</v>
      </c>
      <c r="H799" s="12" t="s">
        <v>9</v>
      </c>
      <c r="I799" s="35"/>
      <c r="J799" s="35"/>
      <c r="K799" s="35"/>
      <c r="L799" s="9"/>
      <c r="M799" s="36">
        <f>L794</f>
        <v>212709.03000000003</v>
      </c>
      <c r="N799" s="35"/>
      <c r="O799" s="35"/>
      <c r="P799" s="35"/>
      <c r="Q799" s="10"/>
    </row>
    <row r="800" spans="1:17" x14ac:dyDescent="0.45">
      <c r="A800" s="13" t="s">
        <v>123</v>
      </c>
      <c r="B800" s="35">
        <v>2</v>
      </c>
      <c r="C800" s="9">
        <v>128.54</v>
      </c>
      <c r="D800" s="9">
        <f>C800*B800</f>
        <v>257.08</v>
      </c>
      <c r="E800" s="36" t="s">
        <v>33</v>
      </c>
      <c r="F800" s="38">
        <f>D800/D803</f>
        <v>7.5922600765486931E-2</v>
      </c>
      <c r="G800" s="40">
        <v>129.72</v>
      </c>
      <c r="H800" s="9">
        <f>(B800*G800)-D800</f>
        <v>2.3600000000000136</v>
      </c>
      <c r="I800" s="35" t="s">
        <v>71</v>
      </c>
      <c r="J800" s="35"/>
      <c r="K800" s="35" t="str">
        <f>"buy "&amp;B800&amp;" "&amp;A800&amp;" @ $"&amp;G800</f>
        <v>buy 2 ACLS @ $129.72</v>
      </c>
      <c r="L800" s="9">
        <f>L794-(G800*B800)</f>
        <v>212449.59000000003</v>
      </c>
      <c r="M800" s="36">
        <f>L791-(G800*B800)</f>
        <v>208430.28</v>
      </c>
      <c r="N800" s="35"/>
      <c r="O800" s="35"/>
      <c r="P800" s="35"/>
      <c r="Q800" s="10"/>
    </row>
    <row r="801" spans="1:17" x14ac:dyDescent="0.45">
      <c r="A801" s="13" t="s">
        <v>124</v>
      </c>
      <c r="B801" s="35">
        <v>10</v>
      </c>
      <c r="C801" s="9">
        <v>108.37</v>
      </c>
      <c r="D801" s="9">
        <f>C801*B801</f>
        <v>1083.7</v>
      </c>
      <c r="E801" s="36" t="s">
        <v>33</v>
      </c>
      <c r="F801" s="38">
        <f>D801/D803</f>
        <v>0.32004559845012526</v>
      </c>
      <c r="G801" s="40">
        <v>110</v>
      </c>
      <c r="H801" s="9">
        <f>(B801*G801)-D801</f>
        <v>16.299999999999955</v>
      </c>
      <c r="I801" s="35" t="s">
        <v>71</v>
      </c>
      <c r="J801" s="35"/>
      <c r="K801" s="35" t="str">
        <f>"buy "&amp;B801&amp;" "&amp;A801&amp;" @ $"&amp;G801</f>
        <v>buy 10 WYNN @ $110</v>
      </c>
      <c r="L801" s="9">
        <f>L800-(G801*B801)</f>
        <v>211349.59000000003</v>
      </c>
      <c r="M801" s="36">
        <f>M800-(G801*B801)</f>
        <v>207330.28</v>
      </c>
      <c r="N801" s="35"/>
      <c r="O801" s="35"/>
      <c r="P801" s="35"/>
      <c r="Q801" s="10"/>
    </row>
    <row r="802" spans="1:17" x14ac:dyDescent="0.45">
      <c r="A802" s="23" t="s">
        <v>125</v>
      </c>
      <c r="B802" s="24">
        <v>181</v>
      </c>
      <c r="C802" s="25">
        <v>11.3</v>
      </c>
      <c r="D802" s="25">
        <f>C802*B802</f>
        <v>2045.3000000000002</v>
      </c>
      <c r="E802" s="36" t="s">
        <v>33</v>
      </c>
      <c r="F802" s="38">
        <f>D802/D803</f>
        <v>0.6040318007843879</v>
      </c>
      <c r="G802" s="43">
        <v>11.4</v>
      </c>
      <c r="H802" s="25">
        <f>(B802*G802)-D802</f>
        <v>18.099999999999909</v>
      </c>
      <c r="I802" s="35" t="s">
        <v>71</v>
      </c>
      <c r="J802" s="35"/>
      <c r="K802" s="35" t="str">
        <f>"buy "&amp;B802&amp;" "&amp;A802&amp;" @ $"&amp;G802</f>
        <v>buy 181 COTY @ $11.4</v>
      </c>
      <c r="L802" s="9">
        <f>L801-(G802*B802)</f>
        <v>209286.19000000003</v>
      </c>
      <c r="M802" s="36">
        <f>M801-(G802*B802)</f>
        <v>205266.88</v>
      </c>
      <c r="N802" s="35" t="str">
        <f>TEXT(ROUND(M802,2),"$#,##0.00")&amp;" will be the balance in the account after purchases.  "</f>
        <v xml:space="preserve">$205,266.88 will be the balance in the account after purchases.  </v>
      </c>
      <c r="O802" s="35"/>
      <c r="P802" s="35"/>
      <c r="Q802" s="10"/>
    </row>
    <row r="803" spans="1:17" x14ac:dyDescent="0.45">
      <c r="A803" s="13"/>
      <c r="B803" s="35"/>
      <c r="C803" s="9"/>
      <c r="D803" s="9">
        <f>SUM(D800:D802)</f>
        <v>3386.08</v>
      </c>
      <c r="E803" s="35"/>
      <c r="F803" s="38">
        <f>SUM(F800:F802)</f>
        <v>1</v>
      </c>
      <c r="G803" s="9" t="s">
        <v>15</v>
      </c>
      <c r="H803" s="9">
        <f>SUM(H800:H802)</f>
        <v>36.759999999999877</v>
      </c>
      <c r="I803" s="35"/>
      <c r="J803" s="35"/>
      <c r="K803" s="35"/>
      <c r="L803" s="9"/>
      <c r="M803" s="35"/>
      <c r="N803" s="35" t="s">
        <v>27</v>
      </c>
      <c r="O803" s="35"/>
      <c r="P803" s="35"/>
      <c r="Q803" s="10"/>
    </row>
    <row r="804" spans="1:17" x14ac:dyDescent="0.45">
      <c r="A804" s="13"/>
      <c r="B804" s="35"/>
      <c r="C804" s="9"/>
      <c r="D804" s="9"/>
      <c r="E804" s="35"/>
      <c r="F804" s="35"/>
      <c r="G804" s="9"/>
      <c r="H804" s="9"/>
      <c r="I804" s="35"/>
      <c r="J804" s="35"/>
      <c r="K804" s="35"/>
      <c r="L804" s="9"/>
      <c r="M804" s="11" t="str">
        <f>IF(J795+M802&gt;0,"Credit Surplus","Credit Shortage")</f>
        <v>Credit Surplus</v>
      </c>
      <c r="N804" s="36">
        <f>J795+M802</f>
        <v>209286.19</v>
      </c>
      <c r="O804" s="35" t="s">
        <v>60</v>
      </c>
      <c r="P804" s="35"/>
      <c r="Q804" s="10"/>
    </row>
    <row r="805" spans="1:17" x14ac:dyDescent="0.45">
      <c r="A805" s="13"/>
      <c r="B805" s="35"/>
      <c r="C805" s="9"/>
      <c r="D805" s="9"/>
      <c r="E805" s="35"/>
      <c r="F805" s="35"/>
      <c r="G805" s="9"/>
      <c r="H805" s="9"/>
      <c r="I805" s="35"/>
      <c r="J805" s="35"/>
      <c r="K805" s="35"/>
      <c r="L805" s="9"/>
      <c r="M805" s="35"/>
      <c r="N805" s="35"/>
      <c r="O805" s="35"/>
      <c r="P805" s="35"/>
      <c r="Q805" s="10"/>
    </row>
    <row r="806" spans="1:17" x14ac:dyDescent="0.45">
      <c r="A806" s="13"/>
      <c r="B806" s="35"/>
      <c r="C806" s="9"/>
      <c r="D806" s="9"/>
      <c r="E806" s="35"/>
      <c r="F806" s="35"/>
      <c r="G806" s="9"/>
      <c r="H806" s="9"/>
      <c r="I806" s="35"/>
      <c r="J806" s="35"/>
      <c r="K806" s="35"/>
      <c r="L806" s="35"/>
      <c r="M806" s="35"/>
      <c r="N806" s="35"/>
      <c r="O806" s="35"/>
      <c r="P806" s="35"/>
      <c r="Q806" s="10"/>
    </row>
    <row r="807" spans="1:17" x14ac:dyDescent="0.45">
      <c r="A807" s="13" t="s">
        <v>11</v>
      </c>
      <c r="B807" s="35"/>
      <c r="C807" s="9"/>
      <c r="D807" s="21">
        <v>2883.99</v>
      </c>
      <c r="E807" s="35" t="s">
        <v>76</v>
      </c>
      <c r="F807" s="35"/>
      <c r="G807" s="9"/>
      <c r="H807" s="9"/>
      <c r="I807" s="35"/>
      <c r="J807" s="35"/>
      <c r="K807" s="35"/>
      <c r="L807" s="35"/>
      <c r="M807" s="35"/>
      <c r="N807" s="35"/>
      <c r="O807" s="35"/>
      <c r="P807" s="35"/>
      <c r="Q807" s="10"/>
    </row>
    <row r="808" spans="1:17" x14ac:dyDescent="0.45">
      <c r="A808" s="13" t="s">
        <v>12</v>
      </c>
      <c r="B808" s="35"/>
      <c r="C808" s="9"/>
      <c r="D808" s="9">
        <f>H795</f>
        <v>28.430000000000177</v>
      </c>
      <c r="E808" s="35" t="s">
        <v>16</v>
      </c>
      <c r="F808" s="35"/>
      <c r="G808" s="9"/>
      <c r="H808" s="9"/>
      <c r="I808" s="35"/>
      <c r="J808" s="35"/>
      <c r="K808" s="35"/>
      <c r="L808" s="35"/>
      <c r="M808" s="35"/>
      <c r="N808" s="35"/>
      <c r="O808" s="35"/>
      <c r="P808" s="35"/>
      <c r="Q808" s="10"/>
    </row>
    <row r="809" spans="1:17" x14ac:dyDescent="0.45">
      <c r="A809" s="13" t="s">
        <v>13</v>
      </c>
      <c r="B809" s="35"/>
      <c r="C809" s="9"/>
      <c r="D809" s="9">
        <f>D807+D808</f>
        <v>2912.42</v>
      </c>
      <c r="E809" s="35"/>
      <c r="F809" s="35"/>
      <c r="G809" s="9"/>
      <c r="H809" s="9"/>
      <c r="I809" s="35"/>
      <c r="J809" s="35"/>
      <c r="K809" s="35"/>
      <c r="L809" s="35"/>
      <c r="M809" s="35"/>
      <c r="N809" s="35"/>
      <c r="O809" s="35"/>
      <c r="P809" s="35"/>
      <c r="Q809" s="10"/>
    </row>
    <row r="810" spans="1:17" x14ac:dyDescent="0.45">
      <c r="A810" s="13" t="s">
        <v>14</v>
      </c>
      <c r="B810" s="35"/>
      <c r="C810" s="9"/>
      <c r="D810" s="9">
        <f>H803</f>
        <v>36.759999999999877</v>
      </c>
      <c r="E810" s="35" t="s">
        <v>17</v>
      </c>
      <c r="F810" s="35"/>
      <c r="G810" s="9"/>
      <c r="H810" s="9"/>
      <c r="I810" s="35"/>
      <c r="J810" s="35"/>
      <c r="K810" s="35"/>
      <c r="L810" s="35"/>
      <c r="M810" s="35"/>
      <c r="N810" s="35"/>
      <c r="O810" s="35"/>
      <c r="P810" s="35"/>
      <c r="Q810" s="10"/>
    </row>
    <row r="811" spans="1:17" x14ac:dyDescent="0.45">
      <c r="A811" s="13" t="s">
        <v>13</v>
      </c>
      <c r="B811" s="35"/>
      <c r="C811" s="9"/>
      <c r="D811" s="27">
        <f>D809-D810</f>
        <v>2875.6600000000003</v>
      </c>
      <c r="E811" s="19" t="s">
        <v>18</v>
      </c>
      <c r="F811" s="35"/>
      <c r="G811" s="9"/>
      <c r="H811" s="9"/>
      <c r="I811" s="35"/>
      <c r="J811" s="35"/>
      <c r="K811" s="35"/>
      <c r="L811" s="35"/>
      <c r="M811" s="35"/>
      <c r="N811" s="35"/>
      <c r="O811" s="35"/>
      <c r="P811" s="35"/>
      <c r="Q811" s="10"/>
    </row>
    <row r="812" spans="1:17" ht="14.65" thickBot="1" x14ac:dyDescent="0.5">
      <c r="A812" s="15"/>
      <c r="B812" s="16"/>
      <c r="C812" s="17"/>
      <c r="D812" s="17"/>
      <c r="E812" s="16"/>
      <c r="F812" s="16"/>
      <c r="G812" s="17"/>
      <c r="H812" s="17"/>
      <c r="I812" s="16"/>
      <c r="J812" s="16"/>
      <c r="K812" s="16"/>
      <c r="L812" s="16"/>
      <c r="M812" s="16"/>
      <c r="N812" s="16"/>
      <c r="O812" s="16"/>
      <c r="P812" s="16"/>
      <c r="Q812" s="18"/>
    </row>
    <row r="813" spans="1:17" ht="14.65" thickTop="1" x14ac:dyDescent="0.45"/>
    <row r="815" spans="1:17" ht="14.65" thickBot="1" x14ac:dyDescent="0.5"/>
    <row r="816" spans="1:17" ht="14.65" thickTop="1" x14ac:dyDescent="0.45">
      <c r="A816" s="2"/>
      <c r="B816" s="3"/>
      <c r="C816" s="4">
        <v>44957</v>
      </c>
      <c r="D816" s="5"/>
      <c r="E816" s="3"/>
      <c r="F816" s="3"/>
      <c r="G816" s="5"/>
      <c r="H816" s="5"/>
      <c r="I816" s="3"/>
      <c r="J816" s="3"/>
      <c r="K816" s="3"/>
      <c r="L816" s="20" t="s">
        <v>19</v>
      </c>
      <c r="M816" s="3"/>
      <c r="N816" s="3"/>
      <c r="O816" s="3"/>
      <c r="P816" s="3"/>
      <c r="Q816" s="6"/>
    </row>
    <row r="817" spans="1:17" x14ac:dyDescent="0.45">
      <c r="A817" s="7" t="s">
        <v>5</v>
      </c>
      <c r="B817" s="35"/>
      <c r="C817" s="9"/>
      <c r="D817" s="9"/>
      <c r="E817" s="35"/>
      <c r="F817" s="35"/>
      <c r="G817" s="9"/>
      <c r="H817" s="9"/>
      <c r="I817" s="35"/>
      <c r="J817" s="11" t="s">
        <v>24</v>
      </c>
      <c r="K817" s="35"/>
      <c r="L817" s="11" t="s">
        <v>10</v>
      </c>
      <c r="M817" s="35"/>
      <c r="N817" s="35"/>
      <c r="O817" s="35"/>
      <c r="P817" s="35"/>
      <c r="Q817" s="10"/>
    </row>
    <row r="818" spans="1:17" x14ac:dyDescent="0.45">
      <c r="A818" s="7" t="s">
        <v>0</v>
      </c>
      <c r="B818" s="11" t="s">
        <v>3</v>
      </c>
      <c r="C818" s="12" t="s">
        <v>1</v>
      </c>
      <c r="D818" s="12" t="s">
        <v>4</v>
      </c>
      <c r="E818" s="11" t="s">
        <v>7</v>
      </c>
      <c r="F818" s="37" t="s">
        <v>92</v>
      </c>
      <c r="G818" s="12" t="s">
        <v>8</v>
      </c>
      <c r="H818" s="12" t="s">
        <v>9</v>
      </c>
      <c r="I818" s="33" t="s">
        <v>70</v>
      </c>
      <c r="J818" s="11" t="s">
        <v>23</v>
      </c>
      <c r="K818" s="35"/>
      <c r="L818" s="31">
        <v>208689.72</v>
      </c>
      <c r="M818" s="35" t="s">
        <v>118</v>
      </c>
      <c r="N818" s="35"/>
      <c r="O818" s="35"/>
      <c r="P818" s="35"/>
      <c r="Q818" s="10"/>
    </row>
    <row r="819" spans="1:17" x14ac:dyDescent="0.45">
      <c r="A819" s="13" t="s">
        <v>119</v>
      </c>
      <c r="B819" s="35">
        <v>109</v>
      </c>
      <c r="C819" s="9">
        <v>11.77</v>
      </c>
      <c r="D819" s="9">
        <f>C819*B819</f>
        <v>1282.93</v>
      </c>
      <c r="E819" s="36" t="s">
        <v>33</v>
      </c>
      <c r="F819" s="38">
        <f>D819/D822</f>
        <v>0.32146544120594955</v>
      </c>
      <c r="G819" s="40">
        <v>11.71</v>
      </c>
      <c r="H819" s="9">
        <f>(B819*G819)-D819</f>
        <v>-6.5399999999999636</v>
      </c>
      <c r="I819" s="35" t="s">
        <v>71</v>
      </c>
      <c r="J819" s="36">
        <f>G819*B819</f>
        <v>1276.3900000000001</v>
      </c>
      <c r="K819" s="35" t="str">
        <f>"sell "&amp;B819&amp;" "&amp;A819&amp;" @ $"&amp;G819</f>
        <v>sell 109 YPF @ $11.71</v>
      </c>
      <c r="L819" s="9">
        <f>L818+(G819*B819)</f>
        <v>209966.11000000002</v>
      </c>
      <c r="M819" s="35"/>
      <c r="N819" s="35"/>
      <c r="O819" s="35"/>
      <c r="P819" s="35"/>
      <c r="Q819" s="10"/>
    </row>
    <row r="820" spans="1:17" x14ac:dyDescent="0.45">
      <c r="A820" s="13" t="s">
        <v>120</v>
      </c>
      <c r="B820" s="35">
        <v>41</v>
      </c>
      <c r="C820" s="9">
        <v>51.44</v>
      </c>
      <c r="D820" s="9">
        <f>C820*B820</f>
        <v>2109.04</v>
      </c>
      <c r="E820" s="36" t="s">
        <v>33</v>
      </c>
      <c r="F820" s="38">
        <f>D820/D822</f>
        <v>0.52846489997193602</v>
      </c>
      <c r="G820" s="40">
        <v>51.87</v>
      </c>
      <c r="H820" s="9">
        <f>(B820*G820)-D820</f>
        <v>17.630000000000109</v>
      </c>
      <c r="I820" s="35"/>
      <c r="J820" s="36">
        <f>G820*B820</f>
        <v>2126.67</v>
      </c>
      <c r="K820" s="35" t="str">
        <f>"sell "&amp;B820&amp;" "&amp;A820&amp;" @ $"&amp;G820</f>
        <v>sell 41 INSW @ $51.87</v>
      </c>
      <c r="L820" s="9">
        <f>L819+(G820*B820)</f>
        <v>212092.78000000003</v>
      </c>
      <c r="M820" s="35"/>
      <c r="N820" s="35"/>
      <c r="O820" s="35"/>
      <c r="P820" s="35"/>
      <c r="Q820" s="10"/>
    </row>
    <row r="821" spans="1:17" x14ac:dyDescent="0.45">
      <c r="A821" s="13" t="s">
        <v>121</v>
      </c>
      <c r="B821" s="35">
        <v>17</v>
      </c>
      <c r="C821" s="9">
        <v>35.229999999999997</v>
      </c>
      <c r="D821" s="9">
        <f>C821*B821</f>
        <v>598.91</v>
      </c>
      <c r="E821" s="36" t="s">
        <v>33</v>
      </c>
      <c r="F821" s="38">
        <f>D821/D822</f>
        <v>0.1500696588221144</v>
      </c>
      <c r="G821" s="40">
        <v>36.25</v>
      </c>
      <c r="H821" s="9">
        <f>(B821*G821)-D821</f>
        <v>17.340000000000032</v>
      </c>
      <c r="I821" s="35"/>
      <c r="J821" s="36">
        <f>G821*B821</f>
        <v>616.25</v>
      </c>
      <c r="K821" s="35" t="str">
        <f>"sell "&amp;B821&amp;" "&amp;A821&amp;" @ $"&amp;G821</f>
        <v>sell 17 TRMD @ $36.25</v>
      </c>
      <c r="L821" s="9">
        <f>L820+(G821*B821)</f>
        <v>212709.03000000003</v>
      </c>
      <c r="M821" s="35" t="s">
        <v>22</v>
      </c>
      <c r="N821" s="35"/>
      <c r="O821" s="35"/>
      <c r="P821" s="35"/>
      <c r="Q821" s="10"/>
    </row>
    <row r="822" spans="1:17" x14ac:dyDescent="0.45">
      <c r="A822" s="13"/>
      <c r="B822" s="35"/>
      <c r="C822" s="9"/>
      <c r="D822" s="9">
        <f>SUM(D819:D821)</f>
        <v>3990.88</v>
      </c>
      <c r="E822" s="36"/>
      <c r="F822" s="38">
        <f>SUM(F819:F821)</f>
        <v>1</v>
      </c>
      <c r="G822" s="41"/>
      <c r="H822" s="9">
        <f>SUM(H819:H821)</f>
        <v>28.430000000000177</v>
      </c>
      <c r="I822" s="35"/>
      <c r="J822" s="36">
        <f>SUM(J819:J821)</f>
        <v>4019.3100000000004</v>
      </c>
      <c r="K822" s="35"/>
      <c r="L822" s="9"/>
      <c r="M822" s="35"/>
      <c r="N822" s="35"/>
      <c r="O822" s="35"/>
      <c r="P822" s="35"/>
      <c r="Q822" s="10"/>
    </row>
    <row r="823" spans="1:17" x14ac:dyDescent="0.45">
      <c r="A823" s="13"/>
      <c r="B823" s="35"/>
      <c r="C823" s="9"/>
      <c r="D823" s="9"/>
      <c r="E823" s="35"/>
      <c r="F823" s="35"/>
      <c r="G823" s="41"/>
      <c r="H823" s="9"/>
      <c r="I823" s="35"/>
      <c r="J823" s="35"/>
      <c r="K823" s="35"/>
      <c r="L823" s="9"/>
      <c r="M823" s="35"/>
      <c r="N823" s="35"/>
      <c r="O823" s="35"/>
      <c r="P823" s="35"/>
      <c r="Q823" s="10"/>
    </row>
    <row r="824" spans="1:17" x14ac:dyDescent="0.45">
      <c r="A824" s="13"/>
      <c r="B824" s="35"/>
      <c r="C824" s="9"/>
      <c r="D824" s="9"/>
      <c r="E824" s="19"/>
      <c r="F824" s="35"/>
      <c r="G824" s="41"/>
      <c r="H824" s="9"/>
      <c r="I824" s="35"/>
      <c r="J824" s="35"/>
      <c r="K824" s="35"/>
      <c r="L824" s="9"/>
      <c r="M824" s="11" t="s">
        <v>20</v>
      </c>
      <c r="N824" s="35"/>
      <c r="O824" s="35"/>
      <c r="P824" s="35"/>
      <c r="Q824" s="10"/>
    </row>
    <row r="825" spans="1:17" x14ac:dyDescent="0.45">
      <c r="A825" s="7" t="s">
        <v>6</v>
      </c>
      <c r="B825" s="35"/>
      <c r="C825" s="9"/>
      <c r="D825" s="9"/>
      <c r="E825" s="19"/>
      <c r="F825" s="35"/>
      <c r="G825" s="41"/>
      <c r="H825" s="9"/>
      <c r="I825" s="35"/>
      <c r="J825" s="35"/>
      <c r="K825" s="35"/>
      <c r="L825" s="9"/>
      <c r="M825" s="11" t="s">
        <v>21</v>
      </c>
      <c r="N825" s="35"/>
      <c r="O825" s="35"/>
      <c r="P825" s="35"/>
      <c r="Q825" s="10"/>
    </row>
    <row r="826" spans="1:17" x14ac:dyDescent="0.45">
      <c r="A826" s="7" t="s">
        <v>0</v>
      </c>
      <c r="B826" s="11" t="s">
        <v>3</v>
      </c>
      <c r="C826" s="12" t="s">
        <v>1</v>
      </c>
      <c r="D826" s="12" t="s">
        <v>2</v>
      </c>
      <c r="E826" s="22" t="s">
        <v>7</v>
      </c>
      <c r="F826" s="39" t="s">
        <v>92</v>
      </c>
      <c r="G826" s="42" t="s">
        <v>8</v>
      </c>
      <c r="H826" s="12" t="s">
        <v>9</v>
      </c>
      <c r="I826" s="35"/>
      <c r="J826" s="35"/>
      <c r="K826" s="35"/>
      <c r="L826" s="9"/>
      <c r="M826" s="36">
        <f>L821</f>
        <v>212709.03000000003</v>
      </c>
      <c r="N826" s="35"/>
      <c r="O826" s="35"/>
      <c r="P826" s="35"/>
      <c r="Q826" s="10"/>
    </row>
    <row r="827" spans="1:17" x14ac:dyDescent="0.45">
      <c r="A827" s="13" t="s">
        <v>123</v>
      </c>
      <c r="B827" s="35">
        <v>2</v>
      </c>
      <c r="C827" s="9">
        <v>128.54</v>
      </c>
      <c r="D827" s="9">
        <f>C827*B827</f>
        <v>257.08</v>
      </c>
      <c r="E827" s="36" t="s">
        <v>33</v>
      </c>
      <c r="F827" s="38">
        <f>D827/D830</f>
        <v>7.5922600765486931E-2</v>
      </c>
      <c r="G827" s="40">
        <v>129.72</v>
      </c>
      <c r="H827" s="9">
        <f>(B827*G827)-D827</f>
        <v>2.3600000000000136</v>
      </c>
      <c r="I827" s="35" t="s">
        <v>71</v>
      </c>
      <c r="J827" s="35"/>
      <c r="K827" s="35" t="str">
        <f>"buy "&amp;B827&amp;" "&amp;A827&amp;" @ $"&amp;G827</f>
        <v>buy 2 ACLS @ $129.72</v>
      </c>
      <c r="L827" s="9">
        <f>L821-(G827*B827)</f>
        <v>212449.59000000003</v>
      </c>
      <c r="M827" s="36">
        <f>L818-(G827*B827)</f>
        <v>208430.28</v>
      </c>
      <c r="N827" s="35"/>
      <c r="O827" s="35"/>
      <c r="P827" s="35"/>
      <c r="Q827" s="10"/>
    </row>
    <row r="828" spans="1:17" x14ac:dyDescent="0.45">
      <c r="A828" s="13" t="s">
        <v>124</v>
      </c>
      <c r="B828" s="35">
        <v>10</v>
      </c>
      <c r="C828" s="9">
        <v>108.37</v>
      </c>
      <c r="D828" s="9">
        <f>C828*B828</f>
        <v>1083.7</v>
      </c>
      <c r="E828" s="36" t="s">
        <v>33</v>
      </c>
      <c r="F828" s="38">
        <f>D828/D830</f>
        <v>0.32004559845012526</v>
      </c>
      <c r="G828" s="40">
        <v>110</v>
      </c>
      <c r="H828" s="9">
        <f>(B828*G828)-D828</f>
        <v>16.299999999999955</v>
      </c>
      <c r="I828" s="35" t="s">
        <v>71</v>
      </c>
      <c r="J828" s="35"/>
      <c r="K828" s="35" t="str">
        <f>"buy "&amp;B828&amp;" "&amp;A828&amp;" @ $"&amp;G828</f>
        <v>buy 10 WYNN @ $110</v>
      </c>
      <c r="L828" s="9">
        <f>L827-(G828*B828)</f>
        <v>211349.59000000003</v>
      </c>
      <c r="M828" s="36">
        <f>M827-(G828*B828)</f>
        <v>207330.28</v>
      </c>
      <c r="N828" s="35"/>
      <c r="O828" s="35"/>
      <c r="P828" s="35"/>
      <c r="Q828" s="10"/>
    </row>
    <row r="829" spans="1:17" x14ac:dyDescent="0.45">
      <c r="A829" s="23" t="s">
        <v>125</v>
      </c>
      <c r="B829" s="24">
        <v>181</v>
      </c>
      <c r="C829" s="25">
        <v>11.3</v>
      </c>
      <c r="D829" s="25">
        <f>C829*B829</f>
        <v>2045.3000000000002</v>
      </c>
      <c r="E829" s="36" t="s">
        <v>33</v>
      </c>
      <c r="F829" s="38">
        <f>D829/D830</f>
        <v>0.6040318007843879</v>
      </c>
      <c r="G829" s="43">
        <v>11.4</v>
      </c>
      <c r="H829" s="25">
        <f>(B829*G829)-D829</f>
        <v>18.099999999999909</v>
      </c>
      <c r="I829" s="35" t="s">
        <v>71</v>
      </c>
      <c r="J829" s="35"/>
      <c r="K829" s="35" t="str">
        <f>"buy "&amp;B829&amp;" "&amp;A829&amp;" @ $"&amp;G829</f>
        <v>buy 181 COTY @ $11.4</v>
      </c>
      <c r="L829" s="9">
        <f>L828-(G829*B829)</f>
        <v>209286.19000000003</v>
      </c>
      <c r="M829" s="36">
        <f>M828-(G829*B829)</f>
        <v>205266.88</v>
      </c>
      <c r="N829" s="35" t="str">
        <f>TEXT(ROUND(M829,2),"$#,##0.00")&amp;" will be the balance in the account after purchases.  "</f>
        <v xml:space="preserve">$205,266.88 will be the balance in the account after purchases.  </v>
      </c>
      <c r="O829" s="35"/>
      <c r="P829" s="35"/>
      <c r="Q829" s="10"/>
    </row>
    <row r="830" spans="1:17" x14ac:dyDescent="0.45">
      <c r="A830" s="13"/>
      <c r="B830" s="35"/>
      <c r="C830" s="9"/>
      <c r="D830" s="9">
        <f>SUM(D827:D829)</f>
        <v>3386.08</v>
      </c>
      <c r="E830" s="35"/>
      <c r="F830" s="38">
        <f>SUM(F827:F829)</f>
        <v>1</v>
      </c>
      <c r="G830" s="9" t="s">
        <v>15</v>
      </c>
      <c r="H830" s="9">
        <f>SUM(H827:H829)</f>
        <v>36.759999999999877</v>
      </c>
      <c r="I830" s="35"/>
      <c r="J830" s="35"/>
      <c r="K830" s="35"/>
      <c r="L830" s="9"/>
      <c r="M830" s="35"/>
      <c r="N830" s="35" t="s">
        <v>27</v>
      </c>
      <c r="O830" s="35"/>
      <c r="P830" s="35"/>
      <c r="Q830" s="10"/>
    </row>
    <row r="831" spans="1:17" x14ac:dyDescent="0.45">
      <c r="A831" s="13"/>
      <c r="B831" s="35"/>
      <c r="C831" s="9"/>
      <c r="D831" s="9"/>
      <c r="E831" s="35"/>
      <c r="F831" s="35"/>
      <c r="G831" s="9"/>
      <c r="H831" s="9"/>
      <c r="I831" s="35"/>
      <c r="J831" s="35"/>
      <c r="K831" s="35"/>
      <c r="L831" s="9"/>
      <c r="M831" s="11" t="str">
        <f>IF(J822+M829&gt;0,"Credit Surplus","Credit Shortage")</f>
        <v>Credit Surplus</v>
      </c>
      <c r="N831" s="36">
        <f>J822+M829</f>
        <v>209286.19</v>
      </c>
      <c r="O831" s="35" t="s">
        <v>60</v>
      </c>
      <c r="P831" s="35"/>
      <c r="Q831" s="10"/>
    </row>
    <row r="832" spans="1:17" x14ac:dyDescent="0.45">
      <c r="A832" s="13"/>
      <c r="B832" s="35"/>
      <c r="C832" s="9"/>
      <c r="D832" s="9"/>
      <c r="E832" s="35"/>
      <c r="F832" s="35"/>
      <c r="G832" s="9"/>
      <c r="H832" s="9"/>
      <c r="I832" s="35"/>
      <c r="J832" s="35"/>
      <c r="K832" s="35"/>
      <c r="L832" s="9"/>
      <c r="M832" s="35"/>
      <c r="N832" s="35"/>
      <c r="O832" s="35"/>
      <c r="P832" s="35"/>
      <c r="Q832" s="10"/>
    </row>
    <row r="833" spans="1:17" x14ac:dyDescent="0.45">
      <c r="A833" s="13"/>
      <c r="B833" s="35"/>
      <c r="C833" s="9"/>
      <c r="D833" s="9"/>
      <c r="E833" s="35"/>
      <c r="F833" s="35"/>
      <c r="G833" s="9"/>
      <c r="H833" s="9"/>
      <c r="I833" s="35"/>
      <c r="J833" s="35"/>
      <c r="K833" s="35"/>
      <c r="L833" s="35"/>
      <c r="M833" s="35"/>
      <c r="N833" s="35"/>
      <c r="O833" s="35"/>
      <c r="P833" s="35"/>
      <c r="Q833" s="10"/>
    </row>
    <row r="834" spans="1:17" x14ac:dyDescent="0.45">
      <c r="A834" s="13" t="s">
        <v>11</v>
      </c>
      <c r="B834" s="35"/>
      <c r="C834" s="9"/>
      <c r="D834" s="21">
        <v>2883.99</v>
      </c>
      <c r="E834" s="35" t="s">
        <v>76</v>
      </c>
      <c r="F834" s="35"/>
      <c r="G834" s="9"/>
      <c r="H834" s="9"/>
      <c r="I834" s="35"/>
      <c r="J834" s="35"/>
      <c r="K834" s="35"/>
      <c r="L834" s="35"/>
      <c r="M834" s="35"/>
      <c r="N834" s="35"/>
      <c r="O834" s="35"/>
      <c r="P834" s="35"/>
      <c r="Q834" s="10"/>
    </row>
    <row r="835" spans="1:17" x14ac:dyDescent="0.45">
      <c r="A835" s="13" t="s">
        <v>12</v>
      </c>
      <c r="B835" s="35"/>
      <c r="C835" s="9"/>
      <c r="D835" s="9">
        <f>H822</f>
        <v>28.430000000000177</v>
      </c>
      <c r="E835" s="35" t="s">
        <v>16</v>
      </c>
      <c r="F835" s="35"/>
      <c r="G835" s="9"/>
      <c r="H835" s="9"/>
      <c r="I835" s="35"/>
      <c r="J835" s="35"/>
      <c r="K835" s="35"/>
      <c r="L835" s="35"/>
      <c r="M835" s="35"/>
      <c r="N835" s="35"/>
      <c r="O835" s="35"/>
      <c r="P835" s="35"/>
      <c r="Q835" s="10"/>
    </row>
    <row r="836" spans="1:17" x14ac:dyDescent="0.45">
      <c r="A836" s="13" t="s">
        <v>13</v>
      </c>
      <c r="B836" s="35"/>
      <c r="C836" s="9"/>
      <c r="D836" s="9">
        <f>D834+D835</f>
        <v>2912.42</v>
      </c>
      <c r="E836" s="35"/>
      <c r="F836" s="35"/>
      <c r="G836" s="9"/>
      <c r="H836" s="9"/>
      <c r="I836" s="35"/>
      <c r="J836" s="35"/>
      <c r="K836" s="35"/>
      <c r="L836" s="35"/>
      <c r="M836" s="35"/>
      <c r="N836" s="35"/>
      <c r="O836" s="35"/>
      <c r="P836" s="35"/>
      <c r="Q836" s="10"/>
    </row>
    <row r="837" spans="1:17" x14ac:dyDescent="0.45">
      <c r="A837" s="13" t="s">
        <v>14</v>
      </c>
      <c r="B837" s="35"/>
      <c r="C837" s="9"/>
      <c r="D837" s="9">
        <f>H830</f>
        <v>36.759999999999877</v>
      </c>
      <c r="E837" s="35" t="s">
        <v>17</v>
      </c>
      <c r="F837" s="35"/>
      <c r="G837" s="9"/>
      <c r="H837" s="9"/>
      <c r="I837" s="35"/>
      <c r="J837" s="35"/>
      <c r="K837" s="35"/>
      <c r="L837" s="35"/>
      <c r="M837" s="35"/>
      <c r="N837" s="35"/>
      <c r="O837" s="35"/>
      <c r="P837" s="35"/>
      <c r="Q837" s="10"/>
    </row>
    <row r="838" spans="1:17" x14ac:dyDescent="0.45">
      <c r="A838" s="13" t="s">
        <v>13</v>
      </c>
      <c r="B838" s="35"/>
      <c r="C838" s="9"/>
      <c r="D838" s="27">
        <f>D836-D837</f>
        <v>2875.6600000000003</v>
      </c>
      <c r="E838" s="19" t="s">
        <v>18</v>
      </c>
      <c r="F838" s="35"/>
      <c r="G838" s="9"/>
      <c r="H838" s="9"/>
      <c r="I838" s="35"/>
      <c r="J838" s="35"/>
      <c r="K838" s="35"/>
      <c r="L838" s="35"/>
      <c r="M838" s="35"/>
      <c r="N838" s="35"/>
      <c r="O838" s="35"/>
      <c r="P838" s="35"/>
      <c r="Q838" s="10"/>
    </row>
    <row r="839" spans="1:17" ht="14.65" thickBot="1" x14ac:dyDescent="0.5">
      <c r="A839" s="15"/>
      <c r="B839" s="16"/>
      <c r="C839" s="17"/>
      <c r="D839" s="17"/>
      <c r="E839" s="16"/>
      <c r="F839" s="16"/>
      <c r="G839" s="17"/>
      <c r="H839" s="17"/>
      <c r="I839" s="16"/>
      <c r="J839" s="16"/>
      <c r="K839" s="16"/>
      <c r="L839" s="16"/>
      <c r="M839" s="16"/>
      <c r="N839" s="16"/>
      <c r="O839" s="16"/>
      <c r="P839" s="16"/>
      <c r="Q839" s="18"/>
    </row>
    <row r="840" spans="1:17" ht="14.65" thickTop="1" x14ac:dyDescent="0.45"/>
    <row r="842" spans="1:17" ht="14.65" thickBot="1" x14ac:dyDescent="0.5"/>
    <row r="843" spans="1:17" ht="14.65" thickTop="1" x14ac:dyDescent="0.45">
      <c r="A843" s="2"/>
      <c r="B843" s="3"/>
      <c r="C843" s="4">
        <v>44925</v>
      </c>
      <c r="D843" s="5"/>
      <c r="E843" s="3"/>
      <c r="F843" s="3"/>
      <c r="G843" s="5"/>
      <c r="H843" s="5"/>
      <c r="I843" s="3"/>
      <c r="J843" s="3"/>
      <c r="K843" s="3"/>
      <c r="L843" s="20" t="s">
        <v>19</v>
      </c>
      <c r="M843" s="3"/>
      <c r="N843" s="3"/>
      <c r="O843" s="3"/>
      <c r="P843" s="3"/>
      <c r="Q843" s="6"/>
    </row>
    <row r="844" spans="1:17" x14ac:dyDescent="0.45">
      <c r="A844" s="7" t="s">
        <v>5</v>
      </c>
      <c r="B844" s="35"/>
      <c r="C844" s="9"/>
      <c r="D844" s="9"/>
      <c r="E844" s="35"/>
      <c r="F844" s="35"/>
      <c r="G844" s="9"/>
      <c r="H844" s="9"/>
      <c r="I844" s="35"/>
      <c r="J844" s="11" t="s">
        <v>24</v>
      </c>
      <c r="K844" s="35"/>
      <c r="L844" s="11" t="s">
        <v>10</v>
      </c>
      <c r="M844" s="35"/>
      <c r="N844" s="35"/>
      <c r="O844" s="35"/>
      <c r="P844" s="35"/>
      <c r="Q844" s="10"/>
    </row>
    <row r="845" spans="1:17" x14ac:dyDescent="0.45">
      <c r="A845" s="7" t="s">
        <v>0</v>
      </c>
      <c r="B845" s="11" t="s">
        <v>3</v>
      </c>
      <c r="C845" s="12" t="s">
        <v>1</v>
      </c>
      <c r="D845" s="12" t="s">
        <v>4</v>
      </c>
      <c r="E845" s="11" t="s">
        <v>7</v>
      </c>
      <c r="F845" s="37" t="s">
        <v>92</v>
      </c>
      <c r="G845" s="12" t="s">
        <v>8</v>
      </c>
      <c r="H845" s="12" t="s">
        <v>9</v>
      </c>
      <c r="I845" s="33" t="s">
        <v>70</v>
      </c>
      <c r="J845" s="11" t="s">
        <v>23</v>
      </c>
      <c r="K845" s="35"/>
      <c r="L845" s="31">
        <v>211066.95</v>
      </c>
      <c r="M845" s="35" t="s">
        <v>118</v>
      </c>
      <c r="N845" s="35"/>
      <c r="O845" s="35"/>
      <c r="P845" s="35"/>
      <c r="Q845" s="10"/>
    </row>
    <row r="846" spans="1:17" x14ac:dyDescent="0.45">
      <c r="A846" s="13" t="s">
        <v>113</v>
      </c>
      <c r="B846" s="35">
        <v>10</v>
      </c>
      <c r="C846" s="9">
        <v>91.47</v>
      </c>
      <c r="D846" s="9">
        <f>C846*B846</f>
        <v>914.7</v>
      </c>
      <c r="E846" s="36" t="s">
        <v>33</v>
      </c>
      <c r="F846" s="38">
        <f>D846/D849</f>
        <v>1</v>
      </c>
      <c r="G846" s="9">
        <v>91.48</v>
      </c>
      <c r="H846" s="9">
        <f>(B846*G846)-D846</f>
        <v>0.10000000000002274</v>
      </c>
      <c r="I846" s="35" t="s">
        <v>71</v>
      </c>
      <c r="J846" s="36">
        <f>G846*B846</f>
        <v>914.80000000000007</v>
      </c>
      <c r="K846" s="35" t="str">
        <f>"sell "&amp;B846&amp;" "&amp;A846&amp;" @ $"&amp;G846</f>
        <v>sell 10 BIL @ $91.48</v>
      </c>
      <c r="L846" s="9">
        <f>L845+(G846*B846)</f>
        <v>211981.75</v>
      </c>
      <c r="M846" s="35"/>
      <c r="N846" s="35"/>
      <c r="O846" s="35"/>
      <c r="P846" s="35"/>
      <c r="Q846" s="10"/>
    </row>
    <row r="847" spans="1:17" x14ac:dyDescent="0.45">
      <c r="A847" s="13"/>
      <c r="B847" s="35"/>
      <c r="C847" s="9"/>
      <c r="D847" s="9">
        <f>C847*B847</f>
        <v>0</v>
      </c>
      <c r="E847" s="36"/>
      <c r="F847" s="38">
        <f>D847/D849</f>
        <v>0</v>
      </c>
      <c r="G847" s="9"/>
      <c r="H847" s="9">
        <f>(B847*G847)-D847</f>
        <v>0</v>
      </c>
      <c r="I847" s="35"/>
      <c r="J847" s="36">
        <f>G847*B847</f>
        <v>0</v>
      </c>
      <c r="K847" s="35" t="str">
        <f>"sell "&amp;B847&amp;" "&amp;A847&amp;" @ $"&amp;G847</f>
        <v>sell   @ $</v>
      </c>
      <c r="L847" s="9">
        <f>L846+(G847*B847)</f>
        <v>211981.75</v>
      </c>
      <c r="M847" s="35"/>
      <c r="N847" s="35"/>
      <c r="O847" s="35"/>
      <c r="P847" s="35"/>
      <c r="Q847" s="10"/>
    </row>
    <row r="848" spans="1:17" x14ac:dyDescent="0.45">
      <c r="A848" s="13"/>
      <c r="B848" s="35"/>
      <c r="C848" s="9"/>
      <c r="D848" s="9">
        <f>C848*B848</f>
        <v>0</v>
      </c>
      <c r="E848" s="36"/>
      <c r="F848" s="38">
        <f>D848/D849</f>
        <v>0</v>
      </c>
      <c r="G848" s="9"/>
      <c r="H848" s="9">
        <f>(B848*G848)-D848</f>
        <v>0</v>
      </c>
      <c r="I848" s="35"/>
      <c r="J848" s="36">
        <f>G848*B848</f>
        <v>0</v>
      </c>
      <c r="K848" s="35" t="str">
        <f>"sell "&amp;B848&amp;" "&amp;A848&amp;" @ $"&amp;G848</f>
        <v>sell   @ $</v>
      </c>
      <c r="L848" s="9">
        <f>L847+(G848*B848)</f>
        <v>211981.75</v>
      </c>
      <c r="M848" s="35" t="s">
        <v>22</v>
      </c>
      <c r="N848" s="35"/>
      <c r="O848" s="35"/>
      <c r="P848" s="35"/>
      <c r="Q848" s="10"/>
    </row>
    <row r="849" spans="1:17" x14ac:dyDescent="0.45">
      <c r="A849" s="13"/>
      <c r="B849" s="35"/>
      <c r="C849" s="9"/>
      <c r="D849" s="9">
        <f>SUM(D846:D848)</f>
        <v>914.7</v>
      </c>
      <c r="E849" s="36"/>
      <c r="F849" s="38">
        <f>SUM(F846:F848)</f>
        <v>1</v>
      </c>
      <c r="G849" s="32"/>
      <c r="H849" s="9">
        <f>SUM(H846:H848)</f>
        <v>0.10000000000002274</v>
      </c>
      <c r="I849" s="35"/>
      <c r="J849" s="36">
        <f>SUM(J846:J848)</f>
        <v>914.80000000000007</v>
      </c>
      <c r="K849" s="35"/>
      <c r="L849" s="9"/>
      <c r="M849" s="35"/>
      <c r="N849" s="35"/>
      <c r="O849" s="35"/>
      <c r="P849" s="35"/>
      <c r="Q849" s="10"/>
    </row>
    <row r="850" spans="1:17" x14ac:dyDescent="0.45">
      <c r="A850" s="13"/>
      <c r="B850" s="35"/>
      <c r="C850" s="9"/>
      <c r="D850" s="9"/>
      <c r="E850" s="35"/>
      <c r="F850" s="35"/>
      <c r="G850" s="32"/>
      <c r="H850" s="9"/>
      <c r="I850" s="35"/>
      <c r="J850" s="35"/>
      <c r="K850" s="35"/>
      <c r="L850" s="9"/>
      <c r="M850" s="35"/>
      <c r="N850" s="35"/>
      <c r="O850" s="35"/>
      <c r="P850" s="35"/>
      <c r="Q850" s="10"/>
    </row>
    <row r="851" spans="1:17" x14ac:dyDescent="0.45">
      <c r="A851" s="13"/>
      <c r="B851" s="35"/>
      <c r="C851" s="9"/>
      <c r="D851" s="9"/>
      <c r="E851" s="19"/>
      <c r="F851" s="35"/>
      <c r="G851" s="32"/>
      <c r="H851" s="9"/>
      <c r="I851" s="35"/>
      <c r="J851" s="35"/>
      <c r="K851" s="35"/>
      <c r="L851" s="9"/>
      <c r="M851" s="11" t="s">
        <v>20</v>
      </c>
      <c r="N851" s="35"/>
      <c r="O851" s="35"/>
      <c r="P851" s="35"/>
      <c r="Q851" s="10"/>
    </row>
    <row r="852" spans="1:17" x14ac:dyDescent="0.45">
      <c r="A852" s="7" t="s">
        <v>6</v>
      </c>
      <c r="B852" s="35"/>
      <c r="C852" s="9"/>
      <c r="D852" s="9"/>
      <c r="E852" s="19"/>
      <c r="F852" s="35"/>
      <c r="G852" s="32"/>
      <c r="H852" s="9"/>
      <c r="I852" s="35"/>
      <c r="J852" s="35"/>
      <c r="K852" s="35"/>
      <c r="L852" s="9"/>
      <c r="M852" s="11" t="s">
        <v>21</v>
      </c>
      <c r="N852" s="35"/>
      <c r="O852" s="35"/>
      <c r="P852" s="35"/>
      <c r="Q852" s="10"/>
    </row>
    <row r="853" spans="1:17" x14ac:dyDescent="0.45">
      <c r="A853" s="7" t="s">
        <v>0</v>
      </c>
      <c r="B853" s="11" t="s">
        <v>3</v>
      </c>
      <c r="C853" s="12" t="s">
        <v>1</v>
      </c>
      <c r="D853" s="12" t="s">
        <v>2</v>
      </c>
      <c r="E853" s="22" t="s">
        <v>7</v>
      </c>
      <c r="F853" s="39" t="s">
        <v>92</v>
      </c>
      <c r="G853" s="33" t="s">
        <v>8</v>
      </c>
      <c r="H853" s="12" t="s">
        <v>9</v>
      </c>
      <c r="I853" s="35"/>
      <c r="J853" s="35"/>
      <c r="K853" s="35"/>
      <c r="L853" s="9"/>
      <c r="M853" s="36">
        <f>L848</f>
        <v>211981.75</v>
      </c>
      <c r="N853" s="35"/>
      <c r="O853" s="35"/>
      <c r="P853" s="35"/>
      <c r="Q853" s="10"/>
    </row>
    <row r="854" spans="1:17" x14ac:dyDescent="0.45">
      <c r="A854" s="13" t="s">
        <v>122</v>
      </c>
      <c r="B854" s="35">
        <v>16</v>
      </c>
      <c r="C854" s="9">
        <v>61.64</v>
      </c>
      <c r="D854" s="9">
        <f>C854*B854</f>
        <v>986.24</v>
      </c>
      <c r="E854" s="36" t="s">
        <v>33</v>
      </c>
      <c r="F854" s="38">
        <f>D854/D857</f>
        <v>1</v>
      </c>
      <c r="G854" s="9">
        <v>62.44</v>
      </c>
      <c r="H854" s="9">
        <f>(B854*G854)-D854</f>
        <v>12.799999999999955</v>
      </c>
      <c r="I854" s="35" t="s">
        <v>71</v>
      </c>
      <c r="J854" s="35"/>
      <c r="K854" s="35" t="str">
        <f>"buy "&amp;B854&amp;" "&amp;A854&amp;" @ $"&amp;G854</f>
        <v>buy 16 IEFA @ $62.44</v>
      </c>
      <c r="L854" s="9">
        <f>L848-(G854*B854)</f>
        <v>210982.71</v>
      </c>
      <c r="M854" s="36">
        <f>L845-(G854*B854)</f>
        <v>210067.91</v>
      </c>
      <c r="N854" s="35"/>
      <c r="O854" s="35"/>
      <c r="P854" s="35"/>
      <c r="Q854" s="10"/>
    </row>
    <row r="855" spans="1:17" x14ac:dyDescent="0.45">
      <c r="A855" s="13"/>
      <c r="B855" s="35"/>
      <c r="C855" s="9">
        <v>0</v>
      </c>
      <c r="D855" s="9">
        <f>C855*B855</f>
        <v>0</v>
      </c>
      <c r="E855" s="36" t="s">
        <v>33</v>
      </c>
      <c r="F855" s="38">
        <f>D855/D857</f>
        <v>0</v>
      </c>
      <c r="G855" s="9">
        <v>0</v>
      </c>
      <c r="H855" s="9">
        <f>(B855*G855)-D855</f>
        <v>0</v>
      </c>
      <c r="I855" s="35"/>
      <c r="J855" s="35"/>
      <c r="K855" s="35" t="str">
        <f>"buy "&amp;B855&amp;" "&amp;A855&amp;" @ $"&amp;G855</f>
        <v>buy   @ $0</v>
      </c>
      <c r="L855" s="9">
        <f>L854-(G855*B855)</f>
        <v>210982.71</v>
      </c>
      <c r="M855" s="36">
        <f>M854-(G855*B855)</f>
        <v>210067.91</v>
      </c>
      <c r="N855" s="35"/>
      <c r="O855" s="35"/>
      <c r="P855" s="35"/>
      <c r="Q855" s="10"/>
    </row>
    <row r="856" spans="1:17" x14ac:dyDescent="0.45">
      <c r="A856" s="23"/>
      <c r="B856" s="24"/>
      <c r="C856" s="25">
        <v>0</v>
      </c>
      <c r="D856" s="25">
        <f>C856*B856</f>
        <v>0</v>
      </c>
      <c r="E856" s="36" t="s">
        <v>33</v>
      </c>
      <c r="F856" s="38">
        <f>D856/D857</f>
        <v>0</v>
      </c>
      <c r="G856" s="25">
        <v>0</v>
      </c>
      <c r="H856" s="25">
        <f>(B856*G856)-D856</f>
        <v>0</v>
      </c>
      <c r="I856" s="35"/>
      <c r="J856" s="35"/>
      <c r="K856" s="35" t="str">
        <f>"buy "&amp;B856&amp;" "&amp;A856&amp;" @ $"&amp;G856</f>
        <v>buy   @ $0</v>
      </c>
      <c r="L856" s="9">
        <f>L855-(G856*B856)</f>
        <v>210982.71</v>
      </c>
      <c r="M856" s="36">
        <f>M855-(G856*B856)</f>
        <v>210067.91</v>
      </c>
      <c r="N856" s="35" t="str">
        <f>TEXT(ROUND(M856,2),"$#,##0.00")&amp;" will be the balance in the account after purchases.  "</f>
        <v xml:space="preserve">$210,067.91 will be the balance in the account after purchases.  </v>
      </c>
      <c r="O856" s="35"/>
      <c r="P856" s="35"/>
      <c r="Q856" s="10"/>
    </row>
    <row r="857" spans="1:17" x14ac:dyDescent="0.45">
      <c r="A857" s="13"/>
      <c r="B857" s="35"/>
      <c r="C857" s="9"/>
      <c r="D857" s="9">
        <f>SUM(D854:D856)</f>
        <v>986.24</v>
      </c>
      <c r="E857" s="35"/>
      <c r="F857" s="38">
        <f>SUM(F854:F856)</f>
        <v>1</v>
      </c>
      <c r="G857" s="9" t="s">
        <v>15</v>
      </c>
      <c r="H857" s="9">
        <f>SUM(H854:H856)</f>
        <v>12.799999999999955</v>
      </c>
      <c r="I857" s="35"/>
      <c r="J857" s="35"/>
      <c r="K857" s="35"/>
      <c r="L857" s="9"/>
      <c r="M857" s="35"/>
      <c r="N857" s="35" t="s">
        <v>27</v>
      </c>
      <c r="O857" s="35"/>
      <c r="P857" s="35"/>
      <c r="Q857" s="10"/>
    </row>
    <row r="858" spans="1:17" x14ac:dyDescent="0.45">
      <c r="A858" s="13"/>
      <c r="B858" s="35"/>
      <c r="C858" s="9"/>
      <c r="D858" s="9"/>
      <c r="E858" s="35"/>
      <c r="F858" s="35"/>
      <c r="G858" s="9"/>
      <c r="H858" s="9"/>
      <c r="I858" s="35"/>
      <c r="J858" s="35"/>
      <c r="K858" s="35"/>
      <c r="L858" s="9"/>
      <c r="M858" s="11" t="str">
        <f>IF(J849+M856&gt;0,"Credit Surplus","Credit Shortage")</f>
        <v>Credit Surplus</v>
      </c>
      <c r="N858" s="36">
        <f>J849+M856</f>
        <v>210982.71</v>
      </c>
      <c r="O858" s="35" t="s">
        <v>60</v>
      </c>
      <c r="P858" s="35"/>
      <c r="Q858" s="10"/>
    </row>
    <row r="859" spans="1:17" x14ac:dyDescent="0.45">
      <c r="A859" s="13"/>
      <c r="B859" s="35"/>
      <c r="C859" s="9"/>
      <c r="D859" s="9"/>
      <c r="E859" s="35"/>
      <c r="F859" s="35"/>
      <c r="G859" s="9"/>
      <c r="H859" s="9"/>
      <c r="I859" s="35"/>
      <c r="J859" s="35"/>
      <c r="K859" s="35"/>
      <c r="L859" s="9"/>
      <c r="M859" s="35"/>
      <c r="N859" s="35"/>
      <c r="O859" s="35"/>
      <c r="P859" s="35"/>
      <c r="Q859" s="10"/>
    </row>
    <row r="860" spans="1:17" x14ac:dyDescent="0.45">
      <c r="A860" s="13"/>
      <c r="B860" s="35"/>
      <c r="C860" s="9"/>
      <c r="D860" s="9"/>
      <c r="E860" s="35"/>
      <c r="F860" s="35"/>
      <c r="G860" s="9"/>
      <c r="H860" s="9"/>
      <c r="I860" s="35"/>
      <c r="J860" s="35"/>
      <c r="K860" s="35"/>
      <c r="L860" s="35"/>
      <c r="M860" s="35"/>
      <c r="N860" s="35"/>
      <c r="O860" s="35"/>
      <c r="P860" s="35"/>
      <c r="Q860" s="10"/>
    </row>
    <row r="861" spans="1:17" x14ac:dyDescent="0.45">
      <c r="A861" s="13" t="s">
        <v>11</v>
      </c>
      <c r="B861" s="35"/>
      <c r="C861" s="9"/>
      <c r="D861" s="21">
        <v>4589.91</v>
      </c>
      <c r="E861" s="35" t="s">
        <v>76</v>
      </c>
      <c r="F861" s="35"/>
      <c r="G861" s="9"/>
      <c r="H861" s="9"/>
      <c r="I861" s="35"/>
      <c r="J861" s="35"/>
      <c r="K861" s="35"/>
      <c r="L861" s="35"/>
      <c r="M861" s="35"/>
      <c r="N861" s="35"/>
      <c r="O861" s="35"/>
      <c r="P861" s="35"/>
      <c r="Q861" s="10"/>
    </row>
    <row r="862" spans="1:17" x14ac:dyDescent="0.45">
      <c r="A862" s="13" t="s">
        <v>12</v>
      </c>
      <c r="B862" s="35"/>
      <c r="C862" s="9"/>
      <c r="D862" s="9">
        <f>H849</f>
        <v>0.10000000000002274</v>
      </c>
      <c r="E862" s="35" t="s">
        <v>16</v>
      </c>
      <c r="F862" s="35"/>
      <c r="G862" s="9"/>
      <c r="H862" s="9"/>
      <c r="I862" s="35"/>
      <c r="J862" s="35"/>
      <c r="K862" s="35"/>
      <c r="L862" s="35"/>
      <c r="M862" s="35"/>
      <c r="N862" s="35"/>
      <c r="O862" s="35"/>
      <c r="P862" s="35"/>
      <c r="Q862" s="10"/>
    </row>
    <row r="863" spans="1:17" x14ac:dyDescent="0.45">
      <c r="A863" s="13" t="s">
        <v>13</v>
      </c>
      <c r="B863" s="35"/>
      <c r="C863" s="9"/>
      <c r="D863" s="9">
        <f>D861+D862</f>
        <v>4590.01</v>
      </c>
      <c r="E863" s="35"/>
      <c r="F863" s="35"/>
      <c r="G863" s="9"/>
      <c r="H863" s="9"/>
      <c r="I863" s="35"/>
      <c r="J863" s="35"/>
      <c r="K863" s="35"/>
      <c r="L863" s="35"/>
      <c r="M863" s="35"/>
      <c r="N863" s="35"/>
      <c r="O863" s="35"/>
      <c r="P863" s="35"/>
      <c r="Q863" s="10"/>
    </row>
    <row r="864" spans="1:17" x14ac:dyDescent="0.45">
      <c r="A864" s="13" t="s">
        <v>14</v>
      </c>
      <c r="B864" s="35"/>
      <c r="C864" s="9"/>
      <c r="D864" s="9">
        <f>H857</f>
        <v>12.799999999999955</v>
      </c>
      <c r="E864" s="35" t="s">
        <v>17</v>
      </c>
      <c r="F864" s="35"/>
      <c r="G864" s="9"/>
      <c r="H864" s="9"/>
      <c r="I864" s="35"/>
      <c r="J864" s="35"/>
      <c r="K864" s="35"/>
      <c r="L864" s="35"/>
      <c r="M864" s="35"/>
      <c r="N864" s="35"/>
      <c r="O864" s="35"/>
      <c r="P864" s="35"/>
      <c r="Q864" s="10"/>
    </row>
    <row r="865" spans="1:17" x14ac:dyDescent="0.45">
      <c r="A865" s="13" t="s">
        <v>13</v>
      </c>
      <c r="B865" s="35"/>
      <c r="C865" s="9"/>
      <c r="D865" s="27">
        <f>D863-D864</f>
        <v>4577.21</v>
      </c>
      <c r="E865" s="19" t="s">
        <v>18</v>
      </c>
      <c r="F865" s="35"/>
      <c r="G865" s="9"/>
      <c r="H865" s="9"/>
      <c r="I865" s="35"/>
      <c r="J865" s="35"/>
      <c r="K865" s="35"/>
      <c r="L865" s="35"/>
      <c r="M865" s="35"/>
      <c r="N865" s="35"/>
      <c r="O865" s="35"/>
      <c r="P865" s="35"/>
      <c r="Q865" s="10"/>
    </row>
    <row r="866" spans="1:17" ht="14.65" thickBot="1" x14ac:dyDescent="0.5">
      <c r="A866" s="15"/>
      <c r="B866" s="16"/>
      <c r="C866" s="17"/>
      <c r="D866" s="17"/>
      <c r="E866" s="16"/>
      <c r="F866" s="16"/>
      <c r="G866" s="17"/>
      <c r="H866" s="17"/>
      <c r="I866" s="16"/>
      <c r="J866" s="16"/>
      <c r="K866" s="16"/>
      <c r="L866" s="16"/>
      <c r="M866" s="16"/>
      <c r="N866" s="16"/>
      <c r="O866" s="16"/>
      <c r="P866" s="16"/>
      <c r="Q866" s="18"/>
    </row>
    <row r="867" spans="1:17" ht="14.65" thickTop="1" x14ac:dyDescent="0.45"/>
    <row r="869" spans="1:17" ht="14.65" thickBot="1" x14ac:dyDescent="0.5"/>
    <row r="870" spans="1:17" ht="14.65" thickTop="1" x14ac:dyDescent="0.45">
      <c r="A870" s="2"/>
      <c r="B870" s="3"/>
      <c r="C870" s="4">
        <v>44895</v>
      </c>
      <c r="D870" s="5"/>
      <c r="E870" s="3"/>
      <c r="F870" s="3"/>
      <c r="G870" s="5"/>
      <c r="H870" s="5"/>
      <c r="I870" s="3"/>
      <c r="J870" s="3"/>
      <c r="K870" s="3"/>
      <c r="L870" s="20" t="s">
        <v>19</v>
      </c>
      <c r="M870" s="3"/>
      <c r="N870" s="3"/>
      <c r="O870" s="3"/>
      <c r="P870" s="3"/>
      <c r="Q870" s="6"/>
    </row>
    <row r="871" spans="1:17" x14ac:dyDescent="0.45">
      <c r="A871" s="7" t="s">
        <v>5</v>
      </c>
      <c r="B871" s="35"/>
      <c r="C871" s="9"/>
      <c r="D871" s="9"/>
      <c r="E871" s="35"/>
      <c r="F871" s="35"/>
      <c r="G871" s="9"/>
      <c r="H871" s="9"/>
      <c r="I871" s="35"/>
      <c r="J871" s="11" t="s">
        <v>24</v>
      </c>
      <c r="K871" s="35"/>
      <c r="L871" s="11" t="s">
        <v>10</v>
      </c>
      <c r="M871" s="35"/>
      <c r="N871" s="35"/>
      <c r="O871" s="35"/>
      <c r="P871" s="35"/>
      <c r="Q871" s="10"/>
    </row>
    <row r="872" spans="1:17" x14ac:dyDescent="0.45">
      <c r="A872" s="7" t="s">
        <v>0</v>
      </c>
      <c r="B872" s="11" t="s">
        <v>3</v>
      </c>
      <c r="C872" s="12" t="s">
        <v>1</v>
      </c>
      <c r="D872" s="12" t="s">
        <v>4</v>
      </c>
      <c r="E872" s="11" t="s">
        <v>7</v>
      </c>
      <c r="F872" s="37" t="s">
        <v>92</v>
      </c>
      <c r="G872" s="12" t="s">
        <v>8</v>
      </c>
      <c r="H872" s="12" t="s">
        <v>9</v>
      </c>
      <c r="I872" s="33" t="s">
        <v>70</v>
      </c>
      <c r="J872" s="11" t="s">
        <v>23</v>
      </c>
      <c r="K872" s="35"/>
      <c r="L872" s="31">
        <v>213257.04</v>
      </c>
      <c r="M872" s="35" t="s">
        <v>118</v>
      </c>
      <c r="N872" s="35"/>
      <c r="O872" s="35"/>
      <c r="P872" s="35"/>
      <c r="Q872" s="10"/>
    </row>
    <row r="873" spans="1:17" x14ac:dyDescent="0.45">
      <c r="A873" s="13" t="s">
        <v>113</v>
      </c>
      <c r="B873" s="35">
        <v>10</v>
      </c>
      <c r="C873" s="9">
        <v>91.67</v>
      </c>
      <c r="D873" s="9">
        <f>C873*B873</f>
        <v>916.7</v>
      </c>
      <c r="E873" s="36" t="s">
        <v>33</v>
      </c>
      <c r="F873" s="38">
        <f>D873/D876</f>
        <v>1</v>
      </c>
      <c r="G873" s="9">
        <v>91.43</v>
      </c>
      <c r="H873" s="9">
        <f>(B873*G873)-D873</f>
        <v>-2.3999999999999773</v>
      </c>
      <c r="I873" s="35" t="s">
        <v>71</v>
      </c>
      <c r="J873" s="36">
        <f>G873*B873</f>
        <v>914.30000000000007</v>
      </c>
      <c r="K873" s="35" t="str">
        <f>"sell "&amp;B873&amp;" "&amp;A873&amp;" @ $"&amp;G873</f>
        <v>sell 10 BIL @ $91.43</v>
      </c>
      <c r="L873" s="9">
        <f>L872+(G873*B873)</f>
        <v>214171.34</v>
      </c>
      <c r="M873" s="35"/>
      <c r="N873" s="35"/>
      <c r="O873" s="35"/>
      <c r="P873" s="35"/>
      <c r="Q873" s="10"/>
    </row>
    <row r="874" spans="1:17" x14ac:dyDescent="0.45">
      <c r="A874" s="13"/>
      <c r="B874" s="35"/>
      <c r="C874" s="9"/>
      <c r="D874" s="9">
        <f>C874*B874</f>
        <v>0</v>
      </c>
      <c r="E874" s="36"/>
      <c r="F874" s="38">
        <f>D874/D876</f>
        <v>0</v>
      </c>
      <c r="G874" s="9"/>
      <c r="H874" s="9">
        <f>(B874*G874)-D874</f>
        <v>0</v>
      </c>
      <c r="I874" s="35" t="s">
        <v>71</v>
      </c>
      <c r="J874" s="36">
        <f>G874*B874</f>
        <v>0</v>
      </c>
      <c r="K874" s="35" t="str">
        <f>"sell "&amp;B874&amp;" "&amp;A874&amp;" @ $"&amp;G874</f>
        <v>sell   @ $</v>
      </c>
      <c r="L874" s="9">
        <f>L873+(G874*B874)</f>
        <v>214171.34</v>
      </c>
      <c r="M874" s="35"/>
      <c r="N874" s="35"/>
      <c r="O874" s="35"/>
      <c r="P874" s="35"/>
      <c r="Q874" s="10"/>
    </row>
    <row r="875" spans="1:17" x14ac:dyDescent="0.45">
      <c r="A875" s="13"/>
      <c r="B875" s="35"/>
      <c r="C875" s="9"/>
      <c r="D875" s="9">
        <f>C875*B875</f>
        <v>0</v>
      </c>
      <c r="E875" s="36"/>
      <c r="F875" s="38">
        <f>D875/D876</f>
        <v>0</v>
      </c>
      <c r="G875" s="9"/>
      <c r="H875" s="9">
        <f>(B875*G875)-D875</f>
        <v>0</v>
      </c>
      <c r="I875" s="35" t="s">
        <v>71</v>
      </c>
      <c r="J875" s="36">
        <f>G875*B875</f>
        <v>0</v>
      </c>
      <c r="K875" s="35" t="str">
        <f>"sell "&amp;B875&amp;" "&amp;A875&amp;" @ $"&amp;G875</f>
        <v>sell   @ $</v>
      </c>
      <c r="L875" s="9">
        <f>L874+(G875*B875)</f>
        <v>214171.34</v>
      </c>
      <c r="M875" s="35" t="s">
        <v>22</v>
      </c>
      <c r="N875" s="35"/>
      <c r="O875" s="35"/>
      <c r="P875" s="35"/>
      <c r="Q875" s="10"/>
    </row>
    <row r="876" spans="1:17" x14ac:dyDescent="0.45">
      <c r="A876" s="13"/>
      <c r="B876" s="35"/>
      <c r="C876" s="9"/>
      <c r="D876" s="9">
        <f>SUM(D873:D875)</f>
        <v>916.7</v>
      </c>
      <c r="E876" s="36"/>
      <c r="F876" s="38">
        <f>SUM(F873:F875)</f>
        <v>1</v>
      </c>
      <c r="G876" s="32"/>
      <c r="H876" s="9">
        <f>SUM(H873:H875)</f>
        <v>-2.3999999999999773</v>
      </c>
      <c r="I876" s="35"/>
      <c r="J876" s="36">
        <f>SUM(J873:J875)</f>
        <v>914.30000000000007</v>
      </c>
      <c r="K876" s="35"/>
      <c r="L876" s="9"/>
      <c r="M876" s="35"/>
      <c r="N876" s="35"/>
      <c r="O876" s="35"/>
      <c r="P876" s="35"/>
      <c r="Q876" s="10"/>
    </row>
    <row r="877" spans="1:17" x14ac:dyDescent="0.45">
      <c r="A877" s="13"/>
      <c r="B877" s="35"/>
      <c r="C877" s="9"/>
      <c r="D877" s="9"/>
      <c r="E877" s="35"/>
      <c r="F877" s="35"/>
      <c r="G877" s="32"/>
      <c r="H877" s="9"/>
      <c r="I877" s="35"/>
      <c r="J877" s="35"/>
      <c r="K877" s="35"/>
      <c r="L877" s="9"/>
      <c r="M877" s="35"/>
      <c r="N877" s="35"/>
      <c r="O877" s="35"/>
      <c r="P877" s="35"/>
      <c r="Q877" s="10"/>
    </row>
    <row r="878" spans="1:17" x14ac:dyDescent="0.45">
      <c r="A878" s="13"/>
      <c r="B878" s="35"/>
      <c r="C878" s="9"/>
      <c r="D878" s="9"/>
      <c r="E878" s="19"/>
      <c r="F878" s="35"/>
      <c r="G878" s="32"/>
      <c r="H878" s="9"/>
      <c r="I878" s="35"/>
      <c r="J878" s="35"/>
      <c r="K878" s="35"/>
      <c r="L878" s="9"/>
      <c r="M878" s="11" t="s">
        <v>20</v>
      </c>
      <c r="N878" s="35"/>
      <c r="O878" s="35"/>
      <c r="P878" s="35"/>
      <c r="Q878" s="10"/>
    </row>
    <row r="879" spans="1:17" x14ac:dyDescent="0.45">
      <c r="A879" s="7" t="s">
        <v>6</v>
      </c>
      <c r="B879" s="35"/>
      <c r="C879" s="9"/>
      <c r="D879" s="9"/>
      <c r="E879" s="19"/>
      <c r="F879" s="35"/>
      <c r="G879" s="32"/>
      <c r="H879" s="9"/>
      <c r="I879" s="35"/>
      <c r="J879" s="35"/>
      <c r="K879" s="35"/>
      <c r="L879" s="9"/>
      <c r="M879" s="11" t="s">
        <v>21</v>
      </c>
      <c r="N879" s="35"/>
      <c r="O879" s="35"/>
      <c r="P879" s="35"/>
      <c r="Q879" s="10"/>
    </row>
    <row r="880" spans="1:17" x14ac:dyDescent="0.45">
      <c r="A880" s="7" t="s">
        <v>0</v>
      </c>
      <c r="B880" s="11" t="s">
        <v>3</v>
      </c>
      <c r="C880" s="12" t="s">
        <v>1</v>
      </c>
      <c r="D880" s="12" t="s">
        <v>2</v>
      </c>
      <c r="E880" s="22" t="s">
        <v>7</v>
      </c>
      <c r="F880" s="39" t="s">
        <v>92</v>
      </c>
      <c r="G880" s="33" t="s">
        <v>8</v>
      </c>
      <c r="H880" s="12" t="s">
        <v>9</v>
      </c>
      <c r="I880" s="35"/>
      <c r="J880" s="35"/>
      <c r="K880" s="35"/>
      <c r="L880" s="9"/>
      <c r="M880" s="36">
        <f>L875</f>
        <v>214171.34</v>
      </c>
      <c r="N880" s="35"/>
      <c r="O880" s="35"/>
      <c r="P880" s="35"/>
      <c r="Q880" s="10"/>
    </row>
    <row r="881" spans="1:17" x14ac:dyDescent="0.45">
      <c r="A881" s="13" t="s">
        <v>119</v>
      </c>
      <c r="B881" s="35">
        <v>109</v>
      </c>
      <c r="C881" s="9">
        <v>8.39</v>
      </c>
      <c r="D881" s="9">
        <f>C881*B881</f>
        <v>914.5100000000001</v>
      </c>
      <c r="E881" s="36" t="s">
        <v>33</v>
      </c>
      <c r="F881" s="38">
        <f>D881/D884</f>
        <v>0.28971178032199002</v>
      </c>
      <c r="G881" s="9">
        <v>8.43</v>
      </c>
      <c r="H881" s="9">
        <f>(B881*G881)-D881</f>
        <v>4.3599999999999</v>
      </c>
      <c r="I881" s="35" t="s">
        <v>71</v>
      </c>
      <c r="J881" s="35"/>
      <c r="K881" s="35" t="str">
        <f>"buy "&amp;B881&amp;" "&amp;A881&amp;" @ $"&amp;G881</f>
        <v>buy 109 YPF @ $8.43</v>
      </c>
      <c r="L881" s="9">
        <f>L875-(G881*B881)</f>
        <v>213252.47</v>
      </c>
      <c r="M881" s="36">
        <f>L872-(G881*B881)</f>
        <v>212338.17</v>
      </c>
      <c r="N881" s="35"/>
      <c r="O881" s="35"/>
      <c r="P881" s="35"/>
      <c r="Q881" s="10"/>
    </row>
    <row r="882" spans="1:17" x14ac:dyDescent="0.45">
      <c r="A882" s="13" t="s">
        <v>120</v>
      </c>
      <c r="B882" s="35">
        <v>41</v>
      </c>
      <c r="C882" s="9">
        <v>43.08</v>
      </c>
      <c r="D882" s="9">
        <f>C882*B882</f>
        <v>1766.28</v>
      </c>
      <c r="E882" s="36" t="s">
        <v>33</v>
      </c>
      <c r="F882" s="38">
        <f>D882/D884</f>
        <v>0.55954787082385593</v>
      </c>
      <c r="G882" s="9">
        <v>43.09</v>
      </c>
      <c r="H882" s="9">
        <f>(B882*G882)-D882</f>
        <v>0.41000000000008185</v>
      </c>
      <c r="I882" s="35" t="s">
        <v>71</v>
      </c>
      <c r="J882" s="35"/>
      <c r="K882" s="35" t="str">
        <f>"buy "&amp;B882&amp;" "&amp;A882&amp;" @ $"&amp;G882</f>
        <v>buy 41 INSW @ $43.09</v>
      </c>
      <c r="L882" s="9">
        <f>L881-(G882*B882)</f>
        <v>211485.78</v>
      </c>
      <c r="M882" s="36">
        <f>M881-(G882*B882)</f>
        <v>210571.48</v>
      </c>
      <c r="N882" s="35"/>
      <c r="O882" s="35"/>
      <c r="P882" s="35"/>
      <c r="Q882" s="10"/>
    </row>
    <row r="883" spans="1:17" x14ac:dyDescent="0.45">
      <c r="A883" s="23" t="s">
        <v>121</v>
      </c>
      <c r="B883" s="24">
        <v>17</v>
      </c>
      <c r="C883" s="25">
        <v>27.99</v>
      </c>
      <c r="D883" s="25">
        <f>C883*B883</f>
        <v>475.83</v>
      </c>
      <c r="E883" s="36" t="s">
        <v>33</v>
      </c>
      <c r="F883" s="38">
        <f>D883/D884</f>
        <v>0.15074034885415413</v>
      </c>
      <c r="G883" s="25">
        <v>28.33</v>
      </c>
      <c r="H883" s="25">
        <f>(B883*G883)-D883</f>
        <v>5.7799999999999727</v>
      </c>
      <c r="I883" s="35" t="s">
        <v>71</v>
      </c>
      <c r="J883" s="35"/>
      <c r="K883" s="35" t="str">
        <f>"buy "&amp;B883&amp;" "&amp;A883&amp;" @ $"&amp;G883</f>
        <v>buy 17 TRMD @ $28.33</v>
      </c>
      <c r="L883" s="9">
        <f>L882-(G883*B883)</f>
        <v>211004.17</v>
      </c>
      <c r="M883" s="36">
        <f>M882-(G883*B883)</f>
        <v>210089.87000000002</v>
      </c>
      <c r="N883" s="35" t="str">
        <f>TEXT(ROUND(M883,2),"$#,##0.00")&amp;" will be the balance in the account after purchases.  "</f>
        <v xml:space="preserve">$210,089.87 will be the balance in the account after purchases.  </v>
      </c>
      <c r="O883" s="35"/>
      <c r="P883" s="35"/>
      <c r="Q883" s="10"/>
    </row>
    <row r="884" spans="1:17" x14ac:dyDescent="0.45">
      <c r="A884" s="13"/>
      <c r="B884" s="35"/>
      <c r="C884" s="9"/>
      <c r="D884" s="9">
        <f>SUM(D881:D883)</f>
        <v>3156.62</v>
      </c>
      <c r="E884" s="35"/>
      <c r="F884" s="38">
        <f>SUM(F881:F883)</f>
        <v>1</v>
      </c>
      <c r="G884" s="9" t="s">
        <v>15</v>
      </c>
      <c r="H884" s="9">
        <f>SUM(H881:H883)</f>
        <v>10.549999999999955</v>
      </c>
      <c r="I884" s="35"/>
      <c r="J884" s="35"/>
      <c r="K884" s="35"/>
      <c r="L884" s="9"/>
      <c r="M884" s="35"/>
      <c r="N884" s="35" t="s">
        <v>27</v>
      </c>
      <c r="O884" s="35"/>
      <c r="P884" s="35"/>
      <c r="Q884" s="10"/>
    </row>
    <row r="885" spans="1:17" x14ac:dyDescent="0.45">
      <c r="A885" s="13"/>
      <c r="B885" s="35"/>
      <c r="C885" s="9"/>
      <c r="D885" s="9"/>
      <c r="E885" s="35"/>
      <c r="F885" s="35"/>
      <c r="G885" s="9"/>
      <c r="H885" s="9"/>
      <c r="I885" s="35"/>
      <c r="J885" s="35"/>
      <c r="K885" s="35"/>
      <c r="L885" s="9"/>
      <c r="M885" s="11" t="str">
        <f>IF(J876+M883&gt;0,"Credit Surplus","Credit Shortage")</f>
        <v>Credit Surplus</v>
      </c>
      <c r="N885" s="36">
        <f>J876+M883</f>
        <v>211004.17</v>
      </c>
      <c r="O885" s="35" t="s">
        <v>60</v>
      </c>
      <c r="P885" s="35"/>
      <c r="Q885" s="10"/>
    </row>
    <row r="886" spans="1:17" x14ac:dyDescent="0.45">
      <c r="A886" s="13"/>
      <c r="B886" s="35"/>
      <c r="C886" s="9"/>
      <c r="D886" s="9"/>
      <c r="E886" s="35"/>
      <c r="F886" s="35"/>
      <c r="G886" s="9"/>
      <c r="H886" s="9"/>
      <c r="I886" s="35"/>
      <c r="J886" s="35"/>
      <c r="K886" s="35"/>
      <c r="L886" s="9"/>
      <c r="M886" s="35"/>
      <c r="N886" s="35"/>
      <c r="O886" s="35"/>
      <c r="P886" s="35"/>
      <c r="Q886" s="10"/>
    </row>
    <row r="887" spans="1:17" x14ac:dyDescent="0.45">
      <c r="A887" s="13"/>
      <c r="B887" s="35"/>
      <c r="C887" s="9"/>
      <c r="D887" s="9"/>
      <c r="E887" s="35"/>
      <c r="F887" s="35"/>
      <c r="G887" s="9"/>
      <c r="H887" s="9"/>
      <c r="I887" s="35"/>
      <c r="J887" s="35"/>
      <c r="K887" s="35"/>
      <c r="L887" s="35"/>
      <c r="M887" s="35"/>
      <c r="N887" s="35"/>
      <c r="O887" s="35"/>
      <c r="P887" s="35"/>
      <c r="Q887" s="10"/>
    </row>
    <row r="888" spans="1:17" x14ac:dyDescent="0.45">
      <c r="A888" s="13" t="s">
        <v>11</v>
      </c>
      <c r="B888" s="35"/>
      <c r="C888" s="9"/>
      <c r="D888" s="21">
        <v>4674.3999999999996</v>
      </c>
      <c r="E888" s="35" t="s">
        <v>76</v>
      </c>
      <c r="F888" s="35"/>
      <c r="G888" s="9"/>
      <c r="H888" s="9"/>
      <c r="I888" s="35"/>
      <c r="J888" s="35"/>
      <c r="K888" s="35"/>
      <c r="L888" s="35"/>
      <c r="M888" s="35"/>
      <c r="N888" s="35"/>
      <c r="O888" s="35"/>
      <c r="P888" s="35"/>
      <c r="Q888" s="10"/>
    </row>
    <row r="889" spans="1:17" x14ac:dyDescent="0.45">
      <c r="A889" s="13" t="s">
        <v>12</v>
      </c>
      <c r="B889" s="35"/>
      <c r="C889" s="9"/>
      <c r="D889" s="9">
        <f>H876</f>
        <v>-2.3999999999999773</v>
      </c>
      <c r="E889" s="35" t="s">
        <v>16</v>
      </c>
      <c r="F889" s="35"/>
      <c r="G889" s="9"/>
      <c r="H889" s="9"/>
      <c r="I889" s="35"/>
      <c r="J889" s="35"/>
      <c r="K889" s="35"/>
      <c r="L889" s="35"/>
      <c r="M889" s="35"/>
      <c r="N889" s="35"/>
      <c r="O889" s="35"/>
      <c r="P889" s="35"/>
      <c r="Q889" s="10"/>
    </row>
    <row r="890" spans="1:17" x14ac:dyDescent="0.45">
      <c r="A890" s="13" t="s">
        <v>13</v>
      </c>
      <c r="B890" s="35"/>
      <c r="C890" s="9"/>
      <c r="D890" s="9">
        <f>D888+D889</f>
        <v>4672</v>
      </c>
      <c r="E890" s="35"/>
      <c r="F890" s="35"/>
      <c r="G890" s="9"/>
      <c r="H890" s="9"/>
      <c r="I890" s="35"/>
      <c r="J890" s="35"/>
      <c r="K890" s="35"/>
      <c r="L890" s="35"/>
      <c r="M890" s="35"/>
      <c r="N890" s="35"/>
      <c r="O890" s="35"/>
      <c r="P890" s="35"/>
      <c r="Q890" s="10"/>
    </row>
    <row r="891" spans="1:17" x14ac:dyDescent="0.45">
      <c r="A891" s="13" t="s">
        <v>14</v>
      </c>
      <c r="B891" s="35"/>
      <c r="C891" s="9"/>
      <c r="D891" s="9">
        <f>H884</f>
        <v>10.549999999999955</v>
      </c>
      <c r="E891" s="35" t="s">
        <v>17</v>
      </c>
      <c r="F891" s="35"/>
      <c r="G891" s="9"/>
      <c r="H891" s="9"/>
      <c r="I891" s="35"/>
      <c r="J891" s="35"/>
      <c r="K891" s="35"/>
      <c r="L891" s="35"/>
      <c r="M891" s="35"/>
      <c r="N891" s="35"/>
      <c r="O891" s="35"/>
      <c r="P891" s="35"/>
      <c r="Q891" s="10"/>
    </row>
    <row r="892" spans="1:17" x14ac:dyDescent="0.45">
      <c r="A892" s="13" t="s">
        <v>13</v>
      </c>
      <c r="B892" s="35"/>
      <c r="C892" s="9"/>
      <c r="D892" s="27">
        <f>D890-D891</f>
        <v>4661.45</v>
      </c>
      <c r="E892" s="19" t="s">
        <v>18</v>
      </c>
      <c r="F892" s="35"/>
      <c r="G892" s="9"/>
      <c r="H892" s="9"/>
      <c r="I892" s="35"/>
      <c r="J892" s="35"/>
      <c r="K892" s="35"/>
      <c r="L892" s="35"/>
      <c r="M892" s="35"/>
      <c r="N892" s="35"/>
      <c r="O892" s="35"/>
      <c r="P892" s="35"/>
      <c r="Q892" s="10"/>
    </row>
    <row r="893" spans="1:17" ht="14.65" thickBot="1" x14ac:dyDescent="0.5">
      <c r="A893" s="15"/>
      <c r="B893" s="16"/>
      <c r="C893" s="17"/>
      <c r="D893" s="17"/>
      <c r="E893" s="16"/>
      <c r="F893" s="16"/>
      <c r="G893" s="17"/>
      <c r="H893" s="17"/>
      <c r="I893" s="16"/>
      <c r="J893" s="16"/>
      <c r="K893" s="16"/>
      <c r="L893" s="16"/>
      <c r="M893" s="16"/>
      <c r="N893" s="16"/>
      <c r="O893" s="16"/>
      <c r="P893" s="16"/>
      <c r="Q893" s="18"/>
    </row>
    <row r="894" spans="1:17" ht="14.65" thickTop="1" x14ac:dyDescent="0.45"/>
    <row r="896" spans="1:17" ht="14.65" thickBot="1" x14ac:dyDescent="0.5"/>
    <row r="897" spans="1:17" ht="14.65" thickTop="1" x14ac:dyDescent="0.45">
      <c r="A897" s="2"/>
      <c r="B897" s="3"/>
      <c r="C897" s="4">
        <v>44865</v>
      </c>
      <c r="D897" s="5"/>
      <c r="E897" s="3"/>
      <c r="F897" s="3"/>
      <c r="G897" s="5"/>
      <c r="H897" s="5"/>
      <c r="I897" s="3"/>
      <c r="J897" s="3"/>
      <c r="K897" s="3"/>
      <c r="L897" s="20" t="s">
        <v>19</v>
      </c>
      <c r="M897" s="3"/>
      <c r="N897" s="3"/>
      <c r="O897" s="3"/>
      <c r="P897" s="3"/>
      <c r="Q897" s="6"/>
    </row>
    <row r="898" spans="1:17" x14ac:dyDescent="0.45">
      <c r="A898" s="7" t="s">
        <v>5</v>
      </c>
      <c r="B898" s="35"/>
      <c r="C898" s="9"/>
      <c r="D898" s="9"/>
      <c r="E898" s="35"/>
      <c r="F898" s="35"/>
      <c r="G898" s="9"/>
      <c r="H898" s="9"/>
      <c r="I898" s="35"/>
      <c r="J898" s="11" t="s">
        <v>24</v>
      </c>
      <c r="K898" s="35"/>
      <c r="L898" s="11" t="s">
        <v>10</v>
      </c>
      <c r="M898" s="35"/>
      <c r="N898" s="35"/>
      <c r="O898" s="35"/>
      <c r="P898" s="35"/>
      <c r="Q898" s="10"/>
    </row>
    <row r="899" spans="1:17" x14ac:dyDescent="0.45">
      <c r="A899" s="7" t="s">
        <v>0</v>
      </c>
      <c r="B899" s="11" t="s">
        <v>3</v>
      </c>
      <c r="C899" s="12" t="s">
        <v>1</v>
      </c>
      <c r="D899" s="12" t="s">
        <v>4</v>
      </c>
      <c r="E899" s="11" t="s">
        <v>7</v>
      </c>
      <c r="F899" s="37" t="s">
        <v>92</v>
      </c>
      <c r="G899" s="12" t="s">
        <v>8</v>
      </c>
      <c r="H899" s="12" t="s">
        <v>9</v>
      </c>
      <c r="I899" s="33" t="s">
        <v>70</v>
      </c>
      <c r="J899" s="11" t="s">
        <v>23</v>
      </c>
      <c r="K899" s="35"/>
      <c r="L899" s="31">
        <v>213249.15</v>
      </c>
      <c r="M899" s="35" t="s">
        <v>118</v>
      </c>
      <c r="N899" s="35"/>
      <c r="O899" s="35"/>
      <c r="P899" s="35"/>
      <c r="Q899" s="10"/>
    </row>
    <row r="900" spans="1:17" x14ac:dyDescent="0.45">
      <c r="A900" s="13" t="s">
        <v>113</v>
      </c>
      <c r="B900" s="35">
        <v>10</v>
      </c>
      <c r="C900" s="9">
        <v>91.59</v>
      </c>
      <c r="D900" s="9">
        <f>C900*B900</f>
        <v>915.90000000000009</v>
      </c>
      <c r="E900" s="36" t="s">
        <v>93</v>
      </c>
      <c r="F900" s="38">
        <f>D900/D903</f>
        <v>1</v>
      </c>
      <c r="G900" s="9">
        <v>91.4</v>
      </c>
      <c r="H900" s="9">
        <f>(B900*G900)-D900</f>
        <v>-1.9000000000000909</v>
      </c>
      <c r="I900" s="35" t="s">
        <v>71</v>
      </c>
      <c r="J900" s="36">
        <f>G900*B900</f>
        <v>914</v>
      </c>
      <c r="K900" s="35" t="str">
        <f>"sell "&amp;B900&amp;" "&amp;A900&amp;" @ $"&amp;G900</f>
        <v>sell 10 BIL @ $91.4</v>
      </c>
      <c r="L900" s="9">
        <f>L899+(G900*B900)</f>
        <v>214163.15</v>
      </c>
      <c r="M900" s="35"/>
      <c r="N900" s="35"/>
      <c r="O900" s="35"/>
      <c r="P900" s="35"/>
      <c r="Q900" s="10"/>
    </row>
    <row r="901" spans="1:17" x14ac:dyDescent="0.45">
      <c r="A901" s="13"/>
      <c r="B901" s="35"/>
      <c r="C901" s="9"/>
      <c r="D901" s="9">
        <f>C901*B901</f>
        <v>0</v>
      </c>
      <c r="E901" s="36"/>
      <c r="F901" s="38">
        <f>D901/D903</f>
        <v>0</v>
      </c>
      <c r="G901" s="9"/>
      <c r="H901" s="9">
        <f>(B901*G901)-D901</f>
        <v>0</v>
      </c>
      <c r="I901" s="35" t="s">
        <v>71</v>
      </c>
      <c r="J901" s="36">
        <f>G901*B901</f>
        <v>0</v>
      </c>
      <c r="K901" s="35" t="str">
        <f>"sell "&amp;B901&amp;" "&amp;A901&amp;" @ $"&amp;G901</f>
        <v>sell   @ $</v>
      </c>
      <c r="L901" s="9">
        <f>L900+(G901*B901)</f>
        <v>214163.15</v>
      </c>
      <c r="M901" s="35"/>
      <c r="N901" s="35"/>
      <c r="O901" s="35"/>
      <c r="P901" s="35"/>
      <c r="Q901" s="10"/>
    </row>
    <row r="902" spans="1:17" x14ac:dyDescent="0.45">
      <c r="A902" s="13"/>
      <c r="B902" s="35"/>
      <c r="C902" s="9"/>
      <c r="D902" s="9">
        <f>C902*B902</f>
        <v>0</v>
      </c>
      <c r="E902" s="36"/>
      <c r="F902" s="38">
        <f>D902/D903</f>
        <v>0</v>
      </c>
      <c r="G902" s="9"/>
      <c r="H902" s="9">
        <f>(B902*G902)-D902</f>
        <v>0</v>
      </c>
      <c r="I902" s="35" t="s">
        <v>71</v>
      </c>
      <c r="J902" s="36">
        <f>G902*B902</f>
        <v>0</v>
      </c>
      <c r="K902" s="35" t="str">
        <f>"sell "&amp;B902&amp;" "&amp;A902&amp;" @ $"&amp;G902</f>
        <v>sell   @ $</v>
      </c>
      <c r="L902" s="9">
        <f>L901+(G902*B902)</f>
        <v>214163.15</v>
      </c>
      <c r="M902" s="35" t="s">
        <v>22</v>
      </c>
      <c r="N902" s="35"/>
      <c r="O902" s="35"/>
      <c r="P902" s="35"/>
      <c r="Q902" s="10"/>
    </row>
    <row r="903" spans="1:17" x14ac:dyDescent="0.45">
      <c r="A903" s="13"/>
      <c r="B903" s="35"/>
      <c r="C903" s="9"/>
      <c r="D903" s="9">
        <f>SUM(D900:D902)</f>
        <v>915.90000000000009</v>
      </c>
      <c r="E903" s="36"/>
      <c r="F903" s="38">
        <f>SUM(F900:F902)</f>
        <v>1</v>
      </c>
      <c r="G903" s="32"/>
      <c r="H903" s="9">
        <f>SUM(H900:H902)</f>
        <v>-1.9000000000000909</v>
      </c>
      <c r="I903" s="35"/>
      <c r="J903" s="36">
        <f>SUM(J900:J902)</f>
        <v>914</v>
      </c>
      <c r="K903" s="35"/>
      <c r="L903" s="9"/>
      <c r="M903" s="35"/>
      <c r="N903" s="35"/>
      <c r="O903" s="35"/>
      <c r="P903" s="35"/>
      <c r="Q903" s="10"/>
    </row>
    <row r="904" spans="1:17" x14ac:dyDescent="0.45">
      <c r="A904" s="13"/>
      <c r="B904" s="35"/>
      <c r="C904" s="9"/>
      <c r="D904" s="9"/>
      <c r="E904" s="35"/>
      <c r="F904" s="35"/>
      <c r="G904" s="32"/>
      <c r="H904" s="9"/>
      <c r="I904" s="35"/>
      <c r="J904" s="35"/>
      <c r="K904" s="35"/>
      <c r="L904" s="9"/>
      <c r="M904" s="35"/>
      <c r="N904" s="35"/>
      <c r="O904" s="35"/>
      <c r="P904" s="35"/>
      <c r="Q904" s="10"/>
    </row>
    <row r="905" spans="1:17" x14ac:dyDescent="0.45">
      <c r="A905" s="13"/>
      <c r="B905" s="35"/>
      <c r="C905" s="9"/>
      <c r="D905" s="9"/>
      <c r="E905" s="19"/>
      <c r="F905" s="35"/>
      <c r="G905" s="32"/>
      <c r="H905" s="9"/>
      <c r="I905" s="35"/>
      <c r="J905" s="35"/>
      <c r="K905" s="35"/>
      <c r="L905" s="9"/>
      <c r="M905" s="11" t="s">
        <v>20</v>
      </c>
      <c r="N905" s="35"/>
      <c r="O905" s="35"/>
      <c r="P905" s="35"/>
      <c r="Q905" s="10"/>
    </row>
    <row r="906" spans="1:17" x14ac:dyDescent="0.45">
      <c r="A906" s="7" t="s">
        <v>6</v>
      </c>
      <c r="B906" s="35"/>
      <c r="C906" s="9"/>
      <c r="D906" s="9"/>
      <c r="E906" s="19"/>
      <c r="F906" s="35"/>
      <c r="G906" s="32"/>
      <c r="H906" s="9"/>
      <c r="I906" s="35"/>
      <c r="J906" s="35"/>
      <c r="K906" s="35"/>
      <c r="L906" s="9"/>
      <c r="M906" s="11" t="s">
        <v>21</v>
      </c>
      <c r="N906" s="35"/>
      <c r="O906" s="35"/>
      <c r="P906" s="35"/>
      <c r="Q906" s="10"/>
    </row>
    <row r="907" spans="1:17" x14ac:dyDescent="0.45">
      <c r="A907" s="7" t="s">
        <v>0</v>
      </c>
      <c r="B907" s="11" t="s">
        <v>3</v>
      </c>
      <c r="C907" s="12" t="s">
        <v>1</v>
      </c>
      <c r="D907" s="12" t="s">
        <v>2</v>
      </c>
      <c r="E907" s="22" t="s">
        <v>7</v>
      </c>
      <c r="F907" s="39" t="s">
        <v>92</v>
      </c>
      <c r="G907" s="33" t="s">
        <v>8</v>
      </c>
      <c r="H907" s="12" t="s">
        <v>9</v>
      </c>
      <c r="I907" s="35"/>
      <c r="J907" s="35"/>
      <c r="K907" s="35"/>
      <c r="L907" s="9"/>
      <c r="M907" s="36">
        <f>L902</f>
        <v>214163.15</v>
      </c>
      <c r="N907" s="35"/>
      <c r="O907" s="35"/>
      <c r="P907" s="35"/>
      <c r="Q907" s="10"/>
    </row>
    <row r="908" spans="1:17" x14ac:dyDescent="0.45">
      <c r="A908" s="13" t="s">
        <v>113</v>
      </c>
      <c r="B908" s="35">
        <v>10</v>
      </c>
      <c r="C908" s="9">
        <v>91.59</v>
      </c>
      <c r="D908" s="9">
        <f>C908*B908</f>
        <v>915.90000000000009</v>
      </c>
      <c r="E908" s="36" t="s">
        <v>93</v>
      </c>
      <c r="F908" s="38">
        <f>D908/D911</f>
        <v>1</v>
      </c>
      <c r="G908" s="9">
        <v>91.4</v>
      </c>
      <c r="H908" s="9">
        <f>(B908*G908)-D908</f>
        <v>-1.9000000000000909</v>
      </c>
      <c r="I908" s="35" t="s">
        <v>71</v>
      </c>
      <c r="J908" s="35"/>
      <c r="K908" s="35" t="str">
        <f>"buy "&amp;B908&amp;" "&amp;A908&amp;" @ $"&amp;G908</f>
        <v>buy 10 BIL @ $91.4</v>
      </c>
      <c r="L908" s="9">
        <f>L902-(G908*B908)</f>
        <v>213249.15</v>
      </c>
      <c r="M908" s="36">
        <f>L899-(G908*B908)</f>
        <v>212335.15</v>
      </c>
      <c r="N908" s="35"/>
      <c r="O908" s="35"/>
      <c r="P908" s="35"/>
      <c r="Q908" s="10"/>
    </row>
    <row r="909" spans="1:17" x14ac:dyDescent="0.45">
      <c r="A909" s="13"/>
      <c r="B909" s="35"/>
      <c r="C909" s="9"/>
      <c r="D909" s="9">
        <f>C909*B909</f>
        <v>0</v>
      </c>
      <c r="E909" s="36"/>
      <c r="F909" s="38">
        <f>D909/D911</f>
        <v>0</v>
      </c>
      <c r="G909" s="9"/>
      <c r="H909" s="9">
        <f>(B909*G909)-D909</f>
        <v>0</v>
      </c>
      <c r="I909" s="35" t="s">
        <v>71</v>
      </c>
      <c r="J909" s="35"/>
      <c r="K909" s="35" t="str">
        <f>"buy "&amp;B909&amp;" "&amp;A909&amp;" @ $"&amp;G909</f>
        <v>buy   @ $</v>
      </c>
      <c r="L909" s="9">
        <f>L908-(G909*B909)</f>
        <v>213249.15</v>
      </c>
      <c r="M909" s="36">
        <f>M908-(G909*B909)</f>
        <v>212335.15</v>
      </c>
      <c r="N909" s="35"/>
      <c r="O909" s="35"/>
      <c r="P909" s="35"/>
      <c r="Q909" s="10"/>
    </row>
    <row r="910" spans="1:17" x14ac:dyDescent="0.45">
      <c r="A910" s="23"/>
      <c r="B910" s="24"/>
      <c r="C910" s="25"/>
      <c r="D910" s="25">
        <f>C910*B910</f>
        <v>0</v>
      </c>
      <c r="E910" s="36"/>
      <c r="F910" s="38">
        <f>D910/D911</f>
        <v>0</v>
      </c>
      <c r="G910" s="25"/>
      <c r="H910" s="25">
        <f>(B910*G910)-D910</f>
        <v>0</v>
      </c>
      <c r="I910" s="35" t="s">
        <v>71</v>
      </c>
      <c r="J910" s="35"/>
      <c r="K910" s="35" t="str">
        <f>"buy "&amp;B910&amp;" "&amp;A910&amp;" @ $"&amp;G910</f>
        <v>buy   @ $</v>
      </c>
      <c r="L910" s="9">
        <f>L909-(G910*B910)</f>
        <v>213249.15</v>
      </c>
      <c r="M910" s="36">
        <f>M909-(G910*B910)</f>
        <v>212335.15</v>
      </c>
      <c r="N910" s="35" t="str">
        <f>TEXT(ROUND(M910,2),"$#,##0.00")&amp;" will be the balance in the account after purchases.  "</f>
        <v xml:space="preserve">$212,335.15 will be the balance in the account after purchases.  </v>
      </c>
      <c r="O910" s="35"/>
      <c r="P910" s="35"/>
      <c r="Q910" s="10"/>
    </row>
    <row r="911" spans="1:17" x14ac:dyDescent="0.45">
      <c r="A911" s="13"/>
      <c r="B911" s="35"/>
      <c r="C911" s="9"/>
      <c r="D911" s="9">
        <f>SUM(D908:D910)</f>
        <v>915.90000000000009</v>
      </c>
      <c r="E911" s="35"/>
      <c r="F911" s="38">
        <f>SUM(F908:F910)</f>
        <v>1</v>
      </c>
      <c r="G911" s="9" t="s">
        <v>15</v>
      </c>
      <c r="H911" s="9">
        <f>SUM(H908:H910)</f>
        <v>-1.9000000000000909</v>
      </c>
      <c r="I911" s="35"/>
      <c r="J911" s="35"/>
      <c r="K911" s="35"/>
      <c r="L911" s="9"/>
      <c r="M911" s="35"/>
      <c r="N911" s="35" t="s">
        <v>27</v>
      </c>
      <c r="O911" s="35"/>
      <c r="P911" s="35"/>
      <c r="Q911" s="10"/>
    </row>
    <row r="912" spans="1:17" x14ac:dyDescent="0.45">
      <c r="A912" s="13"/>
      <c r="B912" s="35"/>
      <c r="C912" s="9"/>
      <c r="D912" s="9"/>
      <c r="E912" s="35"/>
      <c r="F912" s="35"/>
      <c r="G912" s="9"/>
      <c r="H912" s="9"/>
      <c r="I912" s="35"/>
      <c r="J912" s="35"/>
      <c r="K912" s="35"/>
      <c r="L912" s="9"/>
      <c r="M912" s="11" t="str">
        <f>IF(J903+M910&gt;0,"Credit Surplus","Credit Shortage")</f>
        <v>Credit Surplus</v>
      </c>
      <c r="N912" s="36">
        <f>J903+M910</f>
        <v>213249.15</v>
      </c>
      <c r="O912" s="35" t="s">
        <v>60</v>
      </c>
      <c r="P912" s="35"/>
      <c r="Q912" s="10"/>
    </row>
    <row r="913" spans="1:17" x14ac:dyDescent="0.45">
      <c r="A913" s="13"/>
      <c r="B913" s="35"/>
      <c r="C913" s="9"/>
      <c r="D913" s="9"/>
      <c r="E913" s="35"/>
      <c r="F913" s="35"/>
      <c r="G913" s="9"/>
      <c r="H913" s="9"/>
      <c r="I913" s="35"/>
      <c r="J913" s="35"/>
      <c r="K913" s="35"/>
      <c r="L913" s="9"/>
      <c r="M913" s="35"/>
      <c r="N913" s="35"/>
      <c r="O913" s="35"/>
      <c r="P913" s="35"/>
      <c r="Q913" s="10"/>
    </row>
    <row r="914" spans="1:17" x14ac:dyDescent="0.45">
      <c r="A914" s="13"/>
      <c r="B914" s="35"/>
      <c r="C914" s="9"/>
      <c r="D914" s="9"/>
      <c r="E914" s="35"/>
      <c r="F914" s="35"/>
      <c r="G914" s="9"/>
      <c r="H914" s="9"/>
      <c r="I914" s="35"/>
      <c r="J914" s="35"/>
      <c r="K914" s="35"/>
      <c r="L914" s="35"/>
      <c r="M914" s="35"/>
      <c r="N914" s="35"/>
      <c r="O914" s="35"/>
      <c r="P914" s="35"/>
      <c r="Q914" s="10"/>
    </row>
    <row r="915" spans="1:17" x14ac:dyDescent="0.45">
      <c r="A915" s="13" t="s">
        <v>11</v>
      </c>
      <c r="B915" s="35"/>
      <c r="C915" s="9"/>
      <c r="D915" s="21">
        <v>6914.32</v>
      </c>
      <c r="E915" s="35" t="s">
        <v>76</v>
      </c>
      <c r="F915" s="35"/>
      <c r="G915" s="9"/>
      <c r="H915" s="9"/>
      <c r="I915" s="35"/>
      <c r="J915" s="35"/>
      <c r="K915" s="35"/>
      <c r="L915" s="35"/>
      <c r="M915" s="35"/>
      <c r="N915" s="35"/>
      <c r="O915" s="35"/>
      <c r="P915" s="35"/>
      <c r="Q915" s="10"/>
    </row>
    <row r="916" spans="1:17" x14ac:dyDescent="0.45">
      <c r="A916" s="13" t="s">
        <v>12</v>
      </c>
      <c r="B916" s="35"/>
      <c r="C916" s="9"/>
      <c r="D916" s="9">
        <f>H903</f>
        <v>-1.9000000000000909</v>
      </c>
      <c r="E916" s="35" t="s">
        <v>16</v>
      </c>
      <c r="F916" s="35"/>
      <c r="G916" s="9"/>
      <c r="H916" s="9"/>
      <c r="I916" s="35"/>
      <c r="J916" s="35"/>
      <c r="K916" s="35"/>
      <c r="L916" s="35"/>
      <c r="M916" s="35"/>
      <c r="N916" s="35"/>
      <c r="O916" s="35"/>
      <c r="P916" s="35"/>
      <c r="Q916" s="10"/>
    </row>
    <row r="917" spans="1:17" x14ac:dyDescent="0.45">
      <c r="A917" s="13" t="s">
        <v>13</v>
      </c>
      <c r="B917" s="35"/>
      <c r="C917" s="9"/>
      <c r="D917" s="9">
        <f>D915+D916</f>
        <v>6912.42</v>
      </c>
      <c r="E917" s="35"/>
      <c r="F917" s="35"/>
      <c r="G917" s="9"/>
      <c r="H917" s="9"/>
      <c r="I917" s="35"/>
      <c r="J917" s="35"/>
      <c r="K917" s="35"/>
      <c r="L917" s="35"/>
      <c r="M917" s="35"/>
      <c r="N917" s="35"/>
      <c r="O917" s="35"/>
      <c r="P917" s="35"/>
      <c r="Q917" s="10"/>
    </row>
    <row r="918" spans="1:17" x14ac:dyDescent="0.45">
      <c r="A918" s="13" t="s">
        <v>14</v>
      </c>
      <c r="B918" s="35"/>
      <c r="C918" s="9"/>
      <c r="D918" s="9">
        <f>H911</f>
        <v>-1.9000000000000909</v>
      </c>
      <c r="E918" s="35" t="s">
        <v>17</v>
      </c>
      <c r="F918" s="35"/>
      <c r="G918" s="9"/>
      <c r="H918" s="9"/>
      <c r="I918" s="35"/>
      <c r="J918" s="35"/>
      <c r="K918" s="35"/>
      <c r="L918" s="35"/>
      <c r="M918" s="35"/>
      <c r="N918" s="35"/>
      <c r="O918" s="35"/>
      <c r="P918" s="35"/>
      <c r="Q918" s="10"/>
    </row>
    <row r="919" spans="1:17" x14ac:dyDescent="0.45">
      <c r="A919" s="13" t="s">
        <v>13</v>
      </c>
      <c r="B919" s="35"/>
      <c r="C919" s="9"/>
      <c r="D919" s="27">
        <f>D917-D918</f>
        <v>6914.32</v>
      </c>
      <c r="E919" s="19" t="s">
        <v>18</v>
      </c>
      <c r="F919" s="35"/>
      <c r="G919" s="9"/>
      <c r="H919" s="9"/>
      <c r="I919" s="35"/>
      <c r="J919" s="35"/>
      <c r="K919" s="35"/>
      <c r="L919" s="35"/>
      <c r="M919" s="35"/>
      <c r="N919" s="35"/>
      <c r="O919" s="35"/>
      <c r="P919" s="35"/>
      <c r="Q919" s="10"/>
    </row>
    <row r="920" spans="1:17" ht="14.65" thickBot="1" x14ac:dyDescent="0.5">
      <c r="A920" s="15"/>
      <c r="B920" s="16"/>
      <c r="C920" s="17"/>
      <c r="D920" s="17"/>
      <c r="E920" s="16"/>
      <c r="F920" s="16"/>
      <c r="G920" s="17"/>
      <c r="H920" s="17"/>
      <c r="I920" s="16"/>
      <c r="J920" s="16"/>
      <c r="K920" s="16"/>
      <c r="L920" s="16"/>
      <c r="M920" s="16"/>
      <c r="N920" s="16"/>
      <c r="O920" s="16"/>
      <c r="P920" s="16"/>
      <c r="Q920" s="18"/>
    </row>
    <row r="921" spans="1:17" ht="14.65" thickTop="1" x14ac:dyDescent="0.45"/>
    <row r="923" spans="1:17" ht="14.65" thickBot="1" x14ac:dyDescent="0.5"/>
    <row r="924" spans="1:17" ht="14.65" thickTop="1" x14ac:dyDescent="0.45">
      <c r="A924" s="2"/>
      <c r="B924" s="3"/>
      <c r="C924" s="4">
        <v>44834</v>
      </c>
      <c r="D924" s="5"/>
      <c r="E924" s="3"/>
      <c r="F924" s="3"/>
      <c r="G924" s="5"/>
      <c r="H924" s="5"/>
      <c r="I924" s="3"/>
      <c r="J924" s="3"/>
      <c r="K924" s="3"/>
      <c r="L924" s="20" t="s">
        <v>19</v>
      </c>
      <c r="M924" s="3"/>
      <c r="N924" s="3"/>
      <c r="O924" s="3"/>
      <c r="P924" s="3"/>
      <c r="Q924" s="6"/>
    </row>
    <row r="925" spans="1:17" x14ac:dyDescent="0.45">
      <c r="A925" s="7" t="s">
        <v>5</v>
      </c>
      <c r="B925" s="35"/>
      <c r="C925" s="9"/>
      <c r="D925" s="9"/>
      <c r="E925" s="35"/>
      <c r="F925" s="35"/>
      <c r="G925" s="9"/>
      <c r="H925" s="9"/>
      <c r="I925" s="35"/>
      <c r="J925" s="11" t="s">
        <v>24</v>
      </c>
      <c r="K925" s="35"/>
      <c r="L925" s="11" t="s">
        <v>10</v>
      </c>
      <c r="M925" s="35"/>
      <c r="N925" s="35"/>
      <c r="O925" s="35"/>
      <c r="P925" s="35"/>
      <c r="Q925" s="10"/>
    </row>
    <row r="926" spans="1:17" x14ac:dyDescent="0.45">
      <c r="A926" s="7" t="s">
        <v>0</v>
      </c>
      <c r="B926" s="11" t="s">
        <v>3</v>
      </c>
      <c r="C926" s="12" t="s">
        <v>1</v>
      </c>
      <c r="D926" s="12" t="s">
        <v>4</v>
      </c>
      <c r="E926" s="11" t="s">
        <v>7</v>
      </c>
      <c r="F926" s="37" t="s">
        <v>92</v>
      </c>
      <c r="G926" s="12" t="s">
        <v>8</v>
      </c>
      <c r="H926" s="12" t="s">
        <v>9</v>
      </c>
      <c r="I926" s="33" t="s">
        <v>70</v>
      </c>
      <c r="J926" s="11" t="s">
        <v>23</v>
      </c>
      <c r="K926" s="35"/>
      <c r="L926" s="31">
        <v>213242.77</v>
      </c>
      <c r="M926" s="35" t="s">
        <v>118</v>
      </c>
      <c r="N926" s="35"/>
      <c r="O926" s="35"/>
      <c r="P926" s="35"/>
      <c r="Q926" s="10"/>
    </row>
    <row r="927" spans="1:17" x14ac:dyDescent="0.45">
      <c r="A927" s="13" t="s">
        <v>113</v>
      </c>
      <c r="B927" s="35">
        <v>10</v>
      </c>
      <c r="C927" s="9">
        <v>91.6</v>
      </c>
      <c r="D927" s="9">
        <f>C927*B927</f>
        <v>916</v>
      </c>
      <c r="E927" s="36" t="s">
        <v>93</v>
      </c>
      <c r="F927" s="38">
        <f>D927/D930</f>
        <v>1</v>
      </c>
      <c r="G927" s="9">
        <v>91.45</v>
      </c>
      <c r="H927" s="9">
        <f>(B927*G927)-D927</f>
        <v>-1.5</v>
      </c>
      <c r="I927" s="35" t="s">
        <v>71</v>
      </c>
      <c r="J927" s="36">
        <f>G927*B927</f>
        <v>914.5</v>
      </c>
      <c r="K927" s="35" t="str">
        <f>"sell "&amp;B927&amp;" "&amp;A927&amp;" @ $"&amp;G927</f>
        <v>sell 10 BIL @ $91.45</v>
      </c>
      <c r="L927" s="9">
        <f>L926+(G927*B927)</f>
        <v>214157.27</v>
      </c>
      <c r="M927" s="35"/>
      <c r="N927" s="35"/>
      <c r="O927" s="35"/>
      <c r="P927" s="35"/>
      <c r="Q927" s="10"/>
    </row>
    <row r="928" spans="1:17" x14ac:dyDescent="0.45">
      <c r="A928" s="13"/>
      <c r="B928" s="35"/>
      <c r="C928" s="9">
        <v>43.06</v>
      </c>
      <c r="D928" s="9">
        <f>C928*B928</f>
        <v>0</v>
      </c>
      <c r="E928" s="36"/>
      <c r="F928" s="38">
        <f>D928/D930</f>
        <v>0</v>
      </c>
      <c r="G928" s="9"/>
      <c r="H928" s="9">
        <f>(B928*G928)-D928</f>
        <v>0</v>
      </c>
      <c r="I928" s="35" t="s">
        <v>71</v>
      </c>
      <c r="J928" s="36">
        <f>G928*B928</f>
        <v>0</v>
      </c>
      <c r="K928" s="35" t="str">
        <f>"sell "&amp;B928&amp;" "&amp;A928&amp;" @ $"&amp;G928</f>
        <v>sell   @ $</v>
      </c>
      <c r="L928" s="9">
        <f>L927+(G928*B928)</f>
        <v>214157.27</v>
      </c>
      <c r="M928" s="35"/>
      <c r="N928" s="35"/>
      <c r="O928" s="35"/>
      <c r="P928" s="35"/>
      <c r="Q928" s="10"/>
    </row>
    <row r="929" spans="1:17" x14ac:dyDescent="0.45">
      <c r="A929" s="13"/>
      <c r="B929" s="35"/>
      <c r="C929" s="9">
        <v>47.23</v>
      </c>
      <c r="D929" s="9">
        <f>C929*B929</f>
        <v>0</v>
      </c>
      <c r="E929" s="36"/>
      <c r="F929" s="38">
        <f>D929/D930</f>
        <v>0</v>
      </c>
      <c r="G929" s="9"/>
      <c r="H929" s="9">
        <f>(B929*G929)-D929</f>
        <v>0</v>
      </c>
      <c r="I929" s="35" t="s">
        <v>71</v>
      </c>
      <c r="J929" s="36">
        <f>G929*B929</f>
        <v>0</v>
      </c>
      <c r="K929" s="35" t="str">
        <f>"sell "&amp;B929&amp;" "&amp;A929&amp;" @ $"&amp;G929</f>
        <v>sell   @ $</v>
      </c>
      <c r="L929" s="9">
        <f>L928+(G929*B929)</f>
        <v>214157.27</v>
      </c>
      <c r="M929" s="35" t="s">
        <v>22</v>
      </c>
      <c r="N929" s="35"/>
      <c r="O929" s="35"/>
      <c r="P929" s="35"/>
      <c r="Q929" s="10"/>
    </row>
    <row r="930" spans="1:17" x14ac:dyDescent="0.45">
      <c r="A930" s="13"/>
      <c r="B930" s="35"/>
      <c r="C930" s="9"/>
      <c r="D930" s="9">
        <f>SUM(D927:D929)</f>
        <v>916</v>
      </c>
      <c r="E930" s="36"/>
      <c r="F930" s="38">
        <f>SUM(F927:F929)</f>
        <v>1</v>
      </c>
      <c r="G930" s="32"/>
      <c r="H930" s="9">
        <f>SUM(H927:H929)</f>
        <v>-1.5</v>
      </c>
      <c r="I930" s="35"/>
      <c r="J930" s="36">
        <f>SUM(J927:J929)</f>
        <v>914.5</v>
      </c>
      <c r="K930" s="35"/>
      <c r="L930" s="9"/>
      <c r="M930" s="35"/>
      <c r="N930" s="35"/>
      <c r="O930" s="35"/>
      <c r="P930" s="35"/>
      <c r="Q930" s="10"/>
    </row>
    <row r="931" spans="1:17" x14ac:dyDescent="0.45">
      <c r="A931" s="13"/>
      <c r="B931" s="35"/>
      <c r="C931" s="9"/>
      <c r="D931" s="9"/>
      <c r="E931" s="35"/>
      <c r="F931" s="35"/>
      <c r="G931" s="32"/>
      <c r="H931" s="9"/>
      <c r="I931" s="35"/>
      <c r="J931" s="35"/>
      <c r="K931" s="35"/>
      <c r="L931" s="9"/>
      <c r="M931" s="35"/>
      <c r="N931" s="35"/>
      <c r="O931" s="35"/>
      <c r="P931" s="35"/>
      <c r="Q931" s="10"/>
    </row>
    <row r="932" spans="1:17" x14ac:dyDescent="0.45">
      <c r="A932" s="13"/>
      <c r="B932" s="35"/>
      <c r="C932" s="9"/>
      <c r="D932" s="9"/>
      <c r="E932" s="19"/>
      <c r="F932" s="35"/>
      <c r="G932" s="32"/>
      <c r="H932" s="9"/>
      <c r="I932" s="35"/>
      <c r="J932" s="35"/>
      <c r="K932" s="35"/>
      <c r="L932" s="9"/>
      <c r="M932" s="11" t="s">
        <v>20</v>
      </c>
      <c r="N932" s="35"/>
      <c r="O932" s="35"/>
      <c r="P932" s="35"/>
      <c r="Q932" s="10"/>
    </row>
    <row r="933" spans="1:17" x14ac:dyDescent="0.45">
      <c r="A933" s="7" t="s">
        <v>6</v>
      </c>
      <c r="B933" s="35"/>
      <c r="C933" s="9"/>
      <c r="D933" s="9"/>
      <c r="E933" s="19"/>
      <c r="F933" s="35"/>
      <c r="G933" s="32"/>
      <c r="H933" s="9"/>
      <c r="I933" s="35"/>
      <c r="J933" s="35"/>
      <c r="K933" s="35"/>
      <c r="L933" s="9"/>
      <c r="M933" s="11" t="s">
        <v>21</v>
      </c>
      <c r="N933" s="35"/>
      <c r="O933" s="35"/>
      <c r="P933" s="35"/>
      <c r="Q933" s="10"/>
    </row>
    <row r="934" spans="1:17" x14ac:dyDescent="0.45">
      <c r="A934" s="7" t="s">
        <v>0</v>
      </c>
      <c r="B934" s="11" t="s">
        <v>3</v>
      </c>
      <c r="C934" s="12" t="s">
        <v>1</v>
      </c>
      <c r="D934" s="12" t="s">
        <v>2</v>
      </c>
      <c r="E934" s="22" t="s">
        <v>7</v>
      </c>
      <c r="F934" s="39" t="s">
        <v>92</v>
      </c>
      <c r="G934" s="33" t="s">
        <v>8</v>
      </c>
      <c r="H934" s="12" t="s">
        <v>9</v>
      </c>
      <c r="I934" s="35"/>
      <c r="J934" s="35"/>
      <c r="K934" s="35"/>
      <c r="L934" s="9"/>
      <c r="M934" s="36">
        <f>L929</f>
        <v>214157.27</v>
      </c>
      <c r="N934" s="35"/>
      <c r="O934" s="35"/>
      <c r="P934" s="35"/>
      <c r="Q934" s="10"/>
    </row>
    <row r="935" spans="1:17" x14ac:dyDescent="0.45">
      <c r="A935" s="13" t="s">
        <v>113</v>
      </c>
      <c r="B935" s="35">
        <v>10</v>
      </c>
      <c r="C935" s="9">
        <v>91.6</v>
      </c>
      <c r="D935" s="9">
        <f>C935*B935</f>
        <v>916</v>
      </c>
      <c r="E935" s="36" t="s">
        <v>93</v>
      </c>
      <c r="F935" s="38">
        <f>D935/D938</f>
        <v>1</v>
      </c>
      <c r="G935" s="9">
        <v>91.45</v>
      </c>
      <c r="H935" s="9">
        <f>(B935*G935)-D935</f>
        <v>-1.5</v>
      </c>
      <c r="I935" s="35" t="s">
        <v>71</v>
      </c>
      <c r="J935" s="35"/>
      <c r="K935" s="35" t="str">
        <f>"buy "&amp;B935&amp;" "&amp;A935&amp;" @ $"&amp;G935</f>
        <v>buy 10 BIL @ $91.45</v>
      </c>
      <c r="L935" s="9">
        <f>L929-(G935*B935)</f>
        <v>213242.77</v>
      </c>
      <c r="M935" s="36">
        <f>L926-(G935*B935)</f>
        <v>212328.27</v>
      </c>
      <c r="N935" s="35"/>
      <c r="O935" s="35"/>
      <c r="P935" s="35"/>
      <c r="Q935" s="10"/>
    </row>
    <row r="936" spans="1:17" x14ac:dyDescent="0.45">
      <c r="A936" s="13"/>
      <c r="B936" s="35"/>
      <c r="C936" s="9"/>
      <c r="D936" s="9">
        <f>C936*B936</f>
        <v>0</v>
      </c>
      <c r="E936" s="36"/>
      <c r="F936" s="38">
        <f>D936/D938</f>
        <v>0</v>
      </c>
      <c r="G936" s="9"/>
      <c r="H936" s="9">
        <f>(B936*G936)-D936</f>
        <v>0</v>
      </c>
      <c r="I936" s="35" t="s">
        <v>71</v>
      </c>
      <c r="J936" s="35"/>
      <c r="K936" s="35" t="str">
        <f>"buy "&amp;B936&amp;" "&amp;A936&amp;" @ $"&amp;G936</f>
        <v>buy   @ $</v>
      </c>
      <c r="L936" s="9">
        <f>L935-(G936*B936)</f>
        <v>213242.77</v>
      </c>
      <c r="M936" s="36">
        <f>M935-(G936*B936)</f>
        <v>212328.27</v>
      </c>
      <c r="N936" s="35"/>
      <c r="O936" s="35"/>
      <c r="P936" s="35"/>
      <c r="Q936" s="10"/>
    </row>
    <row r="937" spans="1:17" x14ac:dyDescent="0.45">
      <c r="A937" s="23"/>
      <c r="B937" s="24"/>
      <c r="C937" s="25"/>
      <c r="D937" s="25">
        <f>C937*B937</f>
        <v>0</v>
      </c>
      <c r="E937" s="36"/>
      <c r="F937" s="38">
        <f>D937/D938</f>
        <v>0</v>
      </c>
      <c r="G937" s="25"/>
      <c r="H937" s="25">
        <f>(B937*G937)-D937</f>
        <v>0</v>
      </c>
      <c r="I937" s="35" t="s">
        <v>71</v>
      </c>
      <c r="J937" s="35"/>
      <c r="K937" s="35" t="str">
        <f>"buy "&amp;B937&amp;" "&amp;A937&amp;" @ $"&amp;G937</f>
        <v>buy   @ $</v>
      </c>
      <c r="L937" s="9">
        <f>L936-(G937*B937)</f>
        <v>213242.77</v>
      </c>
      <c r="M937" s="36">
        <f>M936-(G937*B937)</f>
        <v>212328.27</v>
      </c>
      <c r="N937" s="35" t="str">
        <f>TEXT(ROUND(M937,2),"$#,##0.00")&amp;" will be the balance in the account after purchases.  "</f>
        <v xml:space="preserve">$212,328.27 will be the balance in the account after purchases.  </v>
      </c>
      <c r="O937" s="35"/>
      <c r="P937" s="35"/>
      <c r="Q937" s="10"/>
    </row>
    <row r="938" spans="1:17" x14ac:dyDescent="0.45">
      <c r="A938" s="13"/>
      <c r="B938" s="35"/>
      <c r="C938" s="9"/>
      <c r="D938" s="9">
        <f>SUM(D935:D937)</f>
        <v>916</v>
      </c>
      <c r="E938" s="35"/>
      <c r="F938" s="38">
        <f>SUM(F935:F937)</f>
        <v>1</v>
      </c>
      <c r="G938" s="9" t="s">
        <v>15</v>
      </c>
      <c r="H938" s="9">
        <f>SUM(H935:H937)</f>
        <v>-1.5</v>
      </c>
      <c r="I938" s="35"/>
      <c r="J938" s="35"/>
      <c r="K938" s="35"/>
      <c r="L938" s="9"/>
      <c r="M938" s="35"/>
      <c r="N938" s="35" t="s">
        <v>27</v>
      </c>
      <c r="O938" s="35"/>
      <c r="P938" s="35"/>
      <c r="Q938" s="10"/>
    </row>
    <row r="939" spans="1:17" x14ac:dyDescent="0.45">
      <c r="A939" s="13"/>
      <c r="B939" s="35"/>
      <c r="C939" s="9"/>
      <c r="D939" s="9"/>
      <c r="E939" s="35"/>
      <c r="F939" s="35"/>
      <c r="G939" s="9"/>
      <c r="H939" s="9"/>
      <c r="I939" s="35"/>
      <c r="J939" s="35"/>
      <c r="K939" s="35"/>
      <c r="L939" s="9"/>
      <c r="M939" s="11" t="str">
        <f>IF(J930+M937&gt;0,"Credit Surplus","Credit Shortage")</f>
        <v>Credit Surplus</v>
      </c>
      <c r="N939" s="36">
        <f>J930+M937</f>
        <v>213242.77</v>
      </c>
      <c r="O939" s="35" t="s">
        <v>60</v>
      </c>
      <c r="P939" s="35"/>
      <c r="Q939" s="10"/>
    </row>
    <row r="940" spans="1:17" x14ac:dyDescent="0.45">
      <c r="A940" s="13"/>
      <c r="B940" s="35"/>
      <c r="C940" s="9"/>
      <c r="D940" s="9"/>
      <c r="E940" s="35"/>
      <c r="F940" s="35"/>
      <c r="G940" s="9"/>
      <c r="H940" s="9"/>
      <c r="I940" s="35"/>
      <c r="J940" s="35"/>
      <c r="K940" s="35"/>
      <c r="L940" s="9"/>
      <c r="M940" s="35"/>
      <c r="N940" s="35"/>
      <c r="O940" s="35"/>
      <c r="P940" s="35"/>
      <c r="Q940" s="10"/>
    </row>
    <row r="941" spans="1:17" x14ac:dyDescent="0.45">
      <c r="A941" s="13"/>
      <c r="B941" s="35"/>
      <c r="C941" s="9"/>
      <c r="D941" s="9"/>
      <c r="E941" s="35"/>
      <c r="F941" s="35"/>
      <c r="G941" s="9"/>
      <c r="H941" s="9"/>
      <c r="I941" s="35"/>
      <c r="J941" s="35"/>
      <c r="K941" s="35"/>
      <c r="L941" s="35"/>
      <c r="M941" s="35"/>
      <c r="N941" s="35"/>
      <c r="O941" s="35"/>
      <c r="P941" s="35"/>
      <c r="Q941" s="10"/>
    </row>
    <row r="942" spans="1:17" x14ac:dyDescent="0.45">
      <c r="A942" s="13" t="s">
        <v>11</v>
      </c>
      <c r="B942" s="35"/>
      <c r="C942" s="9"/>
      <c r="D942" s="21">
        <v>6914.32</v>
      </c>
      <c r="E942" s="35" t="s">
        <v>76</v>
      </c>
      <c r="F942" s="35"/>
      <c r="G942" s="9"/>
      <c r="H942" s="9"/>
      <c r="I942" s="35"/>
      <c r="J942" s="35"/>
      <c r="K942" s="35"/>
      <c r="L942" s="35"/>
      <c r="M942" s="35"/>
      <c r="N942" s="35"/>
      <c r="O942" s="35"/>
      <c r="P942" s="35"/>
      <c r="Q942" s="10"/>
    </row>
    <row r="943" spans="1:17" x14ac:dyDescent="0.45">
      <c r="A943" s="13" t="s">
        <v>12</v>
      </c>
      <c r="B943" s="35"/>
      <c r="C943" s="9"/>
      <c r="D943" s="9">
        <f>H930</f>
        <v>-1.5</v>
      </c>
      <c r="E943" s="35" t="s">
        <v>16</v>
      </c>
      <c r="F943" s="35"/>
      <c r="G943" s="9"/>
      <c r="H943" s="9"/>
      <c r="I943" s="35"/>
      <c r="J943" s="35"/>
      <c r="K943" s="35"/>
      <c r="L943" s="35"/>
      <c r="M943" s="35"/>
      <c r="N943" s="35"/>
      <c r="O943" s="35"/>
      <c r="P943" s="35"/>
      <c r="Q943" s="10"/>
    </row>
    <row r="944" spans="1:17" x14ac:dyDescent="0.45">
      <c r="A944" s="13" t="s">
        <v>13</v>
      </c>
      <c r="B944" s="35"/>
      <c r="C944" s="9"/>
      <c r="D944" s="9">
        <f>D942+D943</f>
        <v>6912.82</v>
      </c>
      <c r="E944" s="35"/>
      <c r="F944" s="35"/>
      <c r="G944" s="9"/>
      <c r="H944" s="9"/>
      <c r="I944" s="35"/>
      <c r="J944" s="35"/>
      <c r="K944" s="35"/>
      <c r="L944" s="35"/>
      <c r="M944" s="35"/>
      <c r="N944" s="35"/>
      <c r="O944" s="35"/>
      <c r="P944" s="35"/>
      <c r="Q944" s="10"/>
    </row>
    <row r="945" spans="1:17" x14ac:dyDescent="0.45">
      <c r="A945" s="13" t="s">
        <v>14</v>
      </c>
      <c r="B945" s="35"/>
      <c r="C945" s="9"/>
      <c r="D945" s="9">
        <f>H938</f>
        <v>-1.5</v>
      </c>
      <c r="E945" s="35" t="s">
        <v>17</v>
      </c>
      <c r="F945" s="35"/>
      <c r="G945" s="9"/>
      <c r="H945" s="9"/>
      <c r="I945" s="35"/>
      <c r="J945" s="35"/>
      <c r="K945" s="35"/>
      <c r="L945" s="35"/>
      <c r="M945" s="35"/>
      <c r="N945" s="35"/>
      <c r="O945" s="35"/>
      <c r="P945" s="35"/>
      <c r="Q945" s="10"/>
    </row>
    <row r="946" spans="1:17" x14ac:dyDescent="0.45">
      <c r="A946" s="13" t="s">
        <v>13</v>
      </c>
      <c r="B946" s="35"/>
      <c r="C946" s="9"/>
      <c r="D946" s="27">
        <f>D944-D945</f>
        <v>6914.32</v>
      </c>
      <c r="E946" s="19" t="s">
        <v>18</v>
      </c>
      <c r="F946" s="35"/>
      <c r="G946" s="9"/>
      <c r="H946" s="9"/>
      <c r="I946" s="35"/>
      <c r="J946" s="35"/>
      <c r="K946" s="35"/>
      <c r="L946" s="35"/>
      <c r="M946" s="35"/>
      <c r="N946" s="35"/>
      <c r="O946" s="35"/>
      <c r="P946" s="35"/>
      <c r="Q946" s="10"/>
    </row>
    <row r="947" spans="1:17" ht="14.65" thickBot="1" x14ac:dyDescent="0.5">
      <c r="A947" s="15"/>
      <c r="B947" s="16"/>
      <c r="C947" s="17"/>
      <c r="D947" s="17"/>
      <c r="E947" s="16"/>
      <c r="F947" s="16"/>
      <c r="G947" s="17"/>
      <c r="H947" s="17"/>
      <c r="I947" s="16"/>
      <c r="J947" s="16"/>
      <c r="K947" s="16"/>
      <c r="L947" s="16"/>
      <c r="M947" s="16"/>
      <c r="N947" s="16"/>
      <c r="O947" s="16"/>
      <c r="P947" s="16"/>
      <c r="Q947" s="18"/>
    </row>
    <row r="948" spans="1:17" ht="14.65" thickTop="1" x14ac:dyDescent="0.45"/>
    <row r="950" spans="1:17" ht="14.65" thickBot="1" x14ac:dyDescent="0.5"/>
    <row r="951" spans="1:17" ht="14.65" thickTop="1" x14ac:dyDescent="0.45">
      <c r="A951" s="2"/>
      <c r="B951" s="3"/>
      <c r="C951" s="4">
        <v>44804</v>
      </c>
      <c r="D951" s="5"/>
      <c r="E951" s="3"/>
      <c r="F951" s="3"/>
      <c r="G951" s="5"/>
      <c r="H951" s="5"/>
      <c r="I951" s="3"/>
      <c r="J951" s="3"/>
      <c r="K951" s="3"/>
      <c r="L951" s="20" t="s">
        <v>19</v>
      </c>
      <c r="M951" s="3"/>
      <c r="N951" s="3"/>
      <c r="O951" s="3"/>
      <c r="P951" s="3"/>
      <c r="Q951" s="6"/>
    </row>
    <row r="952" spans="1:17" x14ac:dyDescent="0.45">
      <c r="A952" s="7" t="s">
        <v>5</v>
      </c>
      <c r="B952" s="35"/>
      <c r="C952" s="9"/>
      <c r="D952" s="9"/>
      <c r="E952" s="35"/>
      <c r="F952" s="35"/>
      <c r="G952" s="9"/>
      <c r="H952" s="9"/>
      <c r="I952" s="35"/>
      <c r="J952" s="11" t="s">
        <v>24</v>
      </c>
      <c r="K952" s="35"/>
      <c r="L952" s="11" t="s">
        <v>10</v>
      </c>
      <c r="M952" s="35"/>
      <c r="N952" s="35"/>
      <c r="O952" s="35"/>
      <c r="P952" s="35"/>
      <c r="Q952" s="10"/>
    </row>
    <row r="953" spans="1:17" x14ac:dyDescent="0.45">
      <c r="A953" s="7" t="s">
        <v>0</v>
      </c>
      <c r="B953" s="11" t="s">
        <v>3</v>
      </c>
      <c r="C953" s="12" t="s">
        <v>1</v>
      </c>
      <c r="D953" s="12" t="s">
        <v>4</v>
      </c>
      <c r="E953" s="11" t="s">
        <v>7</v>
      </c>
      <c r="F953" s="37" t="s">
        <v>92</v>
      </c>
      <c r="G953" s="12" t="s">
        <v>8</v>
      </c>
      <c r="H953" s="12" t="s">
        <v>9</v>
      </c>
      <c r="I953" s="33" t="s">
        <v>70</v>
      </c>
      <c r="J953" s="11" t="s">
        <v>23</v>
      </c>
      <c r="K953" s="35"/>
      <c r="L953" s="31">
        <v>213236.73</v>
      </c>
      <c r="M953" s="35" t="s">
        <v>118</v>
      </c>
      <c r="N953" s="35"/>
      <c r="O953" s="35"/>
      <c r="P953" s="35"/>
      <c r="Q953" s="10"/>
    </row>
    <row r="954" spans="1:17" x14ac:dyDescent="0.45">
      <c r="A954" s="13" t="s">
        <v>113</v>
      </c>
      <c r="B954" s="35">
        <v>10</v>
      </c>
      <c r="C954" s="9">
        <v>91.55</v>
      </c>
      <c r="D954" s="9">
        <f>C954*B954</f>
        <v>915.5</v>
      </c>
      <c r="E954" s="36" t="s">
        <v>93</v>
      </c>
      <c r="F954" s="38">
        <f>D954/D957</f>
        <v>1</v>
      </c>
      <c r="G954" s="9">
        <v>91.43</v>
      </c>
      <c r="H954" s="9">
        <f>(B954*G954)-D954</f>
        <v>-1.1999999999999318</v>
      </c>
      <c r="I954" s="35" t="s">
        <v>71</v>
      </c>
      <c r="J954" s="36">
        <f>G954*B954</f>
        <v>914.30000000000007</v>
      </c>
      <c r="K954" s="35" t="str">
        <f>"sell "&amp;B954&amp;" "&amp;A954&amp;" @ $"&amp;G954</f>
        <v>sell 10 BIL @ $91.43</v>
      </c>
      <c r="L954" s="9">
        <f>L953+(G954*B954)</f>
        <v>214151.03</v>
      </c>
      <c r="M954" s="35"/>
      <c r="N954" s="35"/>
      <c r="O954" s="35"/>
      <c r="P954" s="35"/>
      <c r="Q954" s="10"/>
    </row>
    <row r="955" spans="1:17" x14ac:dyDescent="0.45">
      <c r="A955" s="13"/>
      <c r="B955" s="35"/>
      <c r="C955" s="9">
        <v>43.06</v>
      </c>
      <c r="D955" s="9">
        <f>C955*B955</f>
        <v>0</v>
      </c>
      <c r="E955" s="36"/>
      <c r="F955" s="38">
        <f>D955/D957</f>
        <v>0</v>
      </c>
      <c r="G955" s="9"/>
      <c r="H955" s="9">
        <f>(B955*G955)-D955</f>
        <v>0</v>
      </c>
      <c r="I955" s="35" t="s">
        <v>71</v>
      </c>
      <c r="J955" s="36">
        <f>G955*B955</f>
        <v>0</v>
      </c>
      <c r="K955" s="35" t="str">
        <f>"sell "&amp;B955&amp;" "&amp;A955&amp;" @ $"&amp;G955</f>
        <v>sell   @ $</v>
      </c>
      <c r="L955" s="9">
        <f>L954+(G955*B955)</f>
        <v>214151.03</v>
      </c>
      <c r="M955" s="35"/>
      <c r="N955" s="35"/>
      <c r="O955" s="35"/>
      <c r="P955" s="35"/>
      <c r="Q955" s="10"/>
    </row>
    <row r="956" spans="1:17" x14ac:dyDescent="0.45">
      <c r="A956" s="13"/>
      <c r="B956" s="35"/>
      <c r="C956" s="9">
        <v>47.23</v>
      </c>
      <c r="D956" s="9">
        <f>C956*B956</f>
        <v>0</v>
      </c>
      <c r="E956" s="36"/>
      <c r="F956" s="38">
        <f>D956/D957</f>
        <v>0</v>
      </c>
      <c r="G956" s="9"/>
      <c r="H956" s="9">
        <f>(B956*G956)-D956</f>
        <v>0</v>
      </c>
      <c r="I956" s="35" t="s">
        <v>71</v>
      </c>
      <c r="J956" s="36">
        <f>G956*B956</f>
        <v>0</v>
      </c>
      <c r="K956" s="35" t="str">
        <f>"sell "&amp;B956&amp;" "&amp;A956&amp;" @ $"&amp;G956</f>
        <v>sell   @ $</v>
      </c>
      <c r="L956" s="9">
        <f>L955+(G956*B956)</f>
        <v>214151.03</v>
      </c>
      <c r="M956" s="35" t="s">
        <v>22</v>
      </c>
      <c r="N956" s="35"/>
      <c r="O956" s="35"/>
      <c r="P956" s="35"/>
      <c r="Q956" s="10"/>
    </row>
    <row r="957" spans="1:17" x14ac:dyDescent="0.45">
      <c r="A957" s="13"/>
      <c r="B957" s="35"/>
      <c r="C957" s="9"/>
      <c r="D957" s="9">
        <f>SUM(D954:D956)</f>
        <v>915.5</v>
      </c>
      <c r="E957" s="36"/>
      <c r="F957" s="38">
        <f>SUM(F954:F956)</f>
        <v>1</v>
      </c>
      <c r="G957" s="32"/>
      <c r="H957" s="9">
        <f>SUM(H954:H956)</f>
        <v>-1.1999999999999318</v>
      </c>
      <c r="I957" s="35"/>
      <c r="J957" s="36">
        <f>SUM(J954:J956)</f>
        <v>914.30000000000007</v>
      </c>
      <c r="K957" s="35"/>
      <c r="L957" s="9"/>
      <c r="M957" s="35"/>
      <c r="N957" s="35"/>
      <c r="O957" s="35"/>
      <c r="P957" s="35"/>
      <c r="Q957" s="10"/>
    </row>
    <row r="958" spans="1:17" x14ac:dyDescent="0.45">
      <c r="A958" s="13"/>
      <c r="B958" s="35"/>
      <c r="C958" s="9"/>
      <c r="D958" s="9"/>
      <c r="E958" s="35"/>
      <c r="F958" s="35"/>
      <c r="G958" s="32"/>
      <c r="H958" s="9"/>
      <c r="I958" s="35"/>
      <c r="J958" s="35"/>
      <c r="K958" s="35"/>
      <c r="L958" s="9"/>
      <c r="M958" s="35"/>
      <c r="N958" s="35"/>
      <c r="O958" s="35"/>
      <c r="P958" s="35"/>
      <c r="Q958" s="10"/>
    </row>
    <row r="959" spans="1:17" x14ac:dyDescent="0.45">
      <c r="A959" s="13"/>
      <c r="B959" s="35"/>
      <c r="C959" s="9"/>
      <c r="D959" s="9"/>
      <c r="E959" s="19"/>
      <c r="F959" s="35"/>
      <c r="G959" s="32"/>
      <c r="H959" s="9"/>
      <c r="I959" s="35"/>
      <c r="J959" s="35"/>
      <c r="K959" s="35"/>
      <c r="L959" s="9"/>
      <c r="M959" s="11" t="s">
        <v>20</v>
      </c>
      <c r="N959" s="35"/>
      <c r="O959" s="35"/>
      <c r="P959" s="35"/>
      <c r="Q959" s="10"/>
    </row>
    <row r="960" spans="1:17" x14ac:dyDescent="0.45">
      <c r="A960" s="7" t="s">
        <v>6</v>
      </c>
      <c r="B960" s="35"/>
      <c r="C960" s="9"/>
      <c r="D960" s="9"/>
      <c r="E960" s="19"/>
      <c r="F960" s="35"/>
      <c r="G960" s="32"/>
      <c r="H960" s="9"/>
      <c r="I960" s="35"/>
      <c r="J960" s="35"/>
      <c r="K960" s="35"/>
      <c r="L960" s="9"/>
      <c r="M960" s="11" t="s">
        <v>21</v>
      </c>
      <c r="N960" s="35"/>
      <c r="O960" s="35"/>
      <c r="P960" s="35"/>
      <c r="Q960" s="10"/>
    </row>
    <row r="961" spans="1:17" x14ac:dyDescent="0.45">
      <c r="A961" s="7" t="s">
        <v>0</v>
      </c>
      <c r="B961" s="11" t="s">
        <v>3</v>
      </c>
      <c r="C961" s="12" t="s">
        <v>1</v>
      </c>
      <c r="D961" s="12" t="s">
        <v>2</v>
      </c>
      <c r="E961" s="22" t="s">
        <v>7</v>
      </c>
      <c r="F961" s="39" t="s">
        <v>92</v>
      </c>
      <c r="G961" s="33" t="s">
        <v>8</v>
      </c>
      <c r="H961" s="12" t="s">
        <v>9</v>
      </c>
      <c r="I961" s="35"/>
      <c r="J961" s="35"/>
      <c r="K961" s="35"/>
      <c r="L961" s="9"/>
      <c r="M961" s="36">
        <f>L956</f>
        <v>214151.03</v>
      </c>
      <c r="N961" s="35"/>
      <c r="O961" s="35"/>
      <c r="P961" s="35"/>
      <c r="Q961" s="10"/>
    </row>
    <row r="962" spans="1:17" x14ac:dyDescent="0.45">
      <c r="A962" s="13" t="s">
        <v>113</v>
      </c>
      <c r="B962" s="35">
        <v>10</v>
      </c>
      <c r="C962" s="9">
        <v>91.55</v>
      </c>
      <c r="D962" s="9">
        <f>C962*B962</f>
        <v>915.5</v>
      </c>
      <c r="E962" s="36" t="s">
        <v>93</v>
      </c>
      <c r="F962" s="38">
        <f>D962/D965</f>
        <v>1</v>
      </c>
      <c r="G962" s="9">
        <v>91.43</v>
      </c>
      <c r="H962" s="9">
        <f>(B962*G962)-D962</f>
        <v>-1.1999999999999318</v>
      </c>
      <c r="I962" s="35" t="s">
        <v>71</v>
      </c>
      <c r="J962" s="35"/>
      <c r="K962" s="35" t="str">
        <f>"buy "&amp;B962&amp;" "&amp;A962&amp;" @ $"&amp;G962</f>
        <v>buy 10 BIL @ $91.43</v>
      </c>
      <c r="L962" s="9">
        <f>L956-(G962*B962)</f>
        <v>213236.73</v>
      </c>
      <c r="M962" s="36">
        <f>L953-(G962*B962)</f>
        <v>212322.43000000002</v>
      </c>
      <c r="N962" s="35"/>
      <c r="O962" s="35"/>
      <c r="P962" s="35"/>
      <c r="Q962" s="10"/>
    </row>
    <row r="963" spans="1:17" x14ac:dyDescent="0.45">
      <c r="A963" s="13"/>
      <c r="B963" s="35"/>
      <c r="C963" s="9"/>
      <c r="D963" s="9">
        <f>C963*B963</f>
        <v>0</v>
      </c>
      <c r="E963" s="36"/>
      <c r="F963" s="38">
        <f>D963/D965</f>
        <v>0</v>
      </c>
      <c r="G963" s="9"/>
      <c r="H963" s="9">
        <f>(B963*G963)-D963</f>
        <v>0</v>
      </c>
      <c r="I963" s="35" t="s">
        <v>71</v>
      </c>
      <c r="J963" s="35"/>
      <c r="K963" s="35" t="str">
        <f>"buy "&amp;B963&amp;" "&amp;A963&amp;" @ $"&amp;G963</f>
        <v>buy   @ $</v>
      </c>
      <c r="L963" s="9">
        <f>L962-(G963*B963)</f>
        <v>213236.73</v>
      </c>
      <c r="M963" s="36">
        <f>M962-(G963*B963)</f>
        <v>212322.43000000002</v>
      </c>
      <c r="N963" s="35"/>
      <c r="O963" s="35"/>
      <c r="P963" s="35"/>
      <c r="Q963" s="10"/>
    </row>
    <row r="964" spans="1:17" x14ac:dyDescent="0.45">
      <c r="A964" s="23"/>
      <c r="B964" s="24"/>
      <c r="C964" s="25"/>
      <c r="D964" s="25">
        <f>C964*B964</f>
        <v>0</v>
      </c>
      <c r="E964" s="36"/>
      <c r="F964" s="38">
        <f>D964/D965</f>
        <v>0</v>
      </c>
      <c r="G964" s="25"/>
      <c r="H964" s="25">
        <f>(B964*G964)-D964</f>
        <v>0</v>
      </c>
      <c r="I964" s="35" t="s">
        <v>71</v>
      </c>
      <c r="J964" s="35"/>
      <c r="K964" s="35" t="str">
        <f>"buy "&amp;B964&amp;" "&amp;A964&amp;" @ $"&amp;G964</f>
        <v>buy   @ $</v>
      </c>
      <c r="L964" s="9">
        <f>L963-(G964*B964)</f>
        <v>213236.73</v>
      </c>
      <c r="M964" s="36">
        <f>M963-(G964*B964)</f>
        <v>212322.43000000002</v>
      </c>
      <c r="N964" s="35" t="str">
        <f>TEXT(ROUND(M964,2),"$#,##0.00")&amp;" will be the balance in the account after purchases.  "</f>
        <v xml:space="preserve">$212,322.43 will be the balance in the account after purchases.  </v>
      </c>
      <c r="O964" s="35"/>
      <c r="P964" s="35"/>
      <c r="Q964" s="10"/>
    </row>
    <row r="965" spans="1:17" x14ac:dyDescent="0.45">
      <c r="A965" s="13"/>
      <c r="B965" s="35"/>
      <c r="C965" s="9"/>
      <c r="D965" s="9">
        <f>SUM(D962:D964)</f>
        <v>915.5</v>
      </c>
      <c r="E965" s="35"/>
      <c r="F965" s="38">
        <f>SUM(F962:F964)</f>
        <v>1</v>
      </c>
      <c r="G965" s="9" t="s">
        <v>15</v>
      </c>
      <c r="H965" s="9">
        <f>SUM(H962:H964)</f>
        <v>-1.1999999999999318</v>
      </c>
      <c r="I965" s="35"/>
      <c r="J965" s="35"/>
      <c r="K965" s="35"/>
      <c r="L965" s="9"/>
      <c r="M965" s="35"/>
      <c r="N965" s="35" t="s">
        <v>27</v>
      </c>
      <c r="O965" s="35"/>
      <c r="P965" s="35"/>
      <c r="Q965" s="10"/>
    </row>
    <row r="966" spans="1:17" x14ac:dyDescent="0.45">
      <c r="A966" s="13"/>
      <c r="B966" s="35"/>
      <c r="C966" s="9"/>
      <c r="D966" s="9"/>
      <c r="E966" s="35"/>
      <c r="F966" s="35"/>
      <c r="G966" s="9"/>
      <c r="H966" s="9"/>
      <c r="I966" s="35"/>
      <c r="J966" s="35"/>
      <c r="K966" s="35"/>
      <c r="L966" s="9"/>
      <c r="M966" s="11" t="str">
        <f>IF(J957+M964&gt;0,"Credit Surplus","Credit Shortage")</f>
        <v>Credit Surplus</v>
      </c>
      <c r="N966" s="36">
        <f>J957+M964</f>
        <v>213236.73</v>
      </c>
      <c r="O966" s="35" t="s">
        <v>60</v>
      </c>
      <c r="P966" s="35"/>
      <c r="Q966" s="10"/>
    </row>
    <row r="967" spans="1:17" x14ac:dyDescent="0.45">
      <c r="A967" s="13"/>
      <c r="B967" s="35"/>
      <c r="C967" s="9"/>
      <c r="D967" s="9"/>
      <c r="E967" s="35"/>
      <c r="F967" s="35"/>
      <c r="G967" s="9"/>
      <c r="H967" s="9"/>
      <c r="I967" s="35"/>
      <c r="J967" s="35"/>
      <c r="K967" s="35"/>
      <c r="L967" s="9"/>
      <c r="M967" s="35"/>
      <c r="N967" s="35"/>
      <c r="O967" s="35"/>
      <c r="P967" s="35"/>
      <c r="Q967" s="10"/>
    </row>
    <row r="968" spans="1:17" x14ac:dyDescent="0.45">
      <c r="A968" s="13"/>
      <c r="B968" s="35"/>
      <c r="C968" s="9"/>
      <c r="D968" s="9"/>
      <c r="E968" s="35"/>
      <c r="F968" s="35"/>
      <c r="G968" s="9"/>
      <c r="H968" s="9"/>
      <c r="I968" s="35"/>
      <c r="J968" s="35"/>
      <c r="K968" s="35"/>
      <c r="L968" s="35"/>
      <c r="M968" s="35"/>
      <c r="N968" s="35"/>
      <c r="O968" s="35"/>
      <c r="P968" s="35"/>
      <c r="Q968" s="10"/>
    </row>
    <row r="969" spans="1:17" x14ac:dyDescent="0.45">
      <c r="A969" s="13" t="s">
        <v>11</v>
      </c>
      <c r="B969" s="35"/>
      <c r="C969" s="9"/>
      <c r="D969" s="21">
        <v>6914.32</v>
      </c>
      <c r="E969" s="35" t="s">
        <v>76</v>
      </c>
      <c r="F969" s="35"/>
      <c r="G969" s="9"/>
      <c r="H969" s="9"/>
      <c r="I969" s="35"/>
      <c r="J969" s="35"/>
      <c r="K969" s="35"/>
      <c r="L969" s="35"/>
      <c r="M969" s="35"/>
      <c r="N969" s="35"/>
      <c r="O969" s="35"/>
      <c r="P969" s="35"/>
      <c r="Q969" s="10"/>
    </row>
    <row r="970" spans="1:17" x14ac:dyDescent="0.45">
      <c r="A970" s="13" t="s">
        <v>12</v>
      </c>
      <c r="B970" s="35"/>
      <c r="C970" s="9"/>
      <c r="D970" s="9">
        <f>H957</f>
        <v>-1.1999999999999318</v>
      </c>
      <c r="E970" s="35" t="s">
        <v>16</v>
      </c>
      <c r="F970" s="35"/>
      <c r="G970" s="9"/>
      <c r="H970" s="9"/>
      <c r="I970" s="35"/>
      <c r="J970" s="35"/>
      <c r="K970" s="35"/>
      <c r="L970" s="35"/>
      <c r="M970" s="35"/>
      <c r="N970" s="35"/>
      <c r="O970" s="35"/>
      <c r="P970" s="35"/>
      <c r="Q970" s="10"/>
    </row>
    <row r="971" spans="1:17" x14ac:dyDescent="0.45">
      <c r="A971" s="13" t="s">
        <v>13</v>
      </c>
      <c r="B971" s="35"/>
      <c r="C971" s="9"/>
      <c r="D971" s="9">
        <f>D969+D970</f>
        <v>6913.12</v>
      </c>
      <c r="E971" s="35"/>
      <c r="F971" s="35"/>
      <c r="G971" s="9"/>
      <c r="H971" s="9"/>
      <c r="I971" s="35"/>
      <c r="J971" s="35"/>
      <c r="K971" s="35"/>
      <c r="L971" s="35"/>
      <c r="M971" s="35"/>
      <c r="N971" s="35"/>
      <c r="O971" s="35"/>
      <c r="P971" s="35"/>
      <c r="Q971" s="10"/>
    </row>
    <row r="972" spans="1:17" x14ac:dyDescent="0.45">
      <c r="A972" s="13" t="s">
        <v>14</v>
      </c>
      <c r="B972" s="35"/>
      <c r="C972" s="9"/>
      <c r="D972" s="9">
        <f>H965</f>
        <v>-1.1999999999999318</v>
      </c>
      <c r="E972" s="35" t="s">
        <v>17</v>
      </c>
      <c r="F972" s="35"/>
      <c r="G972" s="9"/>
      <c r="H972" s="9"/>
      <c r="I972" s="35"/>
      <c r="J972" s="35"/>
      <c r="K972" s="35"/>
      <c r="L972" s="35"/>
      <c r="M972" s="35"/>
      <c r="N972" s="35"/>
      <c r="O972" s="35"/>
      <c r="P972" s="35"/>
      <c r="Q972" s="10"/>
    </row>
    <row r="973" spans="1:17" x14ac:dyDescent="0.45">
      <c r="A973" s="13" t="s">
        <v>13</v>
      </c>
      <c r="B973" s="35"/>
      <c r="C973" s="9"/>
      <c r="D973" s="27">
        <f>D971-D972</f>
        <v>6914.32</v>
      </c>
      <c r="E973" s="19" t="s">
        <v>18</v>
      </c>
      <c r="F973" s="35"/>
      <c r="G973" s="9"/>
      <c r="H973" s="9"/>
      <c r="I973" s="35"/>
      <c r="J973" s="35"/>
      <c r="K973" s="35"/>
      <c r="L973" s="35"/>
      <c r="M973" s="35"/>
      <c r="N973" s="35"/>
      <c r="O973" s="35"/>
      <c r="P973" s="35"/>
      <c r="Q973" s="10"/>
    </row>
    <row r="974" spans="1:17" ht="14.65" thickBot="1" x14ac:dyDescent="0.5">
      <c r="A974" s="15"/>
      <c r="B974" s="16"/>
      <c r="C974" s="17"/>
      <c r="D974" s="17"/>
      <c r="E974" s="16"/>
      <c r="F974" s="16"/>
      <c r="G974" s="17"/>
      <c r="H974" s="17"/>
      <c r="I974" s="16"/>
      <c r="J974" s="16"/>
      <c r="K974" s="16"/>
      <c r="L974" s="16"/>
      <c r="M974" s="16"/>
      <c r="N974" s="16"/>
      <c r="O974" s="16"/>
      <c r="P974" s="16"/>
      <c r="Q974" s="18"/>
    </row>
    <row r="975" spans="1:17" ht="14.65" thickTop="1" x14ac:dyDescent="0.45"/>
    <row r="977" spans="1:17" ht="14.65" thickBot="1" x14ac:dyDescent="0.5"/>
    <row r="978" spans="1:17" ht="14.65" thickTop="1" x14ac:dyDescent="0.45">
      <c r="A978" s="2"/>
      <c r="B978" s="3"/>
      <c r="C978" s="4">
        <v>44771</v>
      </c>
      <c r="D978" s="5"/>
      <c r="E978" s="3"/>
      <c r="F978" s="3"/>
      <c r="G978" s="5"/>
      <c r="H978" s="5"/>
      <c r="I978" s="3"/>
      <c r="J978" s="3"/>
      <c r="K978" s="3"/>
      <c r="L978" s="20" t="s">
        <v>19</v>
      </c>
      <c r="M978" s="3"/>
      <c r="N978" s="3"/>
      <c r="O978" s="3"/>
      <c r="P978" s="3"/>
      <c r="Q978" s="6"/>
    </row>
    <row r="979" spans="1:17" x14ac:dyDescent="0.45">
      <c r="A979" s="7" t="s">
        <v>5</v>
      </c>
      <c r="B979" s="35"/>
      <c r="C979" s="9"/>
      <c r="D979" s="9"/>
      <c r="E979" s="35"/>
      <c r="F979" s="35"/>
      <c r="G979" s="9"/>
      <c r="H979" s="9"/>
      <c r="I979" s="35"/>
      <c r="J979" s="11" t="s">
        <v>24</v>
      </c>
      <c r="K979" s="35"/>
      <c r="L979" s="11" t="s">
        <v>10</v>
      </c>
      <c r="M979" s="35"/>
      <c r="N979" s="35"/>
      <c r="O979" s="35"/>
      <c r="P979" s="35"/>
      <c r="Q979" s="10"/>
    </row>
    <row r="980" spans="1:17" x14ac:dyDescent="0.45">
      <c r="A980" s="7" t="s">
        <v>0</v>
      </c>
      <c r="B980" s="11" t="s">
        <v>3</v>
      </c>
      <c r="C980" s="12" t="s">
        <v>1</v>
      </c>
      <c r="D980" s="12" t="s">
        <v>4</v>
      </c>
      <c r="E980" s="11" t="s">
        <v>7</v>
      </c>
      <c r="F980" s="37" t="s">
        <v>92</v>
      </c>
      <c r="G980" s="12" t="s">
        <v>8</v>
      </c>
      <c r="H980" s="12" t="s">
        <v>9</v>
      </c>
      <c r="I980" s="33" t="s">
        <v>70</v>
      </c>
      <c r="J980" s="11" t="s">
        <v>23</v>
      </c>
      <c r="K980" s="35"/>
      <c r="L980" s="31">
        <v>213233.85</v>
      </c>
      <c r="M980" s="35" t="s">
        <v>118</v>
      </c>
      <c r="N980" s="35"/>
      <c r="O980" s="35"/>
      <c r="P980" s="35"/>
      <c r="Q980" s="10"/>
    </row>
    <row r="981" spans="1:17" x14ac:dyDescent="0.45">
      <c r="A981" s="13" t="s">
        <v>113</v>
      </c>
      <c r="B981" s="35">
        <v>10</v>
      </c>
      <c r="C981" s="9">
        <v>91.47</v>
      </c>
      <c r="D981" s="9">
        <f>C981*B981</f>
        <v>914.7</v>
      </c>
      <c r="E981" s="36" t="s">
        <v>37</v>
      </c>
      <c r="F981" s="38">
        <f>D981/D984</f>
        <v>1</v>
      </c>
      <c r="G981" s="9">
        <v>91.37</v>
      </c>
      <c r="H981" s="9">
        <f>(B981*G981)-D981</f>
        <v>-1</v>
      </c>
      <c r="I981" s="35" t="s">
        <v>71</v>
      </c>
      <c r="J981" s="36">
        <f>G981*B981</f>
        <v>913.7</v>
      </c>
      <c r="K981" s="35" t="str">
        <f>"sell "&amp;B981&amp;" "&amp;A981&amp;" @ $"&amp;G981</f>
        <v>sell 10 BIL @ $91.37</v>
      </c>
      <c r="L981" s="9">
        <f>L980+(G981*B981)</f>
        <v>214147.55000000002</v>
      </c>
      <c r="M981" s="35"/>
      <c r="N981" s="35"/>
      <c r="O981" s="35"/>
      <c r="P981" s="35"/>
      <c r="Q981" s="10"/>
    </row>
    <row r="982" spans="1:17" x14ac:dyDescent="0.45">
      <c r="A982" s="13"/>
      <c r="B982" s="35"/>
      <c r="C982" s="9">
        <v>43.06</v>
      </c>
      <c r="D982" s="9">
        <f>C982*B982</f>
        <v>0</v>
      </c>
      <c r="E982" s="36"/>
      <c r="F982" s="38">
        <f>D982/D984</f>
        <v>0</v>
      </c>
      <c r="G982" s="9"/>
      <c r="H982" s="9">
        <f>(B982*G982)-D982</f>
        <v>0</v>
      </c>
      <c r="I982" s="35" t="s">
        <v>71</v>
      </c>
      <c r="J982" s="36">
        <f>G982*B982</f>
        <v>0</v>
      </c>
      <c r="K982" s="35" t="str">
        <f>"sell "&amp;B982&amp;" "&amp;A982&amp;" @ $"&amp;G982</f>
        <v>sell   @ $</v>
      </c>
      <c r="L982" s="9">
        <f>L981+(G982*B982)</f>
        <v>214147.55000000002</v>
      </c>
      <c r="M982" s="35"/>
      <c r="N982" s="35"/>
      <c r="O982" s="35"/>
      <c r="P982" s="35"/>
      <c r="Q982" s="10"/>
    </row>
    <row r="983" spans="1:17" x14ac:dyDescent="0.45">
      <c r="A983" s="13"/>
      <c r="B983" s="35"/>
      <c r="C983" s="9">
        <v>47.23</v>
      </c>
      <c r="D983" s="9">
        <f>C983*B983</f>
        <v>0</v>
      </c>
      <c r="E983" s="36"/>
      <c r="F983" s="38">
        <f>D983/D984</f>
        <v>0</v>
      </c>
      <c r="G983" s="9"/>
      <c r="H983" s="9">
        <f>(B983*G983)-D983</f>
        <v>0</v>
      </c>
      <c r="I983" s="35" t="s">
        <v>71</v>
      </c>
      <c r="J983" s="36">
        <f>G983*B983</f>
        <v>0</v>
      </c>
      <c r="K983" s="35" t="str">
        <f>"sell "&amp;B983&amp;" "&amp;A983&amp;" @ $"&amp;G983</f>
        <v>sell   @ $</v>
      </c>
      <c r="L983" s="9">
        <f>L982+(G983*B983)</f>
        <v>214147.55000000002</v>
      </c>
      <c r="M983" s="35" t="s">
        <v>22</v>
      </c>
      <c r="N983" s="35"/>
      <c r="O983" s="35"/>
      <c r="P983" s="35"/>
      <c r="Q983" s="10"/>
    </row>
    <row r="984" spans="1:17" x14ac:dyDescent="0.45">
      <c r="A984" s="13"/>
      <c r="B984" s="35"/>
      <c r="C984" s="9"/>
      <c r="D984" s="9">
        <f>SUM(D981:D983)</f>
        <v>914.7</v>
      </c>
      <c r="E984" s="36"/>
      <c r="F984" s="38">
        <f>SUM(F981:F983)</f>
        <v>1</v>
      </c>
      <c r="G984" s="32"/>
      <c r="H984" s="9">
        <f>SUM(H981:H983)</f>
        <v>-1</v>
      </c>
      <c r="I984" s="35"/>
      <c r="J984" s="36">
        <f>SUM(J981:J983)</f>
        <v>913.7</v>
      </c>
      <c r="K984" s="35"/>
      <c r="L984" s="9"/>
      <c r="M984" s="35"/>
      <c r="N984" s="35"/>
      <c r="O984" s="35"/>
      <c r="P984" s="35"/>
      <c r="Q984" s="10"/>
    </row>
    <row r="985" spans="1:17" x14ac:dyDescent="0.45">
      <c r="A985" s="13"/>
      <c r="B985" s="35"/>
      <c r="C985" s="9"/>
      <c r="D985" s="9"/>
      <c r="E985" s="35"/>
      <c r="F985" s="35"/>
      <c r="G985" s="32"/>
      <c r="H985" s="9"/>
      <c r="I985" s="35"/>
      <c r="J985" s="35"/>
      <c r="K985" s="35"/>
      <c r="L985" s="9"/>
      <c r="M985" s="35"/>
      <c r="N985" s="35"/>
      <c r="O985" s="35"/>
      <c r="P985" s="35"/>
      <c r="Q985" s="10"/>
    </row>
    <row r="986" spans="1:17" x14ac:dyDescent="0.45">
      <c r="A986" s="13"/>
      <c r="B986" s="35"/>
      <c r="C986" s="9"/>
      <c r="D986" s="9"/>
      <c r="E986" s="19"/>
      <c r="F986" s="35"/>
      <c r="G986" s="32"/>
      <c r="H986" s="9"/>
      <c r="I986" s="35"/>
      <c r="J986" s="35"/>
      <c r="K986" s="35"/>
      <c r="L986" s="9"/>
      <c r="M986" s="11" t="s">
        <v>20</v>
      </c>
      <c r="N986" s="35"/>
      <c r="O986" s="35"/>
      <c r="P986" s="35"/>
      <c r="Q986" s="10"/>
    </row>
    <row r="987" spans="1:17" x14ac:dyDescent="0.45">
      <c r="A987" s="7" t="s">
        <v>6</v>
      </c>
      <c r="B987" s="35"/>
      <c r="C987" s="9"/>
      <c r="D987" s="9"/>
      <c r="E987" s="19"/>
      <c r="F987" s="35"/>
      <c r="G987" s="32"/>
      <c r="H987" s="9"/>
      <c r="I987" s="35"/>
      <c r="J987" s="35"/>
      <c r="K987" s="35"/>
      <c r="L987" s="9"/>
      <c r="M987" s="11" t="s">
        <v>21</v>
      </c>
      <c r="N987" s="35"/>
      <c r="O987" s="35"/>
      <c r="P987" s="35"/>
      <c r="Q987" s="10"/>
    </row>
    <row r="988" spans="1:17" x14ac:dyDescent="0.45">
      <c r="A988" s="7" t="s">
        <v>0</v>
      </c>
      <c r="B988" s="11" t="s">
        <v>3</v>
      </c>
      <c r="C988" s="12" t="s">
        <v>1</v>
      </c>
      <c r="D988" s="12" t="s">
        <v>2</v>
      </c>
      <c r="E988" s="22" t="s">
        <v>7</v>
      </c>
      <c r="F988" s="39" t="s">
        <v>92</v>
      </c>
      <c r="G988" s="33" t="s">
        <v>8</v>
      </c>
      <c r="H988" s="12" t="s">
        <v>9</v>
      </c>
      <c r="I988" s="35"/>
      <c r="J988" s="35"/>
      <c r="K988" s="35"/>
      <c r="L988" s="9"/>
      <c r="M988" s="36">
        <f>L983</f>
        <v>214147.55000000002</v>
      </c>
      <c r="N988" s="35"/>
      <c r="O988" s="35"/>
      <c r="P988" s="35"/>
      <c r="Q988" s="10"/>
    </row>
    <row r="989" spans="1:17" x14ac:dyDescent="0.45">
      <c r="A989" s="13" t="s">
        <v>113</v>
      </c>
      <c r="B989" s="35">
        <v>10</v>
      </c>
      <c r="C989" s="9">
        <v>91.47</v>
      </c>
      <c r="D989" s="9">
        <f>C989*B989</f>
        <v>914.7</v>
      </c>
      <c r="E989" s="36" t="s">
        <v>37</v>
      </c>
      <c r="F989" s="38">
        <f>D989/D992</f>
        <v>1</v>
      </c>
      <c r="G989" s="9">
        <v>91.37</v>
      </c>
      <c r="H989" s="9">
        <f>(B989*G989)-D989</f>
        <v>-1</v>
      </c>
      <c r="I989" s="35" t="s">
        <v>71</v>
      </c>
      <c r="J989" s="35"/>
      <c r="K989" s="35" t="str">
        <f>"buy "&amp;B989&amp;" "&amp;A989&amp;" @ $"&amp;G989</f>
        <v>buy 10 BIL @ $91.37</v>
      </c>
      <c r="L989" s="9">
        <f>L983-(G989*B989)</f>
        <v>213233.85</v>
      </c>
      <c r="M989" s="36">
        <f>L980-(G989*B989)</f>
        <v>212320.15</v>
      </c>
      <c r="N989" s="35"/>
      <c r="O989" s="35"/>
      <c r="P989" s="35"/>
      <c r="Q989" s="10"/>
    </row>
    <row r="990" spans="1:17" x14ac:dyDescent="0.45">
      <c r="A990" s="13"/>
      <c r="B990" s="35"/>
      <c r="C990" s="9"/>
      <c r="D990" s="9">
        <f>C990*B990</f>
        <v>0</v>
      </c>
      <c r="E990" s="36"/>
      <c r="F990" s="38">
        <f>D990/D992</f>
        <v>0</v>
      </c>
      <c r="G990" s="9"/>
      <c r="H990" s="9">
        <f>(B990*G990)-D990</f>
        <v>0</v>
      </c>
      <c r="I990" s="35" t="s">
        <v>71</v>
      </c>
      <c r="J990" s="35"/>
      <c r="K990" s="35" t="str">
        <f>"buy "&amp;B990&amp;" "&amp;A990&amp;" @ $"&amp;G990</f>
        <v>buy   @ $</v>
      </c>
      <c r="L990" s="9">
        <f>L989-(G990*B990)</f>
        <v>213233.85</v>
      </c>
      <c r="M990" s="36">
        <f>M989-(G990*B990)</f>
        <v>212320.15</v>
      </c>
      <c r="N990" s="35"/>
      <c r="O990" s="35"/>
      <c r="P990" s="35"/>
      <c r="Q990" s="10"/>
    </row>
    <row r="991" spans="1:17" x14ac:dyDescent="0.45">
      <c r="A991" s="23"/>
      <c r="B991" s="24"/>
      <c r="C991" s="25"/>
      <c r="D991" s="25">
        <f>C991*B991</f>
        <v>0</v>
      </c>
      <c r="E991" s="36"/>
      <c r="F991" s="38">
        <f>D991/D992</f>
        <v>0</v>
      </c>
      <c r="G991" s="25"/>
      <c r="H991" s="25">
        <f>(B991*G991)-D991</f>
        <v>0</v>
      </c>
      <c r="I991" s="35" t="s">
        <v>71</v>
      </c>
      <c r="J991" s="35"/>
      <c r="K991" s="35" t="str">
        <f>"buy "&amp;B991&amp;" "&amp;A991&amp;" @ $"&amp;G991</f>
        <v>buy   @ $</v>
      </c>
      <c r="L991" s="9">
        <f>L990-(G991*B991)</f>
        <v>213233.85</v>
      </c>
      <c r="M991" s="36">
        <f>M990-(G991*B991)</f>
        <v>212320.15</v>
      </c>
      <c r="N991" s="35" t="str">
        <f>TEXT(ROUND(M991,2),"$#,##0.00")&amp;" will be the balance in the account after purchases.  "</f>
        <v xml:space="preserve">$212,320.15 will be the balance in the account after purchases.  </v>
      </c>
      <c r="O991" s="35"/>
      <c r="P991" s="35"/>
      <c r="Q991" s="10"/>
    </row>
    <row r="992" spans="1:17" x14ac:dyDescent="0.45">
      <c r="A992" s="13"/>
      <c r="B992" s="35"/>
      <c r="C992" s="9"/>
      <c r="D992" s="9">
        <f>SUM(D989:D991)</f>
        <v>914.7</v>
      </c>
      <c r="E992" s="35"/>
      <c r="F992" s="38">
        <f>SUM(F989:F991)</f>
        <v>1</v>
      </c>
      <c r="G992" s="9" t="s">
        <v>15</v>
      </c>
      <c r="H992" s="9">
        <f>SUM(H989:H991)</f>
        <v>-1</v>
      </c>
      <c r="I992" s="35"/>
      <c r="J992" s="35"/>
      <c r="K992" s="35"/>
      <c r="L992" s="9"/>
      <c r="M992" s="35"/>
      <c r="N992" s="35" t="s">
        <v>27</v>
      </c>
      <c r="O992" s="35"/>
      <c r="P992" s="35"/>
      <c r="Q992" s="10"/>
    </row>
    <row r="993" spans="1:17" x14ac:dyDescent="0.45">
      <c r="A993" s="13"/>
      <c r="B993" s="35"/>
      <c r="C993" s="9"/>
      <c r="D993" s="9"/>
      <c r="E993" s="35"/>
      <c r="F993" s="35"/>
      <c r="G993" s="9"/>
      <c r="H993" s="9"/>
      <c r="I993" s="35"/>
      <c r="J993" s="35"/>
      <c r="K993" s="35"/>
      <c r="L993" s="9"/>
      <c r="M993" s="11" t="str">
        <f>IF(J984+M991&gt;0,"Credit Surplus","Credit Shortage")</f>
        <v>Credit Surplus</v>
      </c>
      <c r="N993" s="36">
        <f>J984+M991</f>
        <v>213233.85</v>
      </c>
      <c r="O993" s="35" t="s">
        <v>60</v>
      </c>
      <c r="P993" s="35"/>
      <c r="Q993" s="10"/>
    </row>
    <row r="994" spans="1:17" x14ac:dyDescent="0.45">
      <c r="A994" s="13"/>
      <c r="B994" s="35"/>
      <c r="C994" s="9"/>
      <c r="D994" s="9"/>
      <c r="E994" s="35"/>
      <c r="F994" s="35"/>
      <c r="G994" s="9"/>
      <c r="H994" s="9"/>
      <c r="I994" s="35"/>
      <c r="J994" s="35"/>
      <c r="K994" s="35"/>
      <c r="L994" s="9"/>
      <c r="M994" s="35"/>
      <c r="N994" s="35"/>
      <c r="O994" s="35"/>
      <c r="P994" s="35"/>
      <c r="Q994" s="10"/>
    </row>
    <row r="995" spans="1:17" x14ac:dyDescent="0.45">
      <c r="A995" s="13"/>
      <c r="B995" s="35"/>
      <c r="C995" s="9"/>
      <c r="D995" s="9"/>
      <c r="E995" s="35"/>
      <c r="F995" s="35"/>
      <c r="G995" s="9"/>
      <c r="H995" s="9"/>
      <c r="I995" s="35"/>
      <c r="J995" s="35"/>
      <c r="K995" s="35"/>
      <c r="L995" s="35"/>
      <c r="M995" s="35"/>
      <c r="N995" s="35"/>
      <c r="O995" s="35"/>
      <c r="P995" s="35"/>
      <c r="Q995" s="10"/>
    </row>
    <row r="996" spans="1:17" x14ac:dyDescent="0.45">
      <c r="A996" s="13" t="s">
        <v>11</v>
      </c>
      <c r="B996" s="35"/>
      <c r="C996" s="9"/>
      <c r="D996" s="21">
        <v>6914.99</v>
      </c>
      <c r="E996" s="35" t="s">
        <v>76</v>
      </c>
      <c r="F996" s="35"/>
      <c r="G996" s="9"/>
      <c r="H996" s="9"/>
      <c r="I996" s="35"/>
      <c r="J996" s="35"/>
      <c r="K996" s="35"/>
      <c r="L996" s="35"/>
      <c r="M996" s="35"/>
      <c r="N996" s="35"/>
      <c r="O996" s="35"/>
      <c r="P996" s="35"/>
      <c r="Q996" s="10"/>
    </row>
    <row r="997" spans="1:17" x14ac:dyDescent="0.45">
      <c r="A997" s="13" t="s">
        <v>12</v>
      </c>
      <c r="B997" s="35"/>
      <c r="C997" s="9"/>
      <c r="D997" s="9">
        <f>H984</f>
        <v>-1</v>
      </c>
      <c r="E997" s="35" t="s">
        <v>16</v>
      </c>
      <c r="F997" s="35"/>
      <c r="G997" s="9"/>
      <c r="H997" s="9"/>
      <c r="I997" s="35"/>
      <c r="J997" s="35"/>
      <c r="K997" s="35"/>
      <c r="L997" s="35"/>
      <c r="M997" s="35"/>
      <c r="N997" s="35"/>
      <c r="O997" s="35"/>
      <c r="P997" s="35"/>
      <c r="Q997" s="10"/>
    </row>
    <row r="998" spans="1:17" x14ac:dyDescent="0.45">
      <c r="A998" s="13" t="s">
        <v>13</v>
      </c>
      <c r="B998" s="35"/>
      <c r="C998" s="9"/>
      <c r="D998" s="9">
        <f>D996+D997</f>
        <v>6913.99</v>
      </c>
      <c r="E998" s="35"/>
      <c r="F998" s="35"/>
      <c r="G998" s="9"/>
      <c r="H998" s="9"/>
      <c r="I998" s="35"/>
      <c r="J998" s="35"/>
      <c r="K998" s="35"/>
      <c r="L998" s="35"/>
      <c r="M998" s="35"/>
      <c r="N998" s="35"/>
      <c r="O998" s="35"/>
      <c r="P998" s="35"/>
      <c r="Q998" s="10"/>
    </row>
    <row r="999" spans="1:17" x14ac:dyDescent="0.45">
      <c r="A999" s="13" t="s">
        <v>14</v>
      </c>
      <c r="B999" s="35"/>
      <c r="C999" s="9"/>
      <c r="D999" s="9">
        <f>H992</f>
        <v>-1</v>
      </c>
      <c r="E999" s="35" t="s">
        <v>17</v>
      </c>
      <c r="F999" s="35"/>
      <c r="G999" s="9"/>
      <c r="H999" s="9"/>
      <c r="I999" s="35"/>
      <c r="J999" s="35"/>
      <c r="K999" s="35"/>
      <c r="L999" s="35"/>
      <c r="M999" s="35"/>
      <c r="N999" s="35"/>
      <c r="O999" s="35"/>
      <c r="P999" s="35"/>
      <c r="Q999" s="10"/>
    </row>
    <row r="1000" spans="1:17" x14ac:dyDescent="0.45">
      <c r="A1000" s="13" t="s">
        <v>13</v>
      </c>
      <c r="B1000" s="35"/>
      <c r="C1000" s="9"/>
      <c r="D1000" s="27">
        <f>D998-D999</f>
        <v>6914.99</v>
      </c>
      <c r="E1000" s="19" t="s">
        <v>18</v>
      </c>
      <c r="F1000" s="35"/>
      <c r="G1000" s="9"/>
      <c r="H1000" s="9"/>
      <c r="I1000" s="35"/>
      <c r="J1000" s="35"/>
      <c r="K1000" s="35"/>
      <c r="L1000" s="35"/>
      <c r="M1000" s="35"/>
      <c r="N1000" s="35"/>
      <c r="O1000" s="35"/>
      <c r="P1000" s="35"/>
      <c r="Q1000" s="10"/>
    </row>
    <row r="1001" spans="1:17" ht="14.65" thickBot="1" x14ac:dyDescent="0.5">
      <c r="A1001" s="15"/>
      <c r="B1001" s="16"/>
      <c r="C1001" s="17"/>
      <c r="D1001" s="17"/>
      <c r="E1001" s="16"/>
      <c r="F1001" s="16"/>
      <c r="G1001" s="17"/>
      <c r="H1001" s="17"/>
      <c r="I1001" s="16"/>
      <c r="J1001" s="16"/>
      <c r="K1001" s="16"/>
      <c r="L1001" s="16"/>
      <c r="M1001" s="16"/>
      <c r="N1001" s="16"/>
      <c r="O1001" s="16"/>
      <c r="P1001" s="16"/>
      <c r="Q1001" s="18"/>
    </row>
    <row r="1002" spans="1:17" ht="14.65" thickTop="1" x14ac:dyDescent="0.45">
      <c r="C1002" s="1"/>
      <c r="D1002" s="1"/>
      <c r="G1002" s="1"/>
      <c r="H1002" s="1"/>
    </row>
    <row r="1003" spans="1:17" x14ac:dyDescent="0.45">
      <c r="C1003" s="1"/>
      <c r="D1003" s="1"/>
      <c r="G1003" s="1"/>
      <c r="H1003" s="1"/>
    </row>
    <row r="1004" spans="1:17" ht="14.65" thickBot="1" x14ac:dyDescent="0.5"/>
    <row r="1005" spans="1:17" ht="14.65" thickTop="1" x14ac:dyDescent="0.45">
      <c r="A1005" s="2"/>
      <c r="B1005" s="3"/>
      <c r="C1005" s="4">
        <v>44742</v>
      </c>
      <c r="D1005" s="5"/>
      <c r="E1005" s="3"/>
      <c r="F1005" s="3"/>
      <c r="G1005" s="5"/>
      <c r="H1005" s="5"/>
      <c r="I1005" s="3"/>
      <c r="J1005" s="3"/>
      <c r="K1005" s="3"/>
      <c r="L1005" s="20" t="s">
        <v>19</v>
      </c>
      <c r="M1005" s="3"/>
      <c r="N1005" s="3"/>
      <c r="O1005" s="3"/>
      <c r="P1005" s="3"/>
      <c r="Q1005" s="6"/>
    </row>
    <row r="1006" spans="1:17" x14ac:dyDescent="0.45">
      <c r="A1006" s="7" t="s">
        <v>5</v>
      </c>
      <c r="B1006" s="35"/>
      <c r="C1006" s="9"/>
      <c r="D1006" s="9"/>
      <c r="E1006" s="35"/>
      <c r="F1006" s="35"/>
      <c r="G1006" s="9"/>
      <c r="H1006" s="9"/>
      <c r="I1006" s="35"/>
      <c r="J1006" s="11" t="s">
        <v>24</v>
      </c>
      <c r="K1006" s="35"/>
      <c r="L1006" s="11" t="s">
        <v>10</v>
      </c>
      <c r="M1006" s="35"/>
      <c r="N1006" s="35"/>
      <c r="O1006" s="35"/>
      <c r="P1006" s="35"/>
      <c r="Q1006" s="10"/>
    </row>
    <row r="1007" spans="1:17" x14ac:dyDescent="0.45">
      <c r="A1007" s="7" t="s">
        <v>0</v>
      </c>
      <c r="B1007" s="11" t="s">
        <v>3</v>
      </c>
      <c r="C1007" s="12" t="s">
        <v>1</v>
      </c>
      <c r="D1007" s="12" t="s">
        <v>4</v>
      </c>
      <c r="E1007" s="11" t="s">
        <v>7</v>
      </c>
      <c r="F1007" s="37" t="s">
        <v>92</v>
      </c>
      <c r="G1007" s="12" t="s">
        <v>8</v>
      </c>
      <c r="H1007" s="12" t="s">
        <v>9</v>
      </c>
      <c r="I1007" s="33" t="s">
        <v>70</v>
      </c>
      <c r="J1007" s="11" t="s">
        <v>23</v>
      </c>
      <c r="K1007" s="35"/>
      <c r="L1007" s="31">
        <v>208919.12</v>
      </c>
      <c r="M1007" s="35" t="s">
        <v>82</v>
      </c>
      <c r="N1007" s="35"/>
      <c r="O1007" s="35"/>
      <c r="P1007" s="35"/>
      <c r="Q1007" s="10"/>
    </row>
    <row r="1008" spans="1:17" x14ac:dyDescent="0.45">
      <c r="A1008" s="13" t="s">
        <v>115</v>
      </c>
      <c r="B1008" s="35">
        <v>131</v>
      </c>
      <c r="C1008" s="9">
        <v>7.37</v>
      </c>
      <c r="D1008" s="9">
        <f>C1008*B1008</f>
        <v>965.47</v>
      </c>
      <c r="E1008" s="36" t="s">
        <v>93</v>
      </c>
      <c r="F1008" s="38">
        <f>D1008/D1011</f>
        <v>0.18290474259927933</v>
      </c>
      <c r="G1008" s="9">
        <v>7.28</v>
      </c>
      <c r="H1008" s="9">
        <f>(B1008*G1008)-D1008</f>
        <v>-11.789999999999964</v>
      </c>
      <c r="I1008" s="35" t="s">
        <v>71</v>
      </c>
      <c r="J1008" s="36">
        <f>G1008*B1008</f>
        <v>953.68000000000006</v>
      </c>
      <c r="K1008" s="35" t="str">
        <f>"sell "&amp;B1008&amp;" "&amp;A1008&amp;" @ $"&amp;G1008</f>
        <v>sell 131 CENX @ $7.28</v>
      </c>
      <c r="L1008" s="9">
        <f>L1007+(G1008*B1008)</f>
        <v>209872.8</v>
      </c>
      <c r="M1008" s="35"/>
      <c r="N1008" s="35"/>
      <c r="O1008" s="35"/>
      <c r="P1008" s="35"/>
      <c r="Q1008" s="10"/>
    </row>
    <row r="1009" spans="1:17" x14ac:dyDescent="0.45">
      <c r="A1009" s="13" t="s">
        <v>116</v>
      </c>
      <c r="B1009" s="35">
        <v>53</v>
      </c>
      <c r="C1009" s="9">
        <v>43.06</v>
      </c>
      <c r="D1009" s="9">
        <f>C1009*B1009</f>
        <v>2282.1800000000003</v>
      </c>
      <c r="E1009" s="36" t="s">
        <v>93</v>
      </c>
      <c r="F1009" s="38">
        <f>D1009/D1011</f>
        <v>0.43235061210107339</v>
      </c>
      <c r="G1009" s="9">
        <v>43.51</v>
      </c>
      <c r="H1009" s="9">
        <f>(B1009*G1009)-D1009</f>
        <v>23.849999999999454</v>
      </c>
      <c r="I1009" s="35" t="s">
        <v>71</v>
      </c>
      <c r="J1009" s="36">
        <f>G1009*B1009</f>
        <v>2306.0299999999997</v>
      </c>
      <c r="K1009" s="35" t="str">
        <f>"sell "&amp;B1009&amp;" "&amp;A1009&amp;" @ $"&amp;G1009</f>
        <v>sell 53 HP @ $43.51</v>
      </c>
      <c r="L1009" s="9">
        <f>L1008+(G1009*B1009)</f>
        <v>212178.83</v>
      </c>
      <c r="M1009" s="35"/>
      <c r="N1009" s="35"/>
      <c r="O1009" s="35"/>
      <c r="P1009" s="35"/>
      <c r="Q1009" s="10"/>
    </row>
    <row r="1010" spans="1:17" x14ac:dyDescent="0.45">
      <c r="A1010" s="13" t="s">
        <v>117</v>
      </c>
      <c r="B1010" s="35">
        <v>43</v>
      </c>
      <c r="C1010" s="9">
        <v>47.23</v>
      </c>
      <c r="D1010" s="9">
        <f>C1010*B1010</f>
        <v>2030.8899999999999</v>
      </c>
      <c r="E1010" s="36" t="s">
        <v>93</v>
      </c>
      <c r="F1010" s="38">
        <f>D1010/D1011</f>
        <v>0.38474464529964714</v>
      </c>
      <c r="G1010" s="9">
        <v>46.92</v>
      </c>
      <c r="H1010" s="9">
        <f>(B1010*G1010)-D1010</f>
        <v>-13.3299999999997</v>
      </c>
      <c r="I1010" s="35" t="s">
        <v>71</v>
      </c>
      <c r="J1010" s="36">
        <f>G1010*B1010</f>
        <v>2017.5600000000002</v>
      </c>
      <c r="K1010" s="35" t="str">
        <f>"sell "&amp;B1010&amp;" "&amp;A1010&amp;" @ $"&amp;G1010</f>
        <v>sell 43 MOS @ $46.92</v>
      </c>
      <c r="L1010" s="9">
        <f>L1009+(G1010*B1010)</f>
        <v>214196.38999999998</v>
      </c>
      <c r="M1010" s="35" t="s">
        <v>22</v>
      </c>
      <c r="N1010" s="35"/>
      <c r="O1010" s="35"/>
      <c r="P1010" s="35"/>
      <c r="Q1010" s="10"/>
    </row>
    <row r="1011" spans="1:17" x14ac:dyDescent="0.45">
      <c r="A1011" s="13"/>
      <c r="B1011" s="35"/>
      <c r="C1011" s="9"/>
      <c r="D1011" s="9">
        <f>SUM(D1008:D1010)</f>
        <v>5278.5400000000009</v>
      </c>
      <c r="E1011" s="36"/>
      <c r="F1011" s="38">
        <f>SUM(F1008:F1010)</f>
        <v>0.99999999999999989</v>
      </c>
      <c r="G1011" s="32"/>
      <c r="H1011" s="9">
        <f>SUM(H1008:H1010)</f>
        <v>-1.2700000000002092</v>
      </c>
      <c r="I1011" s="35"/>
      <c r="J1011" s="36">
        <f>SUM(J1008:J1010)</f>
        <v>5277.27</v>
      </c>
      <c r="K1011" s="35"/>
      <c r="L1011" s="9"/>
      <c r="M1011" s="35"/>
      <c r="N1011" s="35"/>
      <c r="O1011" s="35"/>
      <c r="P1011" s="35"/>
      <c r="Q1011" s="10"/>
    </row>
    <row r="1012" spans="1:17" x14ac:dyDescent="0.45">
      <c r="A1012" s="13"/>
      <c r="B1012" s="35"/>
      <c r="C1012" s="9"/>
      <c r="D1012" s="9"/>
      <c r="E1012" s="35"/>
      <c r="F1012" s="35"/>
      <c r="G1012" s="32"/>
      <c r="H1012" s="9"/>
      <c r="I1012" s="35"/>
      <c r="J1012" s="35"/>
      <c r="K1012" s="35"/>
      <c r="L1012" s="9"/>
      <c r="M1012" s="35"/>
      <c r="N1012" s="35"/>
      <c r="O1012" s="35"/>
      <c r="P1012" s="35"/>
      <c r="Q1012" s="10"/>
    </row>
    <row r="1013" spans="1:17" x14ac:dyDescent="0.45">
      <c r="A1013" s="13"/>
      <c r="B1013" s="35"/>
      <c r="C1013" s="9"/>
      <c r="D1013" s="9"/>
      <c r="E1013" s="19"/>
      <c r="F1013" s="35"/>
      <c r="G1013" s="32"/>
      <c r="H1013" s="9"/>
      <c r="I1013" s="35"/>
      <c r="J1013" s="35"/>
      <c r="K1013" s="35"/>
      <c r="L1013" s="9"/>
      <c r="M1013" s="11" t="s">
        <v>20</v>
      </c>
      <c r="N1013" s="35"/>
      <c r="O1013" s="35"/>
      <c r="P1013" s="35"/>
      <c r="Q1013" s="10"/>
    </row>
    <row r="1014" spans="1:17" x14ac:dyDescent="0.45">
      <c r="A1014" s="7" t="s">
        <v>6</v>
      </c>
      <c r="B1014" s="35"/>
      <c r="C1014" s="9"/>
      <c r="D1014" s="9"/>
      <c r="E1014" s="19"/>
      <c r="F1014" s="35"/>
      <c r="G1014" s="32"/>
      <c r="H1014" s="9"/>
      <c r="I1014" s="35"/>
      <c r="J1014" s="35"/>
      <c r="K1014" s="35"/>
      <c r="L1014" s="9"/>
      <c r="M1014" s="11" t="s">
        <v>21</v>
      </c>
      <c r="N1014" s="35"/>
      <c r="O1014" s="35"/>
      <c r="P1014" s="35"/>
      <c r="Q1014" s="10"/>
    </row>
    <row r="1015" spans="1:17" x14ac:dyDescent="0.45">
      <c r="A1015" s="7" t="s">
        <v>0</v>
      </c>
      <c r="B1015" s="11" t="s">
        <v>3</v>
      </c>
      <c r="C1015" s="12" t="s">
        <v>1</v>
      </c>
      <c r="D1015" s="12" t="s">
        <v>2</v>
      </c>
      <c r="E1015" s="22" t="s">
        <v>7</v>
      </c>
      <c r="F1015" s="39" t="s">
        <v>92</v>
      </c>
      <c r="G1015" s="33" t="s">
        <v>8</v>
      </c>
      <c r="H1015" s="12" t="s">
        <v>9</v>
      </c>
      <c r="I1015" s="35"/>
      <c r="J1015" s="35"/>
      <c r="K1015" s="35"/>
      <c r="L1015" s="9"/>
      <c r="M1015" s="36">
        <f>L1010</f>
        <v>214196.38999999998</v>
      </c>
      <c r="N1015" s="35"/>
      <c r="O1015" s="35"/>
      <c r="P1015" s="35"/>
      <c r="Q1015" s="10"/>
    </row>
    <row r="1016" spans="1:17" x14ac:dyDescent="0.45">
      <c r="A1016" s="13" t="s">
        <v>113</v>
      </c>
      <c r="B1016" s="35">
        <v>10</v>
      </c>
      <c r="C1016" s="9">
        <v>91.49</v>
      </c>
      <c r="D1016" s="9">
        <f>C1016*B1016</f>
        <v>914.9</v>
      </c>
      <c r="E1016" s="36" t="s">
        <v>93</v>
      </c>
      <c r="F1016" s="38">
        <f>D1016/D1019</f>
        <v>1</v>
      </c>
      <c r="G1016" s="9">
        <v>91.43</v>
      </c>
      <c r="H1016" s="9">
        <f>(B1016*G1016)-D1016</f>
        <v>-0.59999999999990905</v>
      </c>
      <c r="I1016" s="35" t="s">
        <v>71</v>
      </c>
      <c r="J1016" s="35"/>
      <c r="K1016" s="35" t="str">
        <f>"buy "&amp;B1016&amp;" "&amp;A1016&amp;" @ $"&amp;G1016</f>
        <v>buy 10 BIL @ $91.43</v>
      </c>
      <c r="L1016" s="9">
        <f>L1010-(G1016*B1016)</f>
        <v>213282.09</v>
      </c>
      <c r="M1016" s="36">
        <f>L1007-(G1016*B1016)</f>
        <v>208004.82</v>
      </c>
      <c r="N1016" s="35"/>
      <c r="O1016" s="35"/>
      <c r="P1016" s="35"/>
      <c r="Q1016" s="10"/>
    </row>
    <row r="1017" spans="1:17" x14ac:dyDescent="0.45">
      <c r="A1017" s="13"/>
      <c r="B1017" s="35"/>
      <c r="C1017" s="9"/>
      <c r="D1017" s="9">
        <f>C1017*B1017</f>
        <v>0</v>
      </c>
      <c r="E1017" s="36" t="s">
        <v>93</v>
      </c>
      <c r="F1017" s="38">
        <f>D1017/D1019</f>
        <v>0</v>
      </c>
      <c r="G1017" s="9"/>
      <c r="H1017" s="9">
        <f>(B1017*G1017)-D1017</f>
        <v>0</v>
      </c>
      <c r="I1017" s="35" t="s">
        <v>71</v>
      </c>
      <c r="J1017" s="35"/>
      <c r="K1017" s="35" t="str">
        <f>"buy "&amp;B1017&amp;" "&amp;A1017&amp;" @ $"&amp;G1017</f>
        <v>buy   @ $</v>
      </c>
      <c r="L1017" s="9">
        <f>L1016-(G1017*B1017)</f>
        <v>213282.09</v>
      </c>
      <c r="M1017" s="36">
        <f>M1016-(G1017*B1017)</f>
        <v>208004.82</v>
      </c>
      <c r="N1017" s="35"/>
      <c r="O1017" s="35"/>
      <c r="P1017" s="35"/>
      <c r="Q1017" s="10"/>
    </row>
    <row r="1018" spans="1:17" x14ac:dyDescent="0.45">
      <c r="A1018" s="23"/>
      <c r="B1018" s="24"/>
      <c r="C1018" s="25"/>
      <c r="D1018" s="25">
        <f>C1018*B1018</f>
        <v>0</v>
      </c>
      <c r="E1018" s="36" t="s">
        <v>93</v>
      </c>
      <c r="F1018" s="38">
        <f>D1018/D1019</f>
        <v>0</v>
      </c>
      <c r="G1018" s="25"/>
      <c r="H1018" s="25">
        <f>(B1018*G1018)-D1018</f>
        <v>0</v>
      </c>
      <c r="I1018" s="35" t="s">
        <v>71</v>
      </c>
      <c r="J1018" s="35"/>
      <c r="K1018" s="35" t="str">
        <f>"buy "&amp;B1018&amp;" "&amp;A1018&amp;" @ $"&amp;G1018</f>
        <v>buy   @ $</v>
      </c>
      <c r="L1018" s="9">
        <f>L1017-(G1018*B1018)</f>
        <v>213282.09</v>
      </c>
      <c r="M1018" s="36">
        <f>M1017-(G1018*B1018)</f>
        <v>208004.82</v>
      </c>
      <c r="N1018" s="35" t="str">
        <f>TEXT(ROUND(M1018,2),"$#,##0.00")&amp;" will be the balance in the account after purchases.  "</f>
        <v xml:space="preserve">$208,004.82 will be the balance in the account after purchases.  </v>
      </c>
      <c r="O1018" s="35"/>
      <c r="P1018" s="35"/>
      <c r="Q1018" s="10"/>
    </row>
    <row r="1019" spans="1:17" x14ac:dyDescent="0.45">
      <c r="A1019" s="13"/>
      <c r="B1019" s="35"/>
      <c r="C1019" s="9"/>
      <c r="D1019" s="9">
        <f>SUM(D1016:D1018)</f>
        <v>914.9</v>
      </c>
      <c r="E1019" s="35"/>
      <c r="F1019" s="38">
        <f>SUM(F1016:F1018)</f>
        <v>1</v>
      </c>
      <c r="G1019" s="9" t="s">
        <v>15</v>
      </c>
      <c r="H1019" s="9">
        <f>SUM(H1016:H1018)</f>
        <v>-0.59999999999990905</v>
      </c>
      <c r="I1019" s="35"/>
      <c r="J1019" s="35"/>
      <c r="K1019" s="35"/>
      <c r="L1019" s="9"/>
      <c r="M1019" s="35"/>
      <c r="N1019" s="35" t="s">
        <v>27</v>
      </c>
      <c r="O1019" s="35"/>
      <c r="P1019" s="35"/>
      <c r="Q1019" s="10"/>
    </row>
    <row r="1020" spans="1:17" x14ac:dyDescent="0.45">
      <c r="A1020" s="13"/>
      <c r="B1020" s="35"/>
      <c r="C1020" s="9"/>
      <c r="D1020" s="9"/>
      <c r="E1020" s="35"/>
      <c r="F1020" s="35"/>
      <c r="G1020" s="9"/>
      <c r="H1020" s="9"/>
      <c r="I1020" s="35"/>
      <c r="J1020" s="35"/>
      <c r="K1020" s="35"/>
      <c r="L1020" s="9"/>
      <c r="M1020" s="11" t="str">
        <f>IF(J1011+M1018&gt;0,"Credit Surplus","Credit Shortage")</f>
        <v>Credit Surplus</v>
      </c>
      <c r="N1020" s="36">
        <f>J1011+M1018</f>
        <v>213282.09</v>
      </c>
      <c r="O1020" s="35" t="s">
        <v>60</v>
      </c>
      <c r="P1020" s="35"/>
      <c r="Q1020" s="10"/>
    </row>
    <row r="1021" spans="1:17" x14ac:dyDescent="0.45">
      <c r="A1021" s="13"/>
      <c r="B1021" s="35"/>
      <c r="C1021" s="9"/>
      <c r="D1021" s="9"/>
      <c r="E1021" s="35"/>
      <c r="F1021" s="35"/>
      <c r="G1021" s="9"/>
      <c r="H1021" s="9"/>
      <c r="I1021" s="35"/>
      <c r="J1021" s="35"/>
      <c r="K1021" s="35"/>
      <c r="L1021" s="9"/>
      <c r="M1021" s="35"/>
      <c r="N1021" s="35"/>
      <c r="O1021" s="35"/>
      <c r="P1021" s="35"/>
      <c r="Q1021" s="10"/>
    </row>
    <row r="1022" spans="1:17" x14ac:dyDescent="0.45">
      <c r="A1022" s="13"/>
      <c r="B1022" s="35"/>
      <c r="C1022" s="9"/>
      <c r="D1022" s="9"/>
      <c r="E1022" s="35"/>
      <c r="F1022" s="35"/>
      <c r="G1022" s="9"/>
      <c r="H1022" s="9"/>
      <c r="I1022" s="35"/>
      <c r="J1022" s="35"/>
      <c r="K1022" s="35"/>
      <c r="L1022" s="35"/>
      <c r="M1022" s="35"/>
      <c r="N1022" s="35"/>
      <c r="O1022" s="35"/>
      <c r="P1022" s="35"/>
      <c r="Q1022" s="10"/>
    </row>
    <row r="1023" spans="1:17" x14ac:dyDescent="0.45">
      <c r="A1023" s="13" t="s">
        <v>11</v>
      </c>
      <c r="B1023" s="35"/>
      <c r="C1023" s="9"/>
      <c r="D1023" s="21">
        <v>6914.99</v>
      </c>
      <c r="E1023" s="35" t="s">
        <v>76</v>
      </c>
      <c r="F1023" s="35"/>
      <c r="G1023" s="9"/>
      <c r="H1023" s="9"/>
      <c r="I1023" s="35"/>
      <c r="J1023" s="35"/>
      <c r="K1023" s="35"/>
      <c r="L1023" s="35"/>
      <c r="M1023" s="35"/>
      <c r="N1023" s="35"/>
      <c r="O1023" s="35"/>
      <c r="P1023" s="35"/>
      <c r="Q1023" s="10"/>
    </row>
    <row r="1024" spans="1:17" x14ac:dyDescent="0.45">
      <c r="A1024" s="13" t="s">
        <v>12</v>
      </c>
      <c r="B1024" s="35"/>
      <c r="C1024" s="9"/>
      <c r="D1024" s="9">
        <f>H1011</f>
        <v>-1.2700000000002092</v>
      </c>
      <c r="E1024" s="35" t="s">
        <v>16</v>
      </c>
      <c r="F1024" s="35"/>
      <c r="G1024" s="9"/>
      <c r="H1024" s="9"/>
      <c r="I1024" s="35"/>
      <c r="J1024" s="35"/>
      <c r="K1024" s="35"/>
      <c r="L1024" s="35"/>
      <c r="M1024" s="35"/>
      <c r="N1024" s="35"/>
      <c r="O1024" s="35"/>
      <c r="P1024" s="35"/>
      <c r="Q1024" s="10"/>
    </row>
    <row r="1025" spans="1:17" x14ac:dyDescent="0.45">
      <c r="A1025" s="13" t="s">
        <v>13</v>
      </c>
      <c r="B1025" s="35"/>
      <c r="C1025" s="9"/>
      <c r="D1025" s="9">
        <f>D1023+D1024</f>
        <v>6913.7199999999993</v>
      </c>
      <c r="E1025" s="35"/>
      <c r="F1025" s="35"/>
      <c r="G1025" s="9"/>
      <c r="H1025" s="9"/>
      <c r="I1025" s="35"/>
      <c r="J1025" s="35"/>
      <c r="K1025" s="35"/>
      <c r="L1025" s="35"/>
      <c r="M1025" s="35"/>
      <c r="N1025" s="35"/>
      <c r="O1025" s="35"/>
      <c r="P1025" s="35"/>
      <c r="Q1025" s="10"/>
    </row>
    <row r="1026" spans="1:17" x14ac:dyDescent="0.45">
      <c r="A1026" s="13" t="s">
        <v>14</v>
      </c>
      <c r="B1026" s="35"/>
      <c r="C1026" s="9"/>
      <c r="D1026" s="9">
        <f>H1019</f>
        <v>-0.59999999999990905</v>
      </c>
      <c r="E1026" s="35" t="s">
        <v>17</v>
      </c>
      <c r="F1026" s="35"/>
      <c r="G1026" s="9"/>
      <c r="H1026" s="9"/>
      <c r="I1026" s="35"/>
      <c r="J1026" s="35"/>
      <c r="K1026" s="35"/>
      <c r="L1026" s="35"/>
      <c r="M1026" s="35"/>
      <c r="N1026" s="35"/>
      <c r="O1026" s="35"/>
      <c r="P1026" s="35"/>
      <c r="Q1026" s="10"/>
    </row>
    <row r="1027" spans="1:17" x14ac:dyDescent="0.45">
      <c r="A1027" s="13" t="s">
        <v>13</v>
      </c>
      <c r="B1027" s="35"/>
      <c r="C1027" s="9"/>
      <c r="D1027" s="27">
        <f>D1025-D1026</f>
        <v>6914.32</v>
      </c>
      <c r="E1027" s="19" t="s">
        <v>18</v>
      </c>
      <c r="F1027" s="35"/>
      <c r="G1027" s="9"/>
      <c r="H1027" s="9"/>
      <c r="I1027" s="35"/>
      <c r="J1027" s="35"/>
      <c r="K1027" s="35"/>
      <c r="L1027" s="35"/>
      <c r="M1027" s="35"/>
      <c r="N1027" s="35"/>
      <c r="O1027" s="35"/>
      <c r="P1027" s="35"/>
      <c r="Q1027" s="10"/>
    </row>
    <row r="1028" spans="1:17" ht="14.65" thickBot="1" x14ac:dyDescent="0.5">
      <c r="A1028" s="15"/>
      <c r="B1028" s="16"/>
      <c r="C1028" s="17"/>
      <c r="D1028" s="17"/>
      <c r="E1028" s="16"/>
      <c r="F1028" s="16"/>
      <c r="G1028" s="17"/>
      <c r="H1028" s="17"/>
      <c r="I1028" s="16"/>
      <c r="J1028" s="16"/>
      <c r="K1028" s="16"/>
      <c r="L1028" s="16"/>
      <c r="M1028" s="16"/>
      <c r="N1028" s="16"/>
      <c r="O1028" s="16"/>
      <c r="P1028" s="16"/>
      <c r="Q1028" s="18"/>
    </row>
    <row r="1029" spans="1:17" ht="14.65" thickTop="1" x14ac:dyDescent="0.45">
      <c r="C1029" s="1"/>
      <c r="D1029" s="1"/>
      <c r="G1029" s="1"/>
      <c r="H1029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2025-05-31T15:46:01Z</cp:lastPrinted>
  <dcterms:created xsi:type="dcterms:W3CDTF">2018-06-30T02:06:06Z</dcterms:created>
  <dcterms:modified xsi:type="dcterms:W3CDTF">2025-07-01T15:36:54Z</dcterms:modified>
</cp:coreProperties>
</file>