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2" sheetId="5" r:id="rId2"/>
    <sheet name="Sheet1" sheetId="1" r:id="rId3"/>
  </sheets>
  <calcPr calcId="152511"/>
</workbook>
</file>

<file path=xl/calcChain.xml><?xml version="1.0" encoding="utf-8"?>
<calcChain xmlns="http://schemas.openxmlformats.org/spreadsheetml/2006/main">
  <c r="K18" i="4" l="1"/>
  <c r="D18" i="4"/>
  <c r="H18" i="4" s="1"/>
  <c r="K17" i="4"/>
  <c r="D17" i="4"/>
  <c r="M16" i="4"/>
  <c r="M17" i="4" s="1"/>
  <c r="M18" i="4" s="1"/>
  <c r="K16" i="4"/>
  <c r="D16" i="4"/>
  <c r="H16" i="4" s="1"/>
  <c r="M15" i="4"/>
  <c r="K10" i="4"/>
  <c r="J10" i="4"/>
  <c r="D10" i="4"/>
  <c r="H10" i="4" s="1"/>
  <c r="K9" i="4"/>
  <c r="J9" i="4"/>
  <c r="D9" i="4"/>
  <c r="L8" i="4"/>
  <c r="L9" i="4" s="1"/>
  <c r="L10" i="4" s="1"/>
  <c r="L16" i="4" s="1"/>
  <c r="L17" i="4" s="1"/>
  <c r="L18" i="4" s="1"/>
  <c r="K8" i="4"/>
  <c r="J8" i="4"/>
  <c r="J11" i="4" s="1"/>
  <c r="D8" i="4"/>
  <c r="H8" i="4" s="1"/>
  <c r="L1171" i="5"/>
  <c r="E1171" i="5"/>
  <c r="E1172" i="5" s="1"/>
  <c r="N1170" i="5"/>
  <c r="N1171" i="5" s="1"/>
  <c r="O1171" i="5" s="1"/>
  <c r="L1170" i="5"/>
  <c r="E1170" i="5"/>
  <c r="I1170" i="5" s="1"/>
  <c r="N1169" i="5"/>
  <c r="L1169" i="5"/>
  <c r="E1169" i="5"/>
  <c r="I1169" i="5" s="1"/>
  <c r="N1168" i="5"/>
  <c r="E1164" i="5"/>
  <c r="L1163" i="5"/>
  <c r="K1163" i="5"/>
  <c r="E1163" i="5"/>
  <c r="I1163" i="5" s="1"/>
  <c r="M1162" i="5"/>
  <c r="M1163" i="5" s="1"/>
  <c r="M1169" i="5" s="1"/>
  <c r="M1170" i="5" s="1"/>
  <c r="M1171" i="5" s="1"/>
  <c r="L1162" i="5"/>
  <c r="K1162" i="5"/>
  <c r="K1164" i="5" s="1"/>
  <c r="I1162" i="5"/>
  <c r="I1164" i="5" s="1"/>
  <c r="E1177" i="5" s="1"/>
  <c r="E1178" i="5" s="1"/>
  <c r="E1162" i="5"/>
  <c r="M1161" i="5"/>
  <c r="L1161" i="5"/>
  <c r="K1161" i="5"/>
  <c r="I1161" i="5"/>
  <c r="E1161" i="5"/>
  <c r="O1147" i="5"/>
  <c r="L1145" i="5"/>
  <c r="E1145" i="5"/>
  <c r="I1145" i="5" s="1"/>
  <c r="N1144" i="5"/>
  <c r="N1145" i="5" s="1"/>
  <c r="O1145" i="5" s="1"/>
  <c r="M1144" i="5"/>
  <c r="M1145" i="5" s="1"/>
  <c r="L1144" i="5"/>
  <c r="E1144" i="5"/>
  <c r="I1144" i="5" s="1"/>
  <c r="N1143" i="5"/>
  <c r="L1143" i="5"/>
  <c r="E1143" i="5"/>
  <c r="I1143" i="5" s="1"/>
  <c r="I1146" i="5" s="1"/>
  <c r="E1153" i="5" s="1"/>
  <c r="N1142" i="5"/>
  <c r="M1137" i="5"/>
  <c r="M1143" i="5" s="1"/>
  <c r="L1137" i="5"/>
  <c r="K1137" i="5"/>
  <c r="K1138" i="5" s="1"/>
  <c r="N1147" i="5" s="1"/>
  <c r="I1137" i="5"/>
  <c r="E1137" i="5"/>
  <c r="M1136" i="5"/>
  <c r="L1136" i="5"/>
  <c r="K1136" i="5"/>
  <c r="I1136" i="5"/>
  <c r="E1136" i="5"/>
  <c r="M1135" i="5"/>
  <c r="L1135" i="5"/>
  <c r="K1135" i="5"/>
  <c r="E1135" i="5"/>
  <c r="E1138" i="5" s="1"/>
  <c r="E1120" i="5"/>
  <c r="N1119" i="5"/>
  <c r="O1119" i="5" s="1"/>
  <c r="M1119" i="5"/>
  <c r="L1119" i="5"/>
  <c r="E1119" i="5"/>
  <c r="I1119" i="5" s="1"/>
  <c r="L1118" i="5"/>
  <c r="E1118" i="5"/>
  <c r="I1118" i="5" s="1"/>
  <c r="N1117" i="5"/>
  <c r="N1118" i="5" s="1"/>
  <c r="M1117" i="5"/>
  <c r="M1118" i="5" s="1"/>
  <c r="L1117" i="5"/>
  <c r="I1117" i="5"/>
  <c r="E1117" i="5"/>
  <c r="N1116" i="5"/>
  <c r="L1111" i="5"/>
  <c r="K1111" i="5"/>
  <c r="E1111" i="5"/>
  <c r="I1111" i="5" s="1"/>
  <c r="M1110" i="5"/>
  <c r="M1111" i="5" s="1"/>
  <c r="L1110" i="5"/>
  <c r="K1110" i="5"/>
  <c r="E1110" i="5"/>
  <c r="I1110" i="5" s="1"/>
  <c r="M1109" i="5"/>
  <c r="L1109" i="5"/>
  <c r="K1109" i="5"/>
  <c r="K1112" i="5" s="1"/>
  <c r="I1109" i="5"/>
  <c r="E1109" i="5"/>
  <c r="N1093" i="5"/>
  <c r="O1093" i="5" s="1"/>
  <c r="L1093" i="5"/>
  <c r="I1093" i="5"/>
  <c r="E1093" i="5"/>
  <c r="L1092" i="5"/>
  <c r="E1092" i="5"/>
  <c r="I1092" i="5" s="1"/>
  <c r="N1091" i="5"/>
  <c r="N1092" i="5" s="1"/>
  <c r="L1091" i="5"/>
  <c r="E1091" i="5"/>
  <c r="E1094" i="5" s="1"/>
  <c r="N1090" i="5"/>
  <c r="M1085" i="5"/>
  <c r="M1091" i="5" s="1"/>
  <c r="M1092" i="5" s="1"/>
  <c r="M1093" i="5" s="1"/>
  <c r="L1085" i="5"/>
  <c r="K1085" i="5"/>
  <c r="E1085" i="5"/>
  <c r="I1085" i="5" s="1"/>
  <c r="L1084" i="5"/>
  <c r="K1084" i="5"/>
  <c r="K1086" i="5" s="1"/>
  <c r="E1084" i="5"/>
  <c r="I1084" i="5" s="1"/>
  <c r="M1083" i="5"/>
  <c r="M1084" i="5" s="1"/>
  <c r="L1083" i="5"/>
  <c r="K1083" i="5"/>
  <c r="E1083" i="5"/>
  <c r="I1083" i="5" s="1"/>
  <c r="E1075" i="5"/>
  <c r="L1067" i="5"/>
  <c r="E1067" i="5"/>
  <c r="I1067" i="5" s="1"/>
  <c r="L1066" i="5"/>
  <c r="E1066" i="5"/>
  <c r="I1066" i="5" s="1"/>
  <c r="N1065" i="5"/>
  <c r="N1066" i="5" s="1"/>
  <c r="N1067" i="5" s="1"/>
  <c r="O1067" i="5" s="1"/>
  <c r="L1065" i="5"/>
  <c r="E1065" i="5"/>
  <c r="I1065" i="5" s="1"/>
  <c r="I1068" i="5" s="1"/>
  <c r="N1064" i="5"/>
  <c r="K1060" i="5"/>
  <c r="N1069" i="5" s="1"/>
  <c r="E1060" i="5"/>
  <c r="L1059" i="5"/>
  <c r="K1059" i="5"/>
  <c r="E1059" i="5"/>
  <c r="I1059" i="5" s="1"/>
  <c r="M1058" i="5"/>
  <c r="M1059" i="5" s="1"/>
  <c r="M1065" i="5" s="1"/>
  <c r="M1066" i="5" s="1"/>
  <c r="M1067" i="5" s="1"/>
  <c r="L1058" i="5"/>
  <c r="K1058" i="5"/>
  <c r="I1058" i="5"/>
  <c r="E1058" i="5"/>
  <c r="M1057" i="5"/>
  <c r="L1057" i="5"/>
  <c r="K1057" i="5"/>
  <c r="I1057" i="5"/>
  <c r="I1060" i="5" s="1"/>
  <c r="E1073" i="5" s="1"/>
  <c r="E1074" i="5" s="1"/>
  <c r="E1076" i="5" s="1"/>
  <c r="E1057" i="5"/>
  <c r="N1041" i="5"/>
  <c r="O1041" i="5" s="1"/>
  <c r="M1041" i="5"/>
  <c r="L1041" i="5"/>
  <c r="E1041" i="5"/>
  <c r="I1041" i="5" s="1"/>
  <c r="L1040" i="5"/>
  <c r="E1040" i="5"/>
  <c r="I1040" i="5" s="1"/>
  <c r="N1039" i="5"/>
  <c r="N1040" i="5" s="1"/>
  <c r="M1039" i="5"/>
  <c r="M1040" i="5" s="1"/>
  <c r="L1039" i="5"/>
  <c r="E1039" i="5"/>
  <c r="E1042" i="5" s="1"/>
  <c r="N1038" i="5"/>
  <c r="L1033" i="5"/>
  <c r="K1033" i="5"/>
  <c r="E1033" i="5"/>
  <c r="I1033" i="5" s="1"/>
  <c r="M1032" i="5"/>
  <c r="M1033" i="5" s="1"/>
  <c r="L1032" i="5"/>
  <c r="K1032" i="5"/>
  <c r="E1032" i="5"/>
  <c r="I1032" i="5" s="1"/>
  <c r="M1031" i="5"/>
  <c r="L1031" i="5"/>
  <c r="K1031" i="5"/>
  <c r="E1031" i="5"/>
  <c r="N1015" i="5"/>
  <c r="O1015" i="5" s="1"/>
  <c r="L1015" i="5"/>
  <c r="E1015" i="5"/>
  <c r="I1015" i="5" s="1"/>
  <c r="L1014" i="5"/>
  <c r="E1014" i="5"/>
  <c r="I1014" i="5" s="1"/>
  <c r="I1016" i="5" s="1"/>
  <c r="E1023" i="5" s="1"/>
  <c r="N1013" i="5"/>
  <c r="N1014" i="5" s="1"/>
  <c r="L1013" i="5"/>
  <c r="E1013" i="5"/>
  <c r="I1013" i="5" s="1"/>
  <c r="N1012" i="5"/>
  <c r="E1008" i="5"/>
  <c r="L1007" i="5"/>
  <c r="K1007" i="5"/>
  <c r="E1007" i="5"/>
  <c r="I1007" i="5" s="1"/>
  <c r="M1006" i="5"/>
  <c r="M1007" i="5" s="1"/>
  <c r="M1013" i="5" s="1"/>
  <c r="M1014" i="5" s="1"/>
  <c r="M1015" i="5" s="1"/>
  <c r="L1006" i="5"/>
  <c r="K1006" i="5"/>
  <c r="E1006" i="5"/>
  <c r="I1006" i="5" s="1"/>
  <c r="M1005" i="5"/>
  <c r="L1005" i="5"/>
  <c r="K1005" i="5"/>
  <c r="I1005" i="5"/>
  <c r="E1005" i="5"/>
  <c r="L989" i="5"/>
  <c r="E989" i="5"/>
  <c r="I989" i="5" s="1"/>
  <c r="N988" i="5"/>
  <c r="N989" i="5" s="1"/>
  <c r="O989" i="5" s="1"/>
  <c r="L988" i="5"/>
  <c r="E988" i="5"/>
  <c r="I988" i="5" s="1"/>
  <c r="N987" i="5"/>
  <c r="L987" i="5"/>
  <c r="E987" i="5"/>
  <c r="N986" i="5"/>
  <c r="K982" i="5"/>
  <c r="L981" i="5"/>
  <c r="K981" i="5"/>
  <c r="E981" i="5"/>
  <c r="I981" i="5" s="1"/>
  <c r="L980" i="5"/>
  <c r="K980" i="5"/>
  <c r="E980" i="5"/>
  <c r="E982" i="5" s="1"/>
  <c r="M979" i="5"/>
  <c r="M980" i="5" s="1"/>
  <c r="M981" i="5" s="1"/>
  <c r="M987" i="5" s="1"/>
  <c r="M988" i="5" s="1"/>
  <c r="M989" i="5" s="1"/>
  <c r="L979" i="5"/>
  <c r="K979" i="5"/>
  <c r="E979" i="5"/>
  <c r="I979" i="5" s="1"/>
  <c r="E963" i="5"/>
  <c r="L962" i="5"/>
  <c r="E962" i="5"/>
  <c r="I962" i="5" s="1"/>
  <c r="N961" i="5"/>
  <c r="N962" i="5" s="1"/>
  <c r="O962" i="5" s="1"/>
  <c r="L961" i="5"/>
  <c r="I961" i="5"/>
  <c r="E961" i="5"/>
  <c r="N960" i="5"/>
  <c r="L960" i="5"/>
  <c r="E960" i="5"/>
  <c r="I960" i="5" s="1"/>
  <c r="N959" i="5"/>
  <c r="E955" i="5"/>
  <c r="M954" i="5"/>
  <c r="M960" i="5" s="1"/>
  <c r="M961" i="5" s="1"/>
  <c r="M962" i="5" s="1"/>
  <c r="L954" i="5"/>
  <c r="K954" i="5"/>
  <c r="E954" i="5"/>
  <c r="I954" i="5" s="1"/>
  <c r="M953" i="5"/>
  <c r="L953" i="5"/>
  <c r="K953" i="5"/>
  <c r="E953" i="5"/>
  <c r="I953" i="5" s="1"/>
  <c r="M952" i="5"/>
  <c r="L952" i="5"/>
  <c r="K952" i="5"/>
  <c r="K955" i="5" s="1"/>
  <c r="N964" i="5" s="1"/>
  <c r="I952" i="5"/>
  <c r="I955" i="5" s="1"/>
  <c r="E968" i="5" s="1"/>
  <c r="E969" i="5" s="1"/>
  <c r="E952" i="5"/>
  <c r="I936" i="5"/>
  <c r="E943" i="5" s="1"/>
  <c r="E936" i="5"/>
  <c r="L935" i="5"/>
  <c r="I935" i="5"/>
  <c r="E935" i="5"/>
  <c r="L934" i="5"/>
  <c r="E934" i="5"/>
  <c r="I934" i="5" s="1"/>
  <c r="N933" i="5"/>
  <c r="N934" i="5" s="1"/>
  <c r="N935" i="5" s="1"/>
  <c r="O935" i="5" s="1"/>
  <c r="M933" i="5"/>
  <c r="M934" i="5" s="1"/>
  <c r="M935" i="5" s="1"/>
  <c r="L933" i="5"/>
  <c r="E933" i="5"/>
  <c r="I933" i="5" s="1"/>
  <c r="N932" i="5"/>
  <c r="M927" i="5"/>
  <c r="L927" i="5"/>
  <c r="K927" i="5"/>
  <c r="E927" i="5"/>
  <c r="E928" i="5" s="1"/>
  <c r="L926" i="5"/>
  <c r="K926" i="5"/>
  <c r="E926" i="5"/>
  <c r="I926" i="5" s="1"/>
  <c r="M925" i="5"/>
  <c r="M926" i="5" s="1"/>
  <c r="L925" i="5"/>
  <c r="K925" i="5"/>
  <c r="I925" i="5"/>
  <c r="E925" i="5"/>
  <c r="L907" i="5"/>
  <c r="E907" i="5"/>
  <c r="I907" i="5" s="1"/>
  <c r="N906" i="5"/>
  <c r="N907" i="5" s="1"/>
  <c r="O907" i="5" s="1"/>
  <c r="L906" i="5"/>
  <c r="E906" i="5"/>
  <c r="I906" i="5" s="1"/>
  <c r="N905" i="5"/>
  <c r="L905" i="5"/>
  <c r="E905" i="5"/>
  <c r="E908" i="5" s="1"/>
  <c r="N904" i="5"/>
  <c r="M899" i="5"/>
  <c r="M905" i="5" s="1"/>
  <c r="M906" i="5" s="1"/>
  <c r="M907" i="5" s="1"/>
  <c r="L899" i="5"/>
  <c r="K899" i="5"/>
  <c r="I899" i="5"/>
  <c r="E899" i="5"/>
  <c r="L898" i="5"/>
  <c r="K898" i="5"/>
  <c r="K900" i="5" s="1"/>
  <c r="I898" i="5"/>
  <c r="E898" i="5"/>
  <c r="M897" i="5"/>
  <c r="M898" i="5" s="1"/>
  <c r="L897" i="5"/>
  <c r="K897" i="5"/>
  <c r="E897" i="5"/>
  <c r="E900" i="5" s="1"/>
  <c r="N882" i="5"/>
  <c r="L880" i="5"/>
  <c r="E880" i="5"/>
  <c r="I880" i="5" s="1"/>
  <c r="N879" i="5"/>
  <c r="N880" i="5" s="1"/>
  <c r="L879" i="5"/>
  <c r="I879" i="5"/>
  <c r="E879" i="5"/>
  <c r="N878" i="5"/>
  <c r="L878" i="5"/>
  <c r="E878" i="5"/>
  <c r="E881" i="5" s="1"/>
  <c r="N877" i="5"/>
  <c r="K873" i="5"/>
  <c r="E873" i="5"/>
  <c r="M872" i="5"/>
  <c r="M878" i="5" s="1"/>
  <c r="M879" i="5" s="1"/>
  <c r="M880" i="5" s="1"/>
  <c r="L872" i="5"/>
  <c r="K872" i="5"/>
  <c r="E872" i="5"/>
  <c r="I872" i="5" s="1"/>
  <c r="M871" i="5"/>
  <c r="L871" i="5"/>
  <c r="K871" i="5"/>
  <c r="E871" i="5"/>
  <c r="I871" i="5" s="1"/>
  <c r="M870" i="5"/>
  <c r="L870" i="5"/>
  <c r="K870" i="5"/>
  <c r="E870" i="5"/>
  <c r="I870" i="5" s="1"/>
  <c r="I873" i="5" s="1"/>
  <c r="E886" i="5" s="1"/>
  <c r="E887" i="5" s="1"/>
  <c r="I853" i="5"/>
  <c r="E860" i="5" s="1"/>
  <c r="L852" i="5"/>
  <c r="I852" i="5"/>
  <c r="E852" i="5"/>
  <c r="L851" i="5"/>
  <c r="E851" i="5"/>
  <c r="I851" i="5" s="1"/>
  <c r="N850" i="5"/>
  <c r="N851" i="5" s="1"/>
  <c r="N852" i="5" s="1"/>
  <c r="M850" i="5"/>
  <c r="M851" i="5" s="1"/>
  <c r="M852" i="5" s="1"/>
  <c r="L850" i="5"/>
  <c r="I850" i="5"/>
  <c r="E850" i="5"/>
  <c r="E853" i="5" s="1"/>
  <c r="N849" i="5"/>
  <c r="L844" i="5"/>
  <c r="K844" i="5"/>
  <c r="E844" i="5"/>
  <c r="I844" i="5" s="1"/>
  <c r="M843" i="5"/>
  <c r="M844" i="5" s="1"/>
  <c r="L843" i="5"/>
  <c r="K843" i="5"/>
  <c r="I843" i="5"/>
  <c r="E843" i="5"/>
  <c r="M842" i="5"/>
  <c r="L842" i="5"/>
  <c r="K842" i="5"/>
  <c r="E842" i="5"/>
  <c r="L824" i="5"/>
  <c r="E824" i="5"/>
  <c r="I824" i="5" s="1"/>
  <c r="N823" i="5"/>
  <c r="N824" i="5" s="1"/>
  <c r="M823" i="5"/>
  <c r="M824" i="5" s="1"/>
  <c r="L823" i="5"/>
  <c r="E823" i="5"/>
  <c r="I823" i="5" s="1"/>
  <c r="N822" i="5"/>
  <c r="L822" i="5"/>
  <c r="E822" i="5"/>
  <c r="N821" i="5"/>
  <c r="K817" i="5"/>
  <c r="L816" i="5"/>
  <c r="K816" i="5"/>
  <c r="E816" i="5"/>
  <c r="I816" i="5" s="1"/>
  <c r="L815" i="5"/>
  <c r="K815" i="5"/>
  <c r="E815" i="5"/>
  <c r="I815" i="5" s="1"/>
  <c r="M814" i="5"/>
  <c r="M815" i="5" s="1"/>
  <c r="M816" i="5" s="1"/>
  <c r="M822" i="5" s="1"/>
  <c r="L814" i="5"/>
  <c r="K814" i="5"/>
  <c r="E814" i="5"/>
  <c r="E817" i="5" s="1"/>
  <c r="L796" i="5"/>
  <c r="I796" i="5"/>
  <c r="E796" i="5"/>
  <c r="N795" i="5"/>
  <c r="N796" i="5" s="1"/>
  <c r="L795" i="5"/>
  <c r="E795" i="5"/>
  <c r="I795" i="5" s="1"/>
  <c r="N794" i="5"/>
  <c r="L794" i="5"/>
  <c r="E794" i="5"/>
  <c r="E797" i="5" s="1"/>
  <c r="N793" i="5"/>
  <c r="K789" i="5"/>
  <c r="N798" i="5" s="1"/>
  <c r="L788" i="5"/>
  <c r="K788" i="5"/>
  <c r="E788" i="5"/>
  <c r="I788" i="5" s="1"/>
  <c r="L787" i="5"/>
  <c r="K787" i="5"/>
  <c r="E787" i="5"/>
  <c r="I787" i="5" s="1"/>
  <c r="M786" i="5"/>
  <c r="M787" i="5" s="1"/>
  <c r="M788" i="5" s="1"/>
  <c r="M794" i="5" s="1"/>
  <c r="M795" i="5" s="1"/>
  <c r="M796" i="5" s="1"/>
  <c r="L786" i="5"/>
  <c r="K786" i="5"/>
  <c r="E786" i="5"/>
  <c r="N769" i="5"/>
  <c r="L769" i="5"/>
  <c r="E769" i="5"/>
  <c r="I769" i="5" s="1"/>
  <c r="L768" i="5"/>
  <c r="E768" i="5"/>
  <c r="I768" i="5" s="1"/>
  <c r="N767" i="5"/>
  <c r="N768" i="5" s="1"/>
  <c r="M767" i="5"/>
  <c r="M768" i="5" s="1"/>
  <c r="M769" i="5" s="1"/>
  <c r="L767" i="5"/>
  <c r="E767" i="5"/>
  <c r="N766" i="5"/>
  <c r="L761" i="5"/>
  <c r="K761" i="5"/>
  <c r="E761" i="5"/>
  <c r="I761" i="5" s="1"/>
  <c r="L760" i="5"/>
  <c r="K760" i="5"/>
  <c r="E760" i="5"/>
  <c r="I760" i="5" s="1"/>
  <c r="M759" i="5"/>
  <c r="M760" i="5" s="1"/>
  <c r="M761" i="5" s="1"/>
  <c r="L759" i="5"/>
  <c r="K759" i="5"/>
  <c r="E759" i="5"/>
  <c r="N741" i="5"/>
  <c r="M741" i="5"/>
  <c r="L741" i="5"/>
  <c r="I741" i="5"/>
  <c r="E741" i="5"/>
  <c r="L740" i="5"/>
  <c r="E740" i="5"/>
  <c r="I740" i="5" s="1"/>
  <c r="N739" i="5"/>
  <c r="N740" i="5" s="1"/>
  <c r="M739" i="5"/>
  <c r="M740" i="5" s="1"/>
  <c r="L739" i="5"/>
  <c r="E739" i="5"/>
  <c r="E742" i="5" s="1"/>
  <c r="N738" i="5"/>
  <c r="M733" i="5"/>
  <c r="L733" i="5"/>
  <c r="K733" i="5"/>
  <c r="E733" i="5"/>
  <c r="I733" i="5" s="1"/>
  <c r="L732" i="5"/>
  <c r="K732" i="5"/>
  <c r="I732" i="5"/>
  <c r="E732" i="5"/>
  <c r="M731" i="5"/>
  <c r="M732" i="5" s="1"/>
  <c r="L731" i="5"/>
  <c r="K731" i="5"/>
  <c r="E731" i="5"/>
  <c r="E714" i="5"/>
  <c r="N713" i="5"/>
  <c r="M713" i="5"/>
  <c r="L713" i="5"/>
  <c r="E713" i="5"/>
  <c r="I713" i="5" s="1"/>
  <c r="L712" i="5"/>
  <c r="E712" i="5"/>
  <c r="I712" i="5" s="1"/>
  <c r="I714" i="5" s="1"/>
  <c r="E721" i="5" s="1"/>
  <c r="N711" i="5"/>
  <c r="N712" i="5" s="1"/>
  <c r="M711" i="5"/>
  <c r="M712" i="5" s="1"/>
  <c r="L711" i="5"/>
  <c r="I711" i="5"/>
  <c r="E711" i="5"/>
  <c r="N710" i="5"/>
  <c r="M705" i="5"/>
  <c r="L705" i="5"/>
  <c r="K705" i="5"/>
  <c r="I705" i="5"/>
  <c r="E705" i="5"/>
  <c r="L704" i="5"/>
  <c r="K704" i="5"/>
  <c r="E704" i="5"/>
  <c r="I704" i="5" s="1"/>
  <c r="M703" i="5"/>
  <c r="M704" i="5" s="1"/>
  <c r="L703" i="5"/>
  <c r="K703" i="5"/>
  <c r="K706" i="5" s="1"/>
  <c r="N715" i="5" s="1"/>
  <c r="I703" i="5"/>
  <c r="I706" i="5" s="1"/>
  <c r="E719" i="5" s="1"/>
  <c r="E720" i="5" s="1"/>
  <c r="E703" i="5"/>
  <c r="E706" i="5" s="1"/>
  <c r="L685" i="5"/>
  <c r="E685" i="5"/>
  <c r="I685" i="5" s="1"/>
  <c r="N684" i="5"/>
  <c r="N685" i="5" s="1"/>
  <c r="M684" i="5"/>
  <c r="M685" i="5" s="1"/>
  <c r="L684" i="5"/>
  <c r="E684" i="5"/>
  <c r="E686" i="5" s="1"/>
  <c r="N683" i="5"/>
  <c r="L683" i="5"/>
  <c r="E683" i="5"/>
  <c r="I683" i="5" s="1"/>
  <c r="N682" i="5"/>
  <c r="E678" i="5"/>
  <c r="M677" i="5"/>
  <c r="M683" i="5" s="1"/>
  <c r="L677" i="5"/>
  <c r="K677" i="5"/>
  <c r="E677" i="5"/>
  <c r="I677" i="5" s="1"/>
  <c r="L676" i="5"/>
  <c r="K676" i="5"/>
  <c r="E676" i="5"/>
  <c r="I676" i="5" s="1"/>
  <c r="M675" i="5"/>
  <c r="M676" i="5" s="1"/>
  <c r="L675" i="5"/>
  <c r="K675" i="5"/>
  <c r="K678" i="5" s="1"/>
  <c r="N687" i="5" s="1"/>
  <c r="I675" i="5"/>
  <c r="I678" i="5" s="1"/>
  <c r="E691" i="5" s="1"/>
  <c r="E692" i="5" s="1"/>
  <c r="E675" i="5"/>
  <c r="E658" i="5"/>
  <c r="N657" i="5"/>
  <c r="L657" i="5"/>
  <c r="E657" i="5"/>
  <c r="I657" i="5" s="1"/>
  <c r="L656" i="5"/>
  <c r="E656" i="5"/>
  <c r="I656" i="5" s="1"/>
  <c r="N655" i="5"/>
  <c r="N656" i="5" s="1"/>
  <c r="M655" i="5"/>
  <c r="M656" i="5" s="1"/>
  <c r="M657" i="5" s="1"/>
  <c r="L655" i="5"/>
  <c r="I655" i="5"/>
  <c r="E655" i="5"/>
  <c r="N654" i="5"/>
  <c r="L649" i="5"/>
  <c r="K649" i="5"/>
  <c r="E649" i="5"/>
  <c r="M648" i="5"/>
  <c r="M649" i="5" s="1"/>
  <c r="L648" i="5"/>
  <c r="K648" i="5"/>
  <c r="E648" i="5"/>
  <c r="I648" i="5" s="1"/>
  <c r="M647" i="5"/>
  <c r="L647" i="5"/>
  <c r="K647" i="5"/>
  <c r="K650" i="5" s="1"/>
  <c r="E647" i="5"/>
  <c r="I647" i="5" s="1"/>
  <c r="L629" i="5"/>
  <c r="E629" i="5"/>
  <c r="I629" i="5" s="1"/>
  <c r="N628" i="5"/>
  <c r="N629" i="5" s="1"/>
  <c r="L628" i="5"/>
  <c r="E628" i="5"/>
  <c r="E630" i="5" s="1"/>
  <c r="N627" i="5"/>
  <c r="L627" i="5"/>
  <c r="E627" i="5"/>
  <c r="I627" i="5" s="1"/>
  <c r="N626" i="5"/>
  <c r="E622" i="5"/>
  <c r="M621" i="5"/>
  <c r="M627" i="5" s="1"/>
  <c r="M628" i="5" s="1"/>
  <c r="M629" i="5" s="1"/>
  <c r="L621" i="5"/>
  <c r="K621" i="5"/>
  <c r="I621" i="5"/>
  <c r="E621" i="5"/>
  <c r="L620" i="5"/>
  <c r="K620" i="5"/>
  <c r="K622" i="5" s="1"/>
  <c r="N631" i="5" s="1"/>
  <c r="E620" i="5"/>
  <c r="I620" i="5" s="1"/>
  <c r="I622" i="5" s="1"/>
  <c r="E635" i="5" s="1"/>
  <c r="E636" i="5" s="1"/>
  <c r="M619" i="5"/>
  <c r="M620" i="5" s="1"/>
  <c r="L619" i="5"/>
  <c r="K619" i="5"/>
  <c r="I619" i="5"/>
  <c r="E619" i="5"/>
  <c r="L601" i="5"/>
  <c r="E601" i="5"/>
  <c r="I601" i="5" s="1"/>
  <c r="N600" i="5"/>
  <c r="N601" i="5" s="1"/>
  <c r="L600" i="5"/>
  <c r="E600" i="5"/>
  <c r="I600" i="5" s="1"/>
  <c r="N599" i="5"/>
  <c r="L599" i="5"/>
  <c r="E599" i="5"/>
  <c r="N598" i="5"/>
  <c r="L593" i="5"/>
  <c r="K593" i="5"/>
  <c r="E593" i="5"/>
  <c r="M592" i="5"/>
  <c r="M593" i="5" s="1"/>
  <c r="M599" i="5" s="1"/>
  <c r="M600" i="5" s="1"/>
  <c r="M601" i="5" s="1"/>
  <c r="L592" i="5"/>
  <c r="K592" i="5"/>
  <c r="K594" i="5" s="1"/>
  <c r="N603" i="5" s="1"/>
  <c r="I592" i="5"/>
  <c r="E592" i="5"/>
  <c r="M591" i="5"/>
  <c r="L591" i="5"/>
  <c r="K591" i="5"/>
  <c r="E591" i="5"/>
  <c r="I591" i="5" s="1"/>
  <c r="L574" i="5"/>
  <c r="E574" i="5"/>
  <c r="I574" i="5" s="1"/>
  <c r="N573" i="5"/>
  <c r="N574" i="5" s="1"/>
  <c r="M573" i="5"/>
  <c r="M574" i="5" s="1"/>
  <c r="L573" i="5"/>
  <c r="I573" i="5"/>
  <c r="E573" i="5"/>
  <c r="N572" i="5"/>
  <c r="L572" i="5"/>
  <c r="E572" i="5"/>
  <c r="N571" i="5"/>
  <c r="L566" i="5"/>
  <c r="K566" i="5"/>
  <c r="K567" i="5" s="1"/>
  <c r="N576" i="5" s="1"/>
  <c r="E566" i="5"/>
  <c r="I566" i="5" s="1"/>
  <c r="M565" i="5"/>
  <c r="M566" i="5" s="1"/>
  <c r="M572" i="5" s="1"/>
  <c r="L565" i="5"/>
  <c r="K565" i="5"/>
  <c r="E565" i="5"/>
  <c r="I565" i="5" s="1"/>
  <c r="M564" i="5"/>
  <c r="L564" i="5"/>
  <c r="K564" i="5"/>
  <c r="E564" i="5"/>
  <c r="N546" i="5"/>
  <c r="M546" i="5"/>
  <c r="L546" i="5"/>
  <c r="I546" i="5"/>
  <c r="E546" i="5"/>
  <c r="N545" i="5"/>
  <c r="L545" i="5"/>
  <c r="E545" i="5"/>
  <c r="I545" i="5" s="1"/>
  <c r="N544" i="5"/>
  <c r="L544" i="5"/>
  <c r="E544" i="5"/>
  <c r="I544" i="5" s="1"/>
  <c r="I547" i="5" s="1"/>
  <c r="E554" i="5" s="1"/>
  <c r="N543" i="5"/>
  <c r="K539" i="5"/>
  <c r="N548" i="5" s="1"/>
  <c r="L538" i="5"/>
  <c r="K538" i="5"/>
  <c r="E538" i="5"/>
  <c r="I538" i="5" s="1"/>
  <c r="M537" i="5"/>
  <c r="M538" i="5" s="1"/>
  <c r="M544" i="5" s="1"/>
  <c r="M545" i="5" s="1"/>
  <c r="L537" i="5"/>
  <c r="K537" i="5"/>
  <c r="I537" i="5"/>
  <c r="E537" i="5"/>
  <c r="M536" i="5"/>
  <c r="L536" i="5"/>
  <c r="K536" i="5"/>
  <c r="E536" i="5"/>
  <c r="L518" i="5"/>
  <c r="E518" i="5"/>
  <c r="I518" i="5" s="1"/>
  <c r="N517" i="5"/>
  <c r="N518" i="5" s="1"/>
  <c r="M517" i="5"/>
  <c r="M518" i="5" s="1"/>
  <c r="L517" i="5"/>
  <c r="I517" i="5"/>
  <c r="E517" i="5"/>
  <c r="N516" i="5"/>
  <c r="L516" i="5"/>
  <c r="E516" i="5"/>
  <c r="I516" i="5" s="1"/>
  <c r="I519" i="5" s="1"/>
  <c r="E526" i="5" s="1"/>
  <c r="N515" i="5"/>
  <c r="E511" i="5"/>
  <c r="M510" i="5"/>
  <c r="M516" i="5" s="1"/>
  <c r="L510" i="5"/>
  <c r="K510" i="5"/>
  <c r="E510" i="5"/>
  <c r="I510" i="5" s="1"/>
  <c r="M509" i="5"/>
  <c r="L509" i="5"/>
  <c r="K509" i="5"/>
  <c r="E509" i="5"/>
  <c r="I509" i="5" s="1"/>
  <c r="M508" i="5"/>
  <c r="L508" i="5"/>
  <c r="K508" i="5"/>
  <c r="E508" i="5"/>
  <c r="I508" i="5" s="1"/>
  <c r="I511" i="5" s="1"/>
  <c r="E524" i="5" s="1"/>
  <c r="E525" i="5" s="1"/>
  <c r="E527" i="5" s="1"/>
  <c r="E492" i="5"/>
  <c r="L491" i="5"/>
  <c r="I491" i="5"/>
  <c r="E491" i="5"/>
  <c r="L490" i="5"/>
  <c r="E490" i="5"/>
  <c r="I490" i="5" s="1"/>
  <c r="N489" i="5"/>
  <c r="N490" i="5" s="1"/>
  <c r="N491" i="5" s="1"/>
  <c r="L489" i="5"/>
  <c r="E489" i="5"/>
  <c r="I489" i="5" s="1"/>
  <c r="I492" i="5" s="1"/>
  <c r="E499" i="5" s="1"/>
  <c r="N488" i="5"/>
  <c r="L483" i="5"/>
  <c r="K483" i="5"/>
  <c r="E483" i="5"/>
  <c r="I483" i="5" s="1"/>
  <c r="M482" i="5"/>
  <c r="M483" i="5" s="1"/>
  <c r="M489" i="5" s="1"/>
  <c r="M490" i="5" s="1"/>
  <c r="M491" i="5" s="1"/>
  <c r="L482" i="5"/>
  <c r="K482" i="5"/>
  <c r="I482" i="5"/>
  <c r="E482" i="5"/>
  <c r="M481" i="5"/>
  <c r="L481" i="5"/>
  <c r="K481" i="5"/>
  <c r="K484" i="5" s="1"/>
  <c r="E481" i="5"/>
  <c r="L463" i="5"/>
  <c r="E463" i="5"/>
  <c r="I463" i="5" s="1"/>
  <c r="L462" i="5"/>
  <c r="E462" i="5"/>
  <c r="N461" i="5"/>
  <c r="N462" i="5" s="1"/>
  <c r="N463" i="5" s="1"/>
  <c r="L461" i="5"/>
  <c r="I461" i="5"/>
  <c r="E461" i="5"/>
  <c r="N460" i="5"/>
  <c r="K456" i="5"/>
  <c r="E456" i="5"/>
  <c r="L455" i="5"/>
  <c r="K455" i="5"/>
  <c r="E455" i="5"/>
  <c r="I455" i="5" s="1"/>
  <c r="L454" i="5"/>
  <c r="K454" i="5"/>
  <c r="E454" i="5"/>
  <c r="I454" i="5" s="1"/>
  <c r="M453" i="5"/>
  <c r="M454" i="5" s="1"/>
  <c r="M455" i="5" s="1"/>
  <c r="M461" i="5" s="1"/>
  <c r="M462" i="5" s="1"/>
  <c r="M463" i="5" s="1"/>
  <c r="L453" i="5"/>
  <c r="K453" i="5"/>
  <c r="E453" i="5"/>
  <c r="I453" i="5" s="1"/>
  <c r="I456" i="5" s="1"/>
  <c r="E469" i="5" s="1"/>
  <c r="E470" i="5" s="1"/>
  <c r="E437" i="5"/>
  <c r="N436" i="5"/>
  <c r="M436" i="5"/>
  <c r="L436" i="5"/>
  <c r="I436" i="5"/>
  <c r="E436" i="5"/>
  <c r="L435" i="5"/>
  <c r="E435" i="5"/>
  <c r="I435" i="5" s="1"/>
  <c r="N434" i="5"/>
  <c r="N435" i="5" s="1"/>
  <c r="M434" i="5"/>
  <c r="M435" i="5" s="1"/>
  <c r="L434" i="5"/>
  <c r="E434" i="5"/>
  <c r="I434" i="5" s="1"/>
  <c r="I437" i="5" s="1"/>
  <c r="E444" i="5" s="1"/>
  <c r="N433" i="5"/>
  <c r="M428" i="5"/>
  <c r="L428" i="5"/>
  <c r="K428" i="5"/>
  <c r="E428" i="5"/>
  <c r="E429" i="5" s="1"/>
  <c r="L427" i="5"/>
  <c r="K427" i="5"/>
  <c r="E427" i="5"/>
  <c r="I427" i="5" s="1"/>
  <c r="M426" i="5"/>
  <c r="M427" i="5" s="1"/>
  <c r="L426" i="5"/>
  <c r="K426" i="5"/>
  <c r="K429" i="5" s="1"/>
  <c r="N438" i="5" s="1"/>
  <c r="I426" i="5"/>
  <c r="E426" i="5"/>
  <c r="N408" i="5"/>
  <c r="L408" i="5"/>
  <c r="E408" i="5"/>
  <c r="I408" i="5" s="1"/>
  <c r="L407" i="5"/>
  <c r="I407" i="5"/>
  <c r="E407" i="5"/>
  <c r="N406" i="5"/>
  <c r="N407" i="5" s="1"/>
  <c r="L406" i="5"/>
  <c r="E406" i="5"/>
  <c r="E409" i="5" s="1"/>
  <c r="N405" i="5"/>
  <c r="K401" i="5"/>
  <c r="N410" i="5" s="1"/>
  <c r="E401" i="5"/>
  <c r="M400" i="5"/>
  <c r="M406" i="5" s="1"/>
  <c r="M407" i="5" s="1"/>
  <c r="M408" i="5" s="1"/>
  <c r="L400" i="5"/>
  <c r="K400" i="5"/>
  <c r="I400" i="5"/>
  <c r="E400" i="5"/>
  <c r="L399" i="5"/>
  <c r="K399" i="5"/>
  <c r="E399" i="5"/>
  <c r="I399" i="5" s="1"/>
  <c r="I401" i="5" s="1"/>
  <c r="E414" i="5" s="1"/>
  <c r="E415" i="5" s="1"/>
  <c r="M398" i="5"/>
  <c r="M399" i="5" s="1"/>
  <c r="L398" i="5"/>
  <c r="K398" i="5"/>
  <c r="E398" i="5"/>
  <c r="I398" i="5" s="1"/>
  <c r="E381" i="5"/>
  <c r="N380" i="5"/>
  <c r="L380" i="5"/>
  <c r="I380" i="5"/>
  <c r="E380" i="5"/>
  <c r="N379" i="5"/>
  <c r="L379" i="5"/>
  <c r="E379" i="5"/>
  <c r="I379" i="5" s="1"/>
  <c r="N378" i="5"/>
  <c r="L378" i="5"/>
  <c r="E378" i="5"/>
  <c r="I378" i="5" s="1"/>
  <c r="I381" i="5" s="1"/>
  <c r="E388" i="5" s="1"/>
  <c r="N377" i="5"/>
  <c r="I373" i="5"/>
  <c r="E386" i="5" s="1"/>
  <c r="E387" i="5" s="1"/>
  <c r="E389" i="5" s="1"/>
  <c r="E373" i="5"/>
  <c r="L372" i="5"/>
  <c r="K372" i="5"/>
  <c r="K373" i="5" s="1"/>
  <c r="N382" i="5" s="1"/>
  <c r="E372" i="5"/>
  <c r="I372" i="5" s="1"/>
  <c r="L371" i="5"/>
  <c r="K371" i="5"/>
  <c r="E371" i="5"/>
  <c r="I371" i="5" s="1"/>
  <c r="M370" i="5"/>
  <c r="M371" i="5" s="1"/>
  <c r="M372" i="5" s="1"/>
  <c r="M378" i="5" s="1"/>
  <c r="M379" i="5" s="1"/>
  <c r="M380" i="5" s="1"/>
  <c r="L370" i="5"/>
  <c r="K370" i="5"/>
  <c r="I370" i="5"/>
  <c r="E370" i="5"/>
  <c r="N352" i="5"/>
  <c r="L352" i="5"/>
  <c r="E352" i="5"/>
  <c r="I352" i="5" s="1"/>
  <c r="N351" i="5"/>
  <c r="L351" i="5"/>
  <c r="E351" i="5"/>
  <c r="I351" i="5" s="1"/>
  <c r="N350" i="5"/>
  <c r="L350" i="5"/>
  <c r="I350" i="5"/>
  <c r="I353" i="5" s="1"/>
  <c r="E360" i="5" s="1"/>
  <c r="E350" i="5"/>
  <c r="N349" i="5"/>
  <c r="L344" i="5"/>
  <c r="K344" i="5"/>
  <c r="I344" i="5"/>
  <c r="E344" i="5"/>
  <c r="L343" i="5"/>
  <c r="K343" i="5"/>
  <c r="E343" i="5"/>
  <c r="I343" i="5" s="1"/>
  <c r="M342" i="5"/>
  <c r="M343" i="5" s="1"/>
  <c r="M344" i="5" s="1"/>
  <c r="M350" i="5" s="1"/>
  <c r="M351" i="5" s="1"/>
  <c r="M352" i="5" s="1"/>
  <c r="L342" i="5"/>
  <c r="K342" i="5"/>
  <c r="K345" i="5" s="1"/>
  <c r="N354" i="5" s="1"/>
  <c r="E342" i="5"/>
  <c r="E345" i="5" s="1"/>
  <c r="E325" i="5"/>
  <c r="L324" i="5"/>
  <c r="E324" i="5"/>
  <c r="I324" i="5" s="1"/>
  <c r="L323" i="5"/>
  <c r="I323" i="5"/>
  <c r="E323" i="5"/>
  <c r="N322" i="5"/>
  <c r="N323" i="5" s="1"/>
  <c r="N324" i="5" s="1"/>
  <c r="M322" i="5"/>
  <c r="M323" i="5" s="1"/>
  <c r="M324" i="5" s="1"/>
  <c r="L322" i="5"/>
  <c r="E322" i="5"/>
  <c r="I322" i="5" s="1"/>
  <c r="N321" i="5"/>
  <c r="L316" i="5"/>
  <c r="K316" i="5"/>
  <c r="E316" i="5"/>
  <c r="I316" i="5" s="1"/>
  <c r="M315" i="5"/>
  <c r="M316" i="5" s="1"/>
  <c r="L315" i="5"/>
  <c r="K315" i="5"/>
  <c r="E315" i="5"/>
  <c r="I315" i="5" s="1"/>
  <c r="M314" i="5"/>
  <c r="L314" i="5"/>
  <c r="K314" i="5"/>
  <c r="E314" i="5"/>
  <c r="L296" i="5"/>
  <c r="E296" i="5"/>
  <c r="I296" i="5" s="1"/>
  <c r="N295" i="5"/>
  <c r="N296" i="5" s="1"/>
  <c r="L295" i="5"/>
  <c r="E295" i="5"/>
  <c r="I295" i="5" s="1"/>
  <c r="N294" i="5"/>
  <c r="L294" i="5"/>
  <c r="E294" i="5"/>
  <c r="N293" i="5"/>
  <c r="K289" i="5"/>
  <c r="N298" i="5" s="1"/>
  <c r="I289" i="5"/>
  <c r="E302" i="5" s="1"/>
  <c r="E303" i="5" s="1"/>
  <c r="E289" i="5"/>
  <c r="L288" i="5"/>
  <c r="K288" i="5"/>
  <c r="E288" i="5"/>
  <c r="I288" i="5" s="1"/>
  <c r="L287" i="5"/>
  <c r="K287" i="5"/>
  <c r="I287" i="5"/>
  <c r="E287" i="5"/>
  <c r="M286" i="5"/>
  <c r="M287" i="5" s="1"/>
  <c r="M288" i="5" s="1"/>
  <c r="M294" i="5" s="1"/>
  <c r="M295" i="5" s="1"/>
  <c r="M296" i="5" s="1"/>
  <c r="L286" i="5"/>
  <c r="K286" i="5"/>
  <c r="E286" i="5"/>
  <c r="I286" i="5" s="1"/>
  <c r="L268" i="5"/>
  <c r="E268" i="5"/>
  <c r="I268" i="5" s="1"/>
  <c r="L267" i="5"/>
  <c r="I267" i="5"/>
  <c r="E267" i="5"/>
  <c r="N266" i="5"/>
  <c r="N267" i="5" s="1"/>
  <c r="N268" i="5" s="1"/>
  <c r="L266" i="5"/>
  <c r="E266" i="5"/>
  <c r="N265" i="5"/>
  <c r="L260" i="5"/>
  <c r="K260" i="5"/>
  <c r="I260" i="5"/>
  <c r="E260" i="5"/>
  <c r="L259" i="5"/>
  <c r="K259" i="5"/>
  <c r="E259" i="5"/>
  <c r="I259" i="5" s="1"/>
  <c r="M258" i="5"/>
  <c r="M259" i="5" s="1"/>
  <c r="M260" i="5" s="1"/>
  <c r="M266" i="5" s="1"/>
  <c r="M267" i="5" s="1"/>
  <c r="M268" i="5" s="1"/>
  <c r="L258" i="5"/>
  <c r="K258" i="5"/>
  <c r="E258" i="5"/>
  <c r="E261" i="5" s="1"/>
  <c r="L240" i="5"/>
  <c r="E240" i="5"/>
  <c r="I240" i="5" s="1"/>
  <c r="N239" i="5"/>
  <c r="N240" i="5" s="1"/>
  <c r="L239" i="5"/>
  <c r="E239" i="5"/>
  <c r="I239" i="5" s="1"/>
  <c r="N238" i="5"/>
  <c r="L238" i="5"/>
  <c r="E238" i="5"/>
  <c r="N237" i="5"/>
  <c r="L232" i="5"/>
  <c r="K232" i="5"/>
  <c r="K233" i="5" s="1"/>
  <c r="N242" i="5" s="1"/>
  <c r="E232" i="5"/>
  <c r="I232" i="5" s="1"/>
  <c r="L231" i="5"/>
  <c r="K231" i="5"/>
  <c r="E231" i="5"/>
  <c r="I231" i="5" s="1"/>
  <c r="M230" i="5"/>
  <c r="M231" i="5" s="1"/>
  <c r="M232" i="5" s="1"/>
  <c r="M238" i="5" s="1"/>
  <c r="M239" i="5" s="1"/>
  <c r="M240" i="5" s="1"/>
  <c r="L230" i="5"/>
  <c r="K230" i="5"/>
  <c r="E230" i="5"/>
  <c r="E213" i="5"/>
  <c r="N212" i="5"/>
  <c r="M212" i="5"/>
  <c r="L212" i="5"/>
  <c r="I212" i="5"/>
  <c r="E212" i="5"/>
  <c r="L211" i="5"/>
  <c r="E211" i="5"/>
  <c r="I211" i="5" s="1"/>
  <c r="N210" i="5"/>
  <c r="N211" i="5" s="1"/>
  <c r="M210" i="5"/>
  <c r="M211" i="5" s="1"/>
  <c r="L210" i="5"/>
  <c r="I210" i="5"/>
  <c r="E210" i="5"/>
  <c r="N209" i="5"/>
  <c r="L204" i="5"/>
  <c r="K204" i="5"/>
  <c r="E204" i="5"/>
  <c r="I204" i="5" s="1"/>
  <c r="M203" i="5"/>
  <c r="M204" i="5" s="1"/>
  <c r="L203" i="5"/>
  <c r="K203" i="5"/>
  <c r="I203" i="5"/>
  <c r="E203" i="5"/>
  <c r="M202" i="5"/>
  <c r="L202" i="5"/>
  <c r="K202" i="5"/>
  <c r="I202" i="5"/>
  <c r="I205" i="5" s="1"/>
  <c r="E218" i="5" s="1"/>
  <c r="E219" i="5" s="1"/>
  <c r="E202" i="5"/>
  <c r="L185" i="5"/>
  <c r="I185" i="5"/>
  <c r="E185" i="5"/>
  <c r="N184" i="5"/>
  <c r="N185" i="5" s="1"/>
  <c r="M184" i="5"/>
  <c r="M185" i="5" s="1"/>
  <c r="L184" i="5"/>
  <c r="I184" i="5"/>
  <c r="E184" i="5"/>
  <c r="N183" i="5"/>
  <c r="L183" i="5"/>
  <c r="E183" i="5"/>
  <c r="N182" i="5"/>
  <c r="E178" i="5"/>
  <c r="M177" i="5"/>
  <c r="M183" i="5" s="1"/>
  <c r="L177" i="5"/>
  <c r="K177" i="5"/>
  <c r="E177" i="5"/>
  <c r="I177" i="5" s="1"/>
  <c r="L176" i="5"/>
  <c r="K176" i="5"/>
  <c r="E176" i="5"/>
  <c r="I176" i="5" s="1"/>
  <c r="M175" i="5"/>
  <c r="M176" i="5" s="1"/>
  <c r="L175" i="5"/>
  <c r="K175" i="5"/>
  <c r="K178" i="5" s="1"/>
  <c r="I175" i="5"/>
  <c r="I178" i="5" s="1"/>
  <c r="E191" i="5" s="1"/>
  <c r="E192" i="5" s="1"/>
  <c r="E175" i="5"/>
  <c r="E159" i="5"/>
  <c r="N158" i="5"/>
  <c r="L158" i="5"/>
  <c r="E158" i="5"/>
  <c r="I158" i="5" s="1"/>
  <c r="L157" i="5"/>
  <c r="E157" i="5"/>
  <c r="I157" i="5" s="1"/>
  <c r="N156" i="5"/>
  <c r="N157" i="5" s="1"/>
  <c r="M156" i="5"/>
  <c r="M157" i="5" s="1"/>
  <c r="M158" i="5" s="1"/>
  <c r="L156" i="5"/>
  <c r="I156" i="5"/>
  <c r="I159" i="5" s="1"/>
  <c r="E166" i="5" s="1"/>
  <c r="E156" i="5"/>
  <c r="N155" i="5"/>
  <c r="L150" i="5"/>
  <c r="K150" i="5"/>
  <c r="I150" i="5"/>
  <c r="E150" i="5"/>
  <c r="M149" i="5"/>
  <c r="M150" i="5" s="1"/>
  <c r="L149" i="5"/>
  <c r="K149" i="5"/>
  <c r="E149" i="5"/>
  <c r="I149" i="5" s="1"/>
  <c r="M148" i="5"/>
  <c r="L148" i="5"/>
  <c r="K148" i="5"/>
  <c r="E148" i="5"/>
  <c r="E151" i="5" s="1"/>
  <c r="L131" i="5"/>
  <c r="I131" i="5"/>
  <c r="E131" i="5"/>
  <c r="N130" i="5"/>
  <c r="N131" i="5" s="1"/>
  <c r="L130" i="5"/>
  <c r="E130" i="5"/>
  <c r="E132" i="5" s="1"/>
  <c r="N129" i="5"/>
  <c r="L129" i="5"/>
  <c r="E129" i="5"/>
  <c r="I129" i="5" s="1"/>
  <c r="N128" i="5"/>
  <c r="K124" i="5"/>
  <c r="N133" i="5" s="1"/>
  <c r="L123" i="5"/>
  <c r="K123" i="5"/>
  <c r="E123" i="5"/>
  <c r="I123" i="5" s="1"/>
  <c r="L122" i="5"/>
  <c r="K122" i="5"/>
  <c r="E122" i="5"/>
  <c r="E124" i="5" s="1"/>
  <c r="M121" i="5"/>
  <c r="M122" i="5" s="1"/>
  <c r="M123" i="5" s="1"/>
  <c r="M129" i="5" s="1"/>
  <c r="M130" i="5" s="1"/>
  <c r="M131" i="5" s="1"/>
  <c r="L121" i="5"/>
  <c r="K121" i="5"/>
  <c r="I121" i="5"/>
  <c r="E121" i="5"/>
  <c r="E103" i="5"/>
  <c r="N102" i="5"/>
  <c r="N104" i="5" s="1"/>
  <c r="L102" i="5"/>
  <c r="E102" i="5"/>
  <c r="I102" i="5" s="1"/>
  <c r="L101" i="5"/>
  <c r="E101" i="5"/>
  <c r="I101" i="5" s="1"/>
  <c r="I103" i="5" s="1"/>
  <c r="E110" i="5" s="1"/>
  <c r="N100" i="5"/>
  <c r="N101" i="5" s="1"/>
  <c r="L100" i="5"/>
  <c r="I100" i="5"/>
  <c r="E100" i="5"/>
  <c r="N99" i="5"/>
  <c r="L94" i="5"/>
  <c r="K94" i="5"/>
  <c r="I94" i="5"/>
  <c r="E94" i="5"/>
  <c r="L93" i="5"/>
  <c r="K93" i="5"/>
  <c r="E93" i="5"/>
  <c r="E95" i="5" s="1"/>
  <c r="M92" i="5"/>
  <c r="M93" i="5" s="1"/>
  <c r="M94" i="5" s="1"/>
  <c r="M100" i="5" s="1"/>
  <c r="M101" i="5" s="1"/>
  <c r="M102" i="5" s="1"/>
  <c r="L92" i="5"/>
  <c r="K92" i="5"/>
  <c r="K95" i="5" s="1"/>
  <c r="E92" i="5"/>
  <c r="I92" i="5" s="1"/>
  <c r="L74" i="5"/>
  <c r="E74" i="5"/>
  <c r="E75" i="5" s="1"/>
  <c r="L73" i="5"/>
  <c r="E73" i="5"/>
  <c r="I73" i="5" s="1"/>
  <c r="N72" i="5"/>
  <c r="N73" i="5" s="1"/>
  <c r="N74" i="5" s="1"/>
  <c r="L72" i="5"/>
  <c r="E72" i="5"/>
  <c r="I72" i="5" s="1"/>
  <c r="N71" i="5"/>
  <c r="L66" i="5"/>
  <c r="K66" i="5"/>
  <c r="E66" i="5"/>
  <c r="I66" i="5" s="1"/>
  <c r="M65" i="5"/>
  <c r="M66" i="5" s="1"/>
  <c r="M72" i="5" s="1"/>
  <c r="M73" i="5" s="1"/>
  <c r="M74" i="5" s="1"/>
  <c r="L65" i="5"/>
  <c r="K65" i="5"/>
  <c r="K67" i="5" s="1"/>
  <c r="E65" i="5"/>
  <c r="I65" i="5" s="1"/>
  <c r="M64" i="5"/>
  <c r="L64" i="5"/>
  <c r="K64" i="5"/>
  <c r="I64" i="5"/>
  <c r="E64" i="5"/>
  <c r="L45" i="5"/>
  <c r="E45" i="5"/>
  <c r="I45" i="5" s="1"/>
  <c r="N44" i="5"/>
  <c r="N45" i="5" s="1"/>
  <c r="L44" i="5"/>
  <c r="E44" i="5"/>
  <c r="I44" i="5" s="1"/>
  <c r="N43" i="5"/>
  <c r="L43" i="5"/>
  <c r="E43" i="5"/>
  <c r="E46" i="5" s="1"/>
  <c r="N42" i="5"/>
  <c r="L37" i="5"/>
  <c r="K37" i="5"/>
  <c r="E37" i="5"/>
  <c r="I37" i="5" s="1"/>
  <c r="M36" i="5"/>
  <c r="M37" i="5" s="1"/>
  <c r="M43" i="5" s="1"/>
  <c r="M44" i="5" s="1"/>
  <c r="M45" i="5" s="1"/>
  <c r="L36" i="5"/>
  <c r="K36" i="5"/>
  <c r="K38" i="5" s="1"/>
  <c r="N47" i="5" s="1"/>
  <c r="I36" i="5"/>
  <c r="E36" i="5"/>
  <c r="M35" i="5"/>
  <c r="L35" i="5"/>
  <c r="K35" i="5"/>
  <c r="E35" i="5"/>
  <c r="I35" i="5" s="1"/>
  <c r="N18" i="5"/>
  <c r="L16" i="5"/>
  <c r="E16" i="5"/>
  <c r="I16" i="5" s="1"/>
  <c r="N15" i="5"/>
  <c r="N16" i="5" s="1"/>
  <c r="M15" i="5"/>
  <c r="M16" i="5" s="1"/>
  <c r="L15" i="5"/>
  <c r="I15" i="5"/>
  <c r="E15" i="5"/>
  <c r="N14" i="5"/>
  <c r="L14" i="5"/>
  <c r="E14" i="5"/>
  <c r="I14" i="5" s="1"/>
  <c r="I17" i="5" s="1"/>
  <c r="E24" i="5" s="1"/>
  <c r="N13" i="5"/>
  <c r="K9" i="5"/>
  <c r="M8" i="5"/>
  <c r="M14" i="5" s="1"/>
  <c r="L8" i="5"/>
  <c r="K8" i="5"/>
  <c r="E8" i="5"/>
  <c r="I8" i="5" s="1"/>
  <c r="M7" i="5"/>
  <c r="L7" i="5"/>
  <c r="K7" i="5"/>
  <c r="I7" i="5"/>
  <c r="E7" i="5"/>
  <c r="M6" i="5"/>
  <c r="L6" i="5"/>
  <c r="K6" i="5"/>
  <c r="E6" i="5"/>
  <c r="M20" i="4" l="1"/>
  <c r="D19" i="4"/>
  <c r="D11" i="4"/>
  <c r="H17" i="4"/>
  <c r="H19" i="4" s="1"/>
  <c r="D26" i="4" s="1"/>
  <c r="H9" i="4"/>
  <c r="H11" i="4" s="1"/>
  <c r="D24" i="4" s="1"/>
  <c r="D25" i="4" s="1"/>
  <c r="O1173" i="5"/>
  <c r="N1173" i="5"/>
  <c r="E722" i="5"/>
  <c r="E638" i="5"/>
  <c r="O909" i="5"/>
  <c r="N909" i="5"/>
  <c r="E305" i="5"/>
  <c r="I325" i="5"/>
  <c r="E332" i="5" s="1"/>
  <c r="E417" i="5"/>
  <c r="I1112" i="5"/>
  <c r="E1125" i="5" s="1"/>
  <c r="E1126" i="5" s="1"/>
  <c r="E1128" i="5" s="1"/>
  <c r="O1121" i="5"/>
  <c r="N1121" i="5"/>
  <c r="I905" i="5"/>
  <c r="I908" i="5" s="1"/>
  <c r="E915" i="5" s="1"/>
  <c r="O991" i="5"/>
  <c r="N991" i="5"/>
  <c r="I43" i="5"/>
  <c r="I46" i="5" s="1"/>
  <c r="E53" i="5" s="1"/>
  <c r="I93" i="5"/>
  <c r="I95" i="5" s="1"/>
  <c r="E108" i="5" s="1"/>
  <c r="E109" i="5" s="1"/>
  <c r="E111" i="5" s="1"/>
  <c r="N187" i="5"/>
  <c r="E297" i="5"/>
  <c r="I294" i="5"/>
  <c r="I297" i="5" s="1"/>
  <c r="E304" i="5" s="1"/>
  <c r="E594" i="5"/>
  <c r="I593" i="5"/>
  <c r="I987" i="5"/>
  <c r="I990" i="5" s="1"/>
  <c r="E997" i="5" s="1"/>
  <c r="E990" i="5"/>
  <c r="I213" i="5"/>
  <c r="E220" i="5" s="1"/>
  <c r="N493" i="5"/>
  <c r="E353" i="5"/>
  <c r="E547" i="5"/>
  <c r="I75" i="5"/>
  <c r="E82" i="5" s="1"/>
  <c r="I564" i="5"/>
  <c r="I567" i="5" s="1"/>
  <c r="E580" i="5" s="1"/>
  <c r="E581" i="5" s="1"/>
  <c r="E583" i="5" s="1"/>
  <c r="E567" i="5"/>
  <c r="E845" i="5"/>
  <c r="O964" i="5"/>
  <c r="I599" i="5"/>
  <c r="I602" i="5" s="1"/>
  <c r="E609" i="5" s="1"/>
  <c r="E602" i="5"/>
  <c r="E770" i="5"/>
  <c r="I842" i="5"/>
  <c r="I845" i="5" s="1"/>
  <c r="E858" i="5" s="1"/>
  <c r="E859" i="5" s="1"/>
  <c r="E861" i="5" s="1"/>
  <c r="I1091" i="5"/>
  <c r="I1094" i="5" s="1"/>
  <c r="E1101" i="5" s="1"/>
  <c r="I258" i="5"/>
  <c r="I261" i="5" s="1"/>
  <c r="E274" i="5" s="1"/>
  <c r="E275" i="5" s="1"/>
  <c r="I342" i="5"/>
  <c r="I345" i="5" s="1"/>
  <c r="E358" i="5" s="1"/>
  <c r="E359" i="5" s="1"/>
  <c r="E361" i="5" s="1"/>
  <c r="E484" i="5"/>
  <c r="I927" i="5"/>
  <c r="I928" i="5" s="1"/>
  <c r="E941" i="5" s="1"/>
  <c r="E942" i="5" s="1"/>
  <c r="E944" i="5" s="1"/>
  <c r="I481" i="5"/>
  <c r="I484" i="5" s="1"/>
  <c r="E497" i="5" s="1"/>
  <c r="E498" i="5" s="1"/>
  <c r="E500" i="5" s="1"/>
  <c r="I658" i="5"/>
  <c r="E665" i="5" s="1"/>
  <c r="I767" i="5"/>
  <c r="I770" i="5" s="1"/>
  <c r="E777" i="5" s="1"/>
  <c r="K845" i="5"/>
  <c r="N854" i="5" s="1"/>
  <c r="E221" i="5"/>
  <c r="O1095" i="5"/>
  <c r="N1095" i="5"/>
  <c r="K261" i="5"/>
  <c r="N270" i="5" s="1"/>
  <c r="I739" i="5"/>
  <c r="I742" i="5" s="1"/>
  <c r="E749" i="5" s="1"/>
  <c r="I814" i="5"/>
  <c r="I817" i="5" s="1"/>
  <c r="E830" i="5" s="1"/>
  <c r="E831" i="5" s="1"/>
  <c r="E833" i="5" s="1"/>
  <c r="I38" i="5"/>
  <c r="E51" i="5" s="1"/>
  <c r="E52" i="5" s="1"/>
  <c r="E54" i="5" s="1"/>
  <c r="E205" i="5"/>
  <c r="E241" i="5"/>
  <c r="I238" i="5"/>
  <c r="I241" i="5" s="1"/>
  <c r="E248" i="5" s="1"/>
  <c r="N465" i="5"/>
  <c r="N659" i="5"/>
  <c r="O1069" i="5"/>
  <c r="I122" i="5"/>
  <c r="I124" i="5" s="1"/>
  <c r="E137" i="5" s="1"/>
  <c r="E138" i="5" s="1"/>
  <c r="E140" i="5" s="1"/>
  <c r="K511" i="5"/>
  <c r="N520" i="5" s="1"/>
  <c r="I794" i="5"/>
  <c r="I797" i="5" s="1"/>
  <c r="E804" i="5" s="1"/>
  <c r="I148" i="5"/>
  <c r="I151" i="5" s="1"/>
  <c r="E164" i="5" s="1"/>
  <c r="E165" i="5" s="1"/>
  <c r="E167" i="5" s="1"/>
  <c r="K317" i="5"/>
  <c r="N326" i="5" s="1"/>
  <c r="I649" i="5"/>
  <c r="I650" i="5" s="1"/>
  <c r="E663" i="5" s="1"/>
  <c r="E664" i="5" s="1"/>
  <c r="E666" i="5" s="1"/>
  <c r="E650" i="5"/>
  <c r="I67" i="5"/>
  <c r="E80" i="5" s="1"/>
  <c r="E81" i="5" s="1"/>
  <c r="E83" i="5" s="1"/>
  <c r="I428" i="5"/>
  <c r="I429" i="5" s="1"/>
  <c r="E442" i="5" s="1"/>
  <c r="E443" i="5" s="1"/>
  <c r="E445" i="5" s="1"/>
  <c r="E1016" i="5"/>
  <c r="I1171" i="5"/>
  <c r="I1172" i="5" s="1"/>
  <c r="E1179" i="5" s="1"/>
  <c r="E1180" i="5" s="1"/>
  <c r="I684" i="5"/>
  <c r="I686" i="5" s="1"/>
  <c r="E693" i="5" s="1"/>
  <c r="E694" i="5" s="1"/>
  <c r="I74" i="5"/>
  <c r="N826" i="5"/>
  <c r="I1039" i="5"/>
  <c r="I1042" i="5" s="1"/>
  <c r="E1049" i="5" s="1"/>
  <c r="I1086" i="5"/>
  <c r="E1099" i="5" s="1"/>
  <c r="E1100" i="5" s="1"/>
  <c r="E1102" i="5" s="1"/>
  <c r="I1120" i="5"/>
  <c r="E1127" i="5" s="1"/>
  <c r="E317" i="5"/>
  <c r="E519" i="5"/>
  <c r="I594" i="5"/>
  <c r="E607" i="5" s="1"/>
  <c r="E608" i="5" s="1"/>
  <c r="I980" i="5"/>
  <c r="I982" i="5" s="1"/>
  <c r="E995" i="5" s="1"/>
  <c r="E996" i="5" s="1"/>
  <c r="E998" i="5" s="1"/>
  <c r="I1008" i="5"/>
  <c r="E1021" i="5" s="1"/>
  <c r="E1022" i="5" s="1"/>
  <c r="E1024" i="5" s="1"/>
  <c r="I183" i="5"/>
  <c r="I186" i="5" s="1"/>
  <c r="E193" i="5" s="1"/>
  <c r="E194" i="5" s="1"/>
  <c r="E186" i="5"/>
  <c r="I314" i="5"/>
  <c r="I317" i="5" s="1"/>
  <c r="E330" i="5" s="1"/>
  <c r="E331" i="5" s="1"/>
  <c r="E333" i="5" s="1"/>
  <c r="I462" i="5"/>
  <c r="I464" i="5" s="1"/>
  <c r="E471" i="5" s="1"/>
  <c r="E472" i="5" s="1"/>
  <c r="E464" i="5"/>
  <c r="K928" i="5"/>
  <c r="I963" i="5"/>
  <c r="E970" i="5" s="1"/>
  <c r="E971" i="5" s="1"/>
  <c r="K1008" i="5"/>
  <c r="N76" i="5"/>
  <c r="I628" i="5"/>
  <c r="I630" i="5" s="1"/>
  <c r="E637" i="5" s="1"/>
  <c r="E1112" i="5"/>
  <c r="E539" i="5"/>
  <c r="E734" i="5"/>
  <c r="E233" i="5"/>
  <c r="E789" i="5"/>
  <c r="K1034" i="5"/>
  <c r="E1068" i="5"/>
  <c r="E1086" i="5"/>
  <c r="K151" i="5"/>
  <c r="N160" i="5" s="1"/>
  <c r="I406" i="5"/>
  <c r="I409" i="5" s="1"/>
  <c r="E416" i="5" s="1"/>
  <c r="I731" i="5"/>
  <c r="I734" i="5" s="1"/>
  <c r="E747" i="5" s="1"/>
  <c r="E748" i="5" s="1"/>
  <c r="E1034" i="5"/>
  <c r="E1146" i="5"/>
  <c r="I878" i="5"/>
  <c r="I881" i="5" s="1"/>
  <c r="E888" i="5" s="1"/>
  <c r="E889" i="5" s="1"/>
  <c r="E67" i="5"/>
  <c r="I786" i="5"/>
  <c r="I789" i="5" s="1"/>
  <c r="E802" i="5" s="1"/>
  <c r="E803" i="5" s="1"/>
  <c r="E805" i="5" s="1"/>
  <c r="I536" i="5"/>
  <c r="I539" i="5" s="1"/>
  <c r="E552" i="5" s="1"/>
  <c r="E553" i="5" s="1"/>
  <c r="E555" i="5" s="1"/>
  <c r="I897" i="5"/>
  <c r="I900" i="5" s="1"/>
  <c r="E913" i="5" s="1"/>
  <c r="E914" i="5" s="1"/>
  <c r="K734" i="5"/>
  <c r="N743" i="5" s="1"/>
  <c r="I1031" i="5"/>
  <c r="I1034" i="5" s="1"/>
  <c r="E1047" i="5" s="1"/>
  <c r="E1048" i="5" s="1"/>
  <c r="E38" i="5"/>
  <c r="I230" i="5"/>
  <c r="I233" i="5" s="1"/>
  <c r="E246" i="5" s="1"/>
  <c r="E247" i="5" s="1"/>
  <c r="E249" i="5" s="1"/>
  <c r="E17" i="5"/>
  <c r="I130" i="5"/>
  <c r="I132" i="5" s="1"/>
  <c r="E139" i="5" s="1"/>
  <c r="I1135" i="5"/>
  <c r="I1138" i="5" s="1"/>
  <c r="E1151" i="5" s="1"/>
  <c r="E1152" i="5" s="1"/>
  <c r="E1154" i="5" s="1"/>
  <c r="K205" i="5"/>
  <c r="N214" i="5" s="1"/>
  <c r="E575" i="5"/>
  <c r="E825" i="5"/>
  <c r="I572" i="5"/>
  <c r="I575" i="5" s="1"/>
  <c r="E582" i="5" s="1"/>
  <c r="E762" i="5"/>
  <c r="I822" i="5"/>
  <c r="I825" i="5" s="1"/>
  <c r="E832" i="5" s="1"/>
  <c r="E9" i="5"/>
  <c r="E269" i="5"/>
  <c r="I759" i="5"/>
  <c r="I762" i="5" s="1"/>
  <c r="E775" i="5" s="1"/>
  <c r="E776" i="5" s="1"/>
  <c r="E778" i="5" s="1"/>
  <c r="I6" i="5"/>
  <c r="I9" i="5" s="1"/>
  <c r="E22" i="5" s="1"/>
  <c r="E23" i="5" s="1"/>
  <c r="E25" i="5" s="1"/>
  <c r="I266" i="5"/>
  <c r="I269" i="5" s="1"/>
  <c r="E276" i="5" s="1"/>
  <c r="K762" i="5"/>
  <c r="N771" i="5" s="1"/>
  <c r="K47" i="4"/>
  <c r="D47" i="4"/>
  <c r="H47" i="4" s="1"/>
  <c r="K46" i="4"/>
  <c r="D46" i="4"/>
  <c r="M45" i="4"/>
  <c r="M46" i="4" s="1"/>
  <c r="M47" i="4" s="1"/>
  <c r="K45" i="4"/>
  <c r="D45" i="4"/>
  <c r="H45" i="4" s="1"/>
  <c r="M44" i="4"/>
  <c r="K39" i="4"/>
  <c r="J39" i="4"/>
  <c r="D39" i="4"/>
  <c r="H39" i="4" s="1"/>
  <c r="K38" i="4"/>
  <c r="J38" i="4"/>
  <c r="D38" i="4"/>
  <c r="L37" i="4"/>
  <c r="L38" i="4" s="1"/>
  <c r="L39" i="4" s="1"/>
  <c r="L45" i="4" s="1"/>
  <c r="L46" i="4" s="1"/>
  <c r="L47" i="4" s="1"/>
  <c r="K37" i="4"/>
  <c r="J37" i="4"/>
  <c r="D37" i="4"/>
  <c r="H37" i="4" s="1"/>
  <c r="D27" i="4" l="1"/>
  <c r="O937" i="5"/>
  <c r="N937" i="5"/>
  <c r="E610" i="5"/>
  <c r="E277" i="5"/>
  <c r="E750" i="5"/>
  <c r="N1043" i="5"/>
  <c r="O1043" i="5"/>
  <c r="E1050" i="5"/>
  <c r="E916" i="5"/>
  <c r="O1017" i="5"/>
  <c r="N1017" i="5"/>
  <c r="J40" i="4"/>
  <c r="M49" i="4"/>
  <c r="D48" i="4"/>
  <c r="D40" i="4"/>
  <c r="H46" i="4"/>
  <c r="H48" i="4" s="1"/>
  <c r="D55" i="4" s="1"/>
  <c r="H38" i="4"/>
  <c r="H40" i="4" s="1"/>
  <c r="D53" i="4" s="1"/>
  <c r="D54" i="4" s="1"/>
  <c r="K76" i="4"/>
  <c r="D76" i="4"/>
  <c r="H76" i="4" s="1"/>
  <c r="K75" i="4"/>
  <c r="D75" i="4"/>
  <c r="M74" i="4"/>
  <c r="M75" i="4" s="1"/>
  <c r="M76" i="4" s="1"/>
  <c r="K74" i="4"/>
  <c r="D74" i="4"/>
  <c r="H74" i="4" s="1"/>
  <c r="M73" i="4"/>
  <c r="K68" i="4"/>
  <c r="J68" i="4"/>
  <c r="D68" i="4"/>
  <c r="H68" i="4" s="1"/>
  <c r="K67" i="4"/>
  <c r="J67" i="4"/>
  <c r="D67" i="4"/>
  <c r="L66" i="4"/>
  <c r="L67" i="4" s="1"/>
  <c r="L68" i="4" s="1"/>
  <c r="L74" i="4" s="1"/>
  <c r="L75" i="4" s="1"/>
  <c r="L76" i="4" s="1"/>
  <c r="K66" i="4"/>
  <c r="J66" i="4"/>
  <c r="D66" i="4"/>
  <c r="H66" i="4" s="1"/>
  <c r="D56" i="4" l="1"/>
  <c r="J69" i="4"/>
  <c r="M78" i="4"/>
  <c r="D77" i="4"/>
  <c r="D69" i="4"/>
  <c r="H75" i="4"/>
  <c r="H77" i="4" s="1"/>
  <c r="D84" i="4" s="1"/>
  <c r="H67" i="4"/>
  <c r="H69" i="4" s="1"/>
  <c r="D82" i="4" s="1"/>
  <c r="D83" i="4" s="1"/>
  <c r="D85" i="4" l="1"/>
  <c r="K17" i="1" l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D18" i="1" l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26" i="1" l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<sst xmlns="http://schemas.openxmlformats.org/spreadsheetml/2006/main" count="4641" uniqueCount="285">
  <si>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</si>
  <si>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</si>
  <si>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</si>
  <si>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</si>
  <si>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</si>
  <si>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</si>
  <si>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</si>
  <si>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</si>
  <si>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</si>
  <si>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</si>
  <si>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</si>
  <si>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</si>
  <si>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</si>
  <si>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</si>
  <si>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</si>
  <si>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</si>
  <si>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</si>
  <si>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</si>
  <si>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</si>
  <si>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</si>
  <si>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</si>
  <si>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</si>
  <si>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</si>
  <si>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</si>
  <si>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</si>
  <si>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</si>
  <si>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</si>
  <si>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</si>
  <si>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</si>
  <si>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</si>
  <si>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</si>
  <si>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</si>
  <si>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</si>
  <si>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</si>
  <si>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</si>
  <si>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</si>
  <si>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</si>
  <si>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</si>
  <si>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</si>
  <si>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</si>
  <si>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</si>
  <si>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</si>
  <si>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</si>
  <si>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</si>
  <si>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</si>
  <si>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</si>
  <si>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</si>
  <si>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</si>
  <si>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</si>
  <si>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</si>
  <si>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</si>
  <si>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</si>
  <si>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</si>
  <si>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</si>
  <si>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</si>
  <si>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</si>
  <si>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</si>
  <si>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</si>
  <si>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</si>
  <si>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</si>
  <si>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</si>
  <si>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</si>
  <si>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</si>
  <si>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</si>
  <si>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</si>
  <si>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</si>
  <si>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</si>
  <si>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</si>
  <si>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</si>
  <si>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</si>
  <si>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</si>
  <si>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</si>
  <si>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</si>
  <si>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</si>
  <si>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</si>
  <si>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</si>
  <si>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</si>
  <si>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</si>
  <si>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</si>
  <si>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</si>
  <si>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</si>
  <si>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</si>
  <si>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</si>
  <si>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</si>
  <si>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</si>
  <si>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</si>
  <si>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</si>
  <si>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</si>
  <si>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</si>
  <si>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</si>
  <si>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</si>
  <si>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</si>
  <si>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</si>
  <si>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</si>
  <si>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</si>
  <si>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</si>
  <si>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</si>
  <si>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</si>
  <si>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</si>
  <si>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</si>
  <si>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</si>
  <si>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</si>
  <si>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</si>
  <si>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</si>
  <si>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</si>
  <si>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</si>
  <si>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</si>
  <si>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</si>
  <si>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</si>
  <si>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</si>
  <si>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</si>
  <si>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</si>
  <si>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</si>
  <si>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</si>
  <si>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</si>
  <si>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</si>
  <si>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</si>
  <si>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</si>
  <si>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</si>
  <si>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</si>
  <si>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</si>
  <si>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</si>
  <si>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</si>
  <si>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</si>
  <si>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</si>
  <si>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</si>
  <si>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</si>
  <si>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</si>
  <si>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</si>
  <si>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</si>
  <si>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</si>
  <si>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</si>
  <si>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</si>
  <si>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</si>
  <si>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</si>
  <si>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</si>
  <si>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</si>
  <si>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</si>
  <si>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</si>
  <si>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</si>
  <si>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</si>
  <si>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</si>
  <si>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</si>
  <si>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</si>
  <si>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</si>
  <si>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</si>
  <si>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</si>
  <si>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</si>
  <si>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</si>
  <si>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</si>
  <si>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</si>
  <si>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</si>
  <si>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</si>
  <si>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</si>
  <si>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</si>
  <si>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</si>
  <si>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</si>
  <si>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</si>
  <si>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</si>
  <si>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</si>
  <si>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</si>
  <si>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</si>
  <si>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</si>
  <si>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</si>
  <si>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</si>
  <si>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</si>
  <si>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</si>
  <si>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</si>
  <si>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</si>
  <si>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</si>
  <si>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</si>
  <si>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</si>
  <si>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</si>
  <si>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</si>
  <si>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</si>
  <si>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</si>
  <si>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</si>
  <si>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</si>
  <si>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</si>
  <si>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</si>
  <si>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</si>
  <si>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</si>
  <si>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</si>
  <si>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</si>
  <si>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</si>
  <si>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</si>
  <si>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</si>
  <si>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</si>
  <si>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</si>
  <si>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</si>
  <si>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</si>
  <si>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</si>
  <si>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</si>
  <si>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</si>
  <si>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</si>
  <si>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</si>
  <si>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</si>
  <si>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</si>
  <si>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</si>
  <si>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</si>
  <si>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</si>
  <si>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</si>
  <si>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</si>
  <si>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</si>
  <si>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</si>
  <si>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</si>
  <si>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</si>
  <si>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</si>
  <si>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</si>
  <si>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</si>
  <si>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</si>
  <si>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</si>
  <si>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</si>
  <si>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</si>
  <si>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</si>
  <si>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</si>
  <si>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</si>
  <si>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</si>
  <si>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</si>
  <si>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</si>
  <si>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</si>
  <si>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</si>
  <si>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</si>
  <si>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</si>
  <si>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</si>
  <si>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</si>
  <si>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</si>
  <si>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</si>
  <si>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</si>
  <si>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</si>
  <si>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</si>
  <si>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</si>
  <si>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</si>
  <si>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</si>
  <si>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</si>
  <si>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</si>
  <si>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</si>
  <si>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</si>
  <si>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</si>
  <si>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</si>
  <si>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</si>
  <si>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</si>
  <si>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</si>
  <si>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</si>
  <si>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</si>
  <si>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</si>
  <si>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</si>
  <si>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</si>
  <si>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</si>
  <si>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</si>
  <si>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</si>
  <si>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</si>
  <si>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</si>
  <si>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</si>
  <si>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</si>
  <si>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</si>
  <si>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</si>
  <si>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</si>
  <si>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</si>
  <si>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</si>
  <si>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</si>
  <si>
    <t>SFM</t>
  </si>
  <si>
    <t>TVTX</t>
  </si>
  <si>
    <t>CPRX</t>
  </si>
  <si>
    <t>IHS</t>
  </si>
  <si>
    <t>ALHC</t>
  </si>
  <si>
    <t>UVV</t>
  </si>
  <si>
    <t>ADPT</t>
  </si>
  <si>
    <t>GRPN</t>
  </si>
  <si>
    <t>KGC</t>
  </si>
  <si>
    <t>ATAI</t>
  </si>
  <si>
    <t>GH</t>
  </si>
  <si>
    <t>TRVI</t>
  </si>
  <si>
    <t>NFG</t>
  </si>
  <si>
    <t>RKLB</t>
  </si>
  <si>
    <t>DHC</t>
  </si>
  <si>
    <t>DCO</t>
  </si>
  <si>
    <t>MDT</t>
  </si>
  <si>
    <t>GTX</t>
  </si>
  <si>
    <t>ALLE</t>
  </si>
  <si>
    <t>TARS</t>
  </si>
  <si>
    <t>03//31/2026</t>
  </si>
  <si>
    <t>TEN</t>
  </si>
  <si>
    <t>NYT</t>
  </si>
  <si>
    <t>LINC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</si>
</sst>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  <xf numFmtId="0" fontId="2" fillId="0" borderId="1" xfId="0" applyFont="1" applyBorder="1"/>
    <xf numFmtId="44" fontId="2" fillId="0" borderId="2" xfId="1" applyFont="1" applyBorder="1"/>
    <xf numFmtId="0" fontId="2" fillId="0" borderId="3" xfId="0" applyFont="1" applyBorder="1"/>
    <xf numFmtId="0" fontId="2" fillId="0" borderId="5" xfId="0" applyFont="1" applyBorder="1"/>
    <xf numFmtId="44" fontId="2" fillId="2" borderId="0" xfId="1" applyFont="1" applyFill="1" applyBorder="1"/>
    <xf numFmtId="44" fontId="2" fillId="0" borderId="0" xfId="1" applyNumberFormat="1" applyFont="1" applyBorder="1"/>
    <xf numFmtId="44" fontId="2" fillId="0" borderId="0" xfId="0" applyNumberFormat="1" applyFont="1" applyFill="1" applyBorder="1"/>
    <xf numFmtId="39" fontId="2" fillId="0" borderId="0" xfId="1" applyNumberFormat="1" applyFont="1" applyBorder="1"/>
    <xf numFmtId="8" fontId="2" fillId="0" borderId="0" xfId="1" applyNumberFormat="1" applyFont="1" applyBorder="1"/>
    <xf numFmtId="0" fontId="2" fillId="0" borderId="0" xfId="0" applyFont="1" applyFill="1" applyBorder="1"/>
    <xf numFmtId="0" fontId="6" fillId="0" borderId="4" xfId="0" applyFont="1" applyBorder="1"/>
    <xf numFmtId="0" fontId="6" fillId="0" borderId="0" xfId="0" applyFont="1" applyBorder="1"/>
    <xf numFmtId="44" fontId="6" fillId="0" borderId="0" xfId="1" applyFont="1" applyBorder="1"/>
    <xf numFmtId="44" fontId="2" fillId="2" borderId="0" xfId="0" applyNumberFormat="1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44" fontId="2" fillId="0" borderId="0" xfId="1" applyNumberFormat="1" applyFont="1" applyBorder="1" applyAlignment="1">
      <alignment horizontal="right"/>
    </xf>
    <xf numFmtId="44" fontId="2" fillId="3" borderId="0" xfId="1" applyFont="1" applyFill="1" applyBorder="1"/>
    <xf numFmtId="0" fontId="2" fillId="0" borderId="6" xfId="0" applyFont="1" applyBorder="1"/>
    <xf numFmtId="0" fontId="2" fillId="0" borderId="7" xfId="0" applyFont="1" applyBorder="1"/>
    <xf numFmtId="44" fontId="2" fillId="0" borderId="7" xfId="1" applyFont="1" applyBorder="1"/>
    <xf numFmtId="0" fontId="2" fillId="0" borderId="8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87"/>
  <sheetViews>
    <sheetView tabSelected="1" zoomScale="80" zoomScaleNormal="80" workbookViewId="0">
      <selection activeCell="I9" sqref="I9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52"/>
      <c r="B5" s="21"/>
      <c r="C5" s="5" t="s">
        <v>281</v>
      </c>
      <c r="D5" s="53"/>
      <c r="E5" s="21"/>
      <c r="F5" s="21"/>
      <c r="G5" s="53"/>
      <c r="H5" s="53"/>
      <c r="I5" s="21"/>
      <c r="J5" s="21"/>
      <c r="K5" s="21"/>
      <c r="L5" s="21" t="s">
        <v>40</v>
      </c>
      <c r="M5" s="21"/>
      <c r="N5" s="21"/>
      <c r="O5" s="21"/>
      <c r="P5" s="21"/>
      <c r="Q5" s="54"/>
    </row>
    <row r="6" spans="1:17" x14ac:dyDescent="0.45">
      <c r="A6" s="8" t="s">
        <v>11</v>
      </c>
      <c r="B6" s="12"/>
      <c r="C6" s="13"/>
      <c r="D6" s="13"/>
      <c r="E6" s="12"/>
      <c r="F6" s="12"/>
      <c r="G6" s="13"/>
      <c r="H6" s="13"/>
      <c r="I6" s="12"/>
      <c r="J6" s="12" t="s">
        <v>68</v>
      </c>
      <c r="K6" s="12"/>
      <c r="L6" s="12" t="s">
        <v>21</v>
      </c>
      <c r="M6" s="12"/>
      <c r="N6" s="12"/>
      <c r="O6" s="12"/>
      <c r="P6" s="12"/>
      <c r="Q6" s="55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12"/>
      <c r="G7" s="13" t="s">
        <v>18</v>
      </c>
      <c r="H7" s="13" t="s">
        <v>19</v>
      </c>
      <c r="I7" s="43" t="s">
        <v>133</v>
      </c>
      <c r="J7" s="12" t="s">
        <v>67</v>
      </c>
      <c r="K7" s="12"/>
      <c r="L7" s="56">
        <v>47980.12</v>
      </c>
      <c r="M7" s="12" t="s">
        <v>135</v>
      </c>
      <c r="N7" s="12"/>
      <c r="O7" s="12"/>
      <c r="P7" s="12"/>
      <c r="Q7" s="55"/>
    </row>
    <row r="8" spans="1:17" x14ac:dyDescent="0.45">
      <c r="A8" s="8" t="s">
        <v>274</v>
      </c>
      <c r="B8" s="12">
        <v>35</v>
      </c>
      <c r="C8" s="13">
        <v>64.22</v>
      </c>
      <c r="D8" s="13">
        <f>C8*B8</f>
        <v>2247.6999999999998</v>
      </c>
      <c r="E8" s="23" t="s">
        <v>17</v>
      </c>
      <c r="F8" s="12"/>
      <c r="G8" s="13">
        <v>64.22</v>
      </c>
      <c r="H8" s="13">
        <f>(B8*G8)-D8</f>
        <v>0</v>
      </c>
      <c r="I8" s="12" t="s">
        <v>134</v>
      </c>
      <c r="J8" s="23">
        <f>G8*B8</f>
        <v>2247.6999999999998</v>
      </c>
      <c r="K8" s="12" t="str">
        <f>IF(B8&lt;&gt;0,"sell "&amp;B8&amp;" "&amp;A8&amp;" @ $"&amp;G8,"")</f>
        <v>sell 35 RKLB @ $64.22</v>
      </c>
      <c r="L8" s="57">
        <f>L7+(G8*B8)</f>
        <v>50227.82</v>
      </c>
      <c r="M8" s="12"/>
      <c r="N8" s="12"/>
      <c r="O8" s="12"/>
      <c r="P8" s="12"/>
      <c r="Q8" s="55"/>
    </row>
    <row r="9" spans="1:17" x14ac:dyDescent="0.45">
      <c r="A9" s="8" t="s">
        <v>252</v>
      </c>
      <c r="B9" s="12">
        <v>22</v>
      </c>
      <c r="C9" s="13">
        <v>86.79</v>
      </c>
      <c r="D9" s="13">
        <f>C9*B9</f>
        <v>1909.38</v>
      </c>
      <c r="E9" s="23" t="s">
        <v>17</v>
      </c>
      <c r="F9" s="12"/>
      <c r="G9" s="13">
        <v>86.79</v>
      </c>
      <c r="H9" s="13">
        <f>(B9*G9)-D9</f>
        <v>0</v>
      </c>
      <c r="I9" s="12" t="s">
        <v>134</v>
      </c>
      <c r="J9" s="23">
        <f>G9*B9</f>
        <v>1909.38</v>
      </c>
      <c r="K9" s="12" t="str">
        <f>IF(B9&lt;&gt;0,"sell "&amp;B9&amp;" "&amp;A9&amp;" @ $"&amp;G9,"")</f>
        <v>sell 22 TPB @ $86.79</v>
      </c>
      <c r="L9" s="57">
        <f>L8+(G9*B9)</f>
        <v>52137.2</v>
      </c>
      <c r="M9" s="12"/>
      <c r="N9" s="12"/>
      <c r="O9" s="12"/>
      <c r="P9" s="12"/>
      <c r="Q9" s="55"/>
    </row>
    <row r="10" spans="1:17" x14ac:dyDescent="0.45">
      <c r="A10" s="8" t="s">
        <v>275</v>
      </c>
      <c r="B10" s="12">
        <v>508</v>
      </c>
      <c r="C10" s="13">
        <v>6.64</v>
      </c>
      <c r="D10" s="13">
        <f>C10*B10</f>
        <v>3373.12</v>
      </c>
      <c r="E10" s="23" t="s">
        <v>17</v>
      </c>
      <c r="F10" s="12"/>
      <c r="G10" s="13">
        <v>6.64</v>
      </c>
      <c r="H10" s="13">
        <f>(B10*G10)-D10</f>
        <v>0</v>
      </c>
      <c r="I10" s="12" t="s">
        <v>134</v>
      </c>
      <c r="J10" s="23">
        <f>G10*B10</f>
        <v>3373.12</v>
      </c>
      <c r="K10" s="12" t="str">
        <f>IF(B10&lt;&gt;0,"sell "&amp;B10&amp;" "&amp;A10&amp;" @ $"&amp;G10,"")</f>
        <v>sell 508 DHC @ $6.64</v>
      </c>
      <c r="L10" s="13">
        <f>L9+(G10*B10)</f>
        <v>55510.32</v>
      </c>
      <c r="M10" s="12" t="s">
        <v>44</v>
      </c>
      <c r="N10" s="12"/>
      <c r="O10" s="12"/>
      <c r="P10" s="12"/>
      <c r="Q10" s="55"/>
    </row>
    <row r="11" spans="1:17" x14ac:dyDescent="0.45">
      <c r="A11" s="8"/>
      <c r="B11" s="12"/>
      <c r="C11" s="13" t="s">
        <v>20</v>
      </c>
      <c r="D11" s="13">
        <f>SUM(D8:D10)</f>
        <v>7530.2</v>
      </c>
      <c r="E11" s="12"/>
      <c r="F11" s="12"/>
      <c r="G11" s="43"/>
      <c r="H11" s="13">
        <f>SUM(H8:H10)</f>
        <v>0</v>
      </c>
      <c r="I11" s="12"/>
      <c r="J11" s="23">
        <f>SUM(J8:J10)</f>
        <v>7530.2</v>
      </c>
      <c r="K11" s="12"/>
      <c r="L11" s="13"/>
      <c r="M11" s="12"/>
      <c r="N11" s="12"/>
      <c r="O11" s="12"/>
      <c r="P11" s="12"/>
      <c r="Q11" s="55"/>
    </row>
    <row r="12" spans="1:17" x14ac:dyDescent="0.45">
      <c r="A12" s="8"/>
      <c r="B12" s="12"/>
      <c r="C12" s="13"/>
      <c r="D12" s="13"/>
      <c r="E12" s="12"/>
      <c r="F12" s="12"/>
      <c r="G12" s="58"/>
      <c r="H12" s="59"/>
      <c r="I12" s="12"/>
      <c r="J12" s="12"/>
      <c r="K12" s="12"/>
      <c r="L12" s="13"/>
      <c r="M12" s="12"/>
      <c r="N12" s="12"/>
      <c r="O12" s="12"/>
      <c r="P12" s="12"/>
      <c r="Q12" s="55"/>
    </row>
    <row r="13" spans="1:17" x14ac:dyDescent="0.45">
      <c r="A13" s="8"/>
      <c r="B13" s="12"/>
      <c r="C13" s="13"/>
      <c r="D13" s="60"/>
      <c r="E13" s="58"/>
      <c r="F13" s="12"/>
      <c r="G13" s="43"/>
      <c r="H13" s="13"/>
      <c r="I13" s="12"/>
      <c r="J13" s="12"/>
      <c r="K13" s="12"/>
      <c r="L13" s="13"/>
      <c r="M13" s="12" t="s">
        <v>41</v>
      </c>
      <c r="N13" s="12"/>
      <c r="O13" s="12"/>
      <c r="P13" s="12"/>
      <c r="Q13" s="55"/>
    </row>
    <row r="14" spans="1:17" x14ac:dyDescent="0.45">
      <c r="A14" s="8"/>
      <c r="B14" s="12"/>
      <c r="C14" s="13"/>
      <c r="D14" s="13"/>
      <c r="E14" s="61"/>
      <c r="F14" s="12"/>
      <c r="G14" s="43"/>
      <c r="H14" s="13"/>
      <c r="I14" s="12"/>
      <c r="J14" s="12"/>
      <c r="K14" s="12"/>
      <c r="L14" s="13"/>
      <c r="M14" s="12" t="s">
        <v>42</v>
      </c>
      <c r="N14" s="12"/>
      <c r="O14" s="12"/>
      <c r="P14" s="12"/>
      <c r="Q14" s="55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12"/>
      <c r="G15" s="43" t="s">
        <v>18</v>
      </c>
      <c r="H15" s="13" t="s">
        <v>19</v>
      </c>
      <c r="I15" s="12"/>
      <c r="J15" s="12"/>
      <c r="K15" s="12"/>
      <c r="L15" s="13"/>
      <c r="M15" s="23">
        <f>L7</f>
        <v>47980.12</v>
      </c>
      <c r="N15" s="12"/>
      <c r="O15" s="12"/>
      <c r="P15" s="12"/>
      <c r="Q15" s="55"/>
    </row>
    <row r="16" spans="1:17" x14ac:dyDescent="0.45">
      <c r="A16" s="8" t="s">
        <v>282</v>
      </c>
      <c r="B16" s="12">
        <v>64</v>
      </c>
      <c r="C16" s="13">
        <v>39.46</v>
      </c>
      <c r="D16" s="13">
        <f>C16*B16</f>
        <v>2525.44</v>
      </c>
      <c r="E16" s="23" t="s">
        <v>17</v>
      </c>
      <c r="F16" s="12"/>
      <c r="G16" s="13">
        <v>39.46</v>
      </c>
      <c r="H16" s="13">
        <f>(B16*G16)-D16</f>
        <v>0</v>
      </c>
      <c r="I16" s="12" t="s">
        <v>134</v>
      </c>
      <c r="J16" s="12"/>
      <c r="K16" s="12" t="str">
        <f>IF(B16&lt;&gt;0,"buy "&amp;B16&amp;" "&amp;A16&amp;" @ $"&amp;G16,"")</f>
        <v>buy 64 TEN @ $39.46</v>
      </c>
      <c r="L16" s="13">
        <f>L10-(G16*B16)</f>
        <v>52984.88</v>
      </c>
      <c r="M16" s="23">
        <f>L7-(G16*B16)</f>
        <v>45454.68</v>
      </c>
      <c r="N16" s="12"/>
      <c r="O16" s="12"/>
      <c r="P16" s="12"/>
      <c r="Q16" s="55"/>
    </row>
    <row r="17" spans="1:17" x14ac:dyDescent="0.45">
      <c r="A17" s="8" t="s">
        <v>283</v>
      </c>
      <c r="B17" s="12">
        <v>30</v>
      </c>
      <c r="C17" s="13">
        <v>83.73</v>
      </c>
      <c r="D17" s="13">
        <f>C17*B17</f>
        <v>2511.9</v>
      </c>
      <c r="E17" s="23" t="s">
        <v>17</v>
      </c>
      <c r="F17" s="12"/>
      <c r="G17" s="13">
        <v>83.73</v>
      </c>
      <c r="H17" s="13">
        <f>(B17*G17)-D17</f>
        <v>0</v>
      </c>
      <c r="I17" s="12" t="s">
        <v>134</v>
      </c>
      <c r="J17" s="12"/>
      <c r="K17" s="12" t="str">
        <f>IF(B17&lt;&gt;0,"buy "&amp;B17&amp;" "&amp;A17&amp;" @ $"&amp;G17,"")</f>
        <v>buy 30 NYT @ $83.73</v>
      </c>
      <c r="L17" s="13">
        <f>L16-(G17*B17)</f>
        <v>50472.979999999996</v>
      </c>
      <c r="M17" s="23">
        <f>M16-(G17*B17)</f>
        <v>42942.78</v>
      </c>
      <c r="N17" s="12"/>
      <c r="O17" s="12"/>
      <c r="P17" s="12"/>
      <c r="Q17" s="55"/>
    </row>
    <row r="18" spans="1:17" x14ac:dyDescent="0.45">
      <c r="A18" s="62" t="s">
        <v>284</v>
      </c>
      <c r="B18" s="63">
        <v>62</v>
      </c>
      <c r="C18" s="64">
        <v>40.68</v>
      </c>
      <c r="D18" s="64">
        <f>C18*B18</f>
        <v>2522.16</v>
      </c>
      <c r="E18" s="23" t="s">
        <v>17</v>
      </c>
      <c r="F18" s="63"/>
      <c r="G18" s="64">
        <v>40.68</v>
      </c>
      <c r="H18" s="64">
        <f>(B18*G18)-D18</f>
        <v>0</v>
      </c>
      <c r="I18" s="12" t="s">
        <v>134</v>
      </c>
      <c r="J18" s="12"/>
      <c r="K18" s="12" t="str">
        <f>IF(B18&lt;&gt;0,"buy "&amp;B18&amp;" "&amp;A18&amp;" @ $"&amp;G18,"")</f>
        <v>buy 62 LINC @ $40.68</v>
      </c>
      <c r="L18" s="13">
        <f>L17-(G18*B18)</f>
        <v>47950.819999999992</v>
      </c>
      <c r="M18" s="65">
        <f>M17-(G18*B18)</f>
        <v>40420.619999999995</v>
      </c>
      <c r="N18" s="66"/>
      <c r="O18" s="66"/>
      <c r="P18" s="66"/>
      <c r="Q18" s="67"/>
    </row>
    <row r="19" spans="1:17" x14ac:dyDescent="0.45">
      <c r="A19" s="8"/>
      <c r="B19" s="12"/>
      <c r="C19" s="13" t="s">
        <v>20</v>
      </c>
      <c r="D19" s="13">
        <f>SUM(D16:D18)</f>
        <v>7559.5</v>
      </c>
      <c r="E19" s="12"/>
      <c r="F19" s="12"/>
      <c r="G19" s="13"/>
      <c r="H19" s="13">
        <f>SUM(H16:H18)</f>
        <v>0</v>
      </c>
      <c r="I19" s="12"/>
      <c r="J19" s="12"/>
      <c r="K19" s="12"/>
      <c r="L19" s="13"/>
      <c r="M19" s="12"/>
      <c r="N19" s="12"/>
      <c r="O19" s="12"/>
      <c r="P19" s="12"/>
      <c r="Q19" s="55"/>
    </row>
    <row r="20" spans="1:17" x14ac:dyDescent="0.45">
      <c r="A20" s="8"/>
      <c r="B20" s="12"/>
      <c r="C20" s="13"/>
      <c r="D20" s="13"/>
      <c r="E20" s="12"/>
      <c r="F20" s="12"/>
      <c r="G20" s="13"/>
      <c r="H20" s="13"/>
      <c r="I20" s="12"/>
      <c r="J20" s="12"/>
      <c r="K20" s="12"/>
      <c r="L20" s="13"/>
      <c r="M20" s="12" t="str">
        <f>IF(J11+M18&gt;0,"Credit Surplus","Credit Shortage")</f>
        <v>Credit Surplus</v>
      </c>
      <c r="N20" s="23"/>
      <c r="O20" s="12"/>
      <c r="P20" s="12"/>
      <c r="Q20" s="55"/>
    </row>
    <row r="21" spans="1:17" x14ac:dyDescent="0.45">
      <c r="A21" s="8"/>
      <c r="B21" s="12"/>
      <c r="C21" s="13"/>
      <c r="D21" s="13"/>
      <c r="E21" s="12"/>
      <c r="F21" s="12"/>
      <c r="G21" s="13"/>
      <c r="H21" s="13"/>
      <c r="I21" s="12"/>
      <c r="J21" s="12"/>
      <c r="K21" s="12"/>
      <c r="L21" s="13"/>
      <c r="M21" s="12"/>
      <c r="N21" s="12"/>
      <c r="O21" s="12"/>
      <c r="P21" s="12"/>
      <c r="Q21" s="55"/>
    </row>
    <row r="22" spans="1:17" x14ac:dyDescent="0.45">
      <c r="A22" s="8"/>
      <c r="B22" s="12"/>
      <c r="C22" s="13"/>
      <c r="D22" s="13"/>
      <c r="E22" s="12"/>
      <c r="F22" s="12"/>
      <c r="G22" s="13"/>
      <c r="H22" s="13"/>
      <c r="I22" s="12"/>
      <c r="J22" s="12"/>
      <c r="K22" s="12"/>
      <c r="L22" s="12"/>
      <c r="M22" s="12"/>
      <c r="N22" s="12"/>
      <c r="O22" s="12"/>
      <c r="P22" s="12"/>
      <c r="Q22" s="55"/>
    </row>
    <row r="23" spans="1:17" x14ac:dyDescent="0.45">
      <c r="A23" s="8" t="s">
        <v>23</v>
      </c>
      <c r="B23" s="12"/>
      <c r="C23" s="13"/>
      <c r="D23" s="56">
        <v>8445.7099999999991</v>
      </c>
      <c r="E23" s="12" t="s">
        <v>111</v>
      </c>
      <c r="F23" s="12"/>
      <c r="G23" s="13"/>
      <c r="H23" s="13"/>
      <c r="I23" s="12"/>
      <c r="J23" s="12"/>
      <c r="K23" s="12"/>
      <c r="L23" s="12"/>
      <c r="M23" s="12"/>
      <c r="N23" s="12"/>
      <c r="O23" s="12"/>
      <c r="P23" s="12"/>
      <c r="Q23" s="55"/>
    </row>
    <row r="24" spans="1:17" x14ac:dyDescent="0.45">
      <c r="A24" s="8" t="s">
        <v>24</v>
      </c>
      <c r="B24" s="12"/>
      <c r="C24" s="13"/>
      <c r="D24" s="68">
        <f>H11</f>
        <v>0</v>
      </c>
      <c r="E24" s="12" t="s">
        <v>36</v>
      </c>
      <c r="F24" s="12"/>
      <c r="G24" s="13"/>
      <c r="H24" s="13"/>
      <c r="I24" s="12"/>
      <c r="J24" s="12"/>
      <c r="K24" s="12"/>
      <c r="L24" s="12"/>
      <c r="M24" s="12"/>
      <c r="N24" s="12"/>
      <c r="O24" s="12"/>
      <c r="P24" s="12"/>
      <c r="Q24" s="55"/>
    </row>
    <row r="25" spans="1:17" x14ac:dyDescent="0.45">
      <c r="A25" s="8" t="s">
        <v>25</v>
      </c>
      <c r="B25" s="12"/>
      <c r="C25" s="13"/>
      <c r="D25" s="13">
        <f>D23+D24</f>
        <v>8445.7099999999991</v>
      </c>
      <c r="E25" s="12"/>
      <c r="F25" s="12"/>
      <c r="G25" s="13"/>
      <c r="H25" s="13"/>
      <c r="I25" s="12"/>
      <c r="J25" s="12"/>
      <c r="K25" s="12"/>
      <c r="L25" s="12"/>
      <c r="M25" s="12"/>
      <c r="N25" s="12"/>
      <c r="O25" s="12"/>
      <c r="P25" s="12"/>
      <c r="Q25" s="55"/>
    </row>
    <row r="26" spans="1:17" x14ac:dyDescent="0.45">
      <c r="A26" s="8" t="s">
        <v>27</v>
      </c>
      <c r="B26" s="12"/>
      <c r="C26" s="13"/>
      <c r="D26" s="13">
        <f>H19</f>
        <v>0</v>
      </c>
      <c r="E26" s="12" t="s">
        <v>37</v>
      </c>
      <c r="F26" s="12"/>
      <c r="G26" s="13"/>
      <c r="H26" s="13"/>
      <c r="I26" s="12"/>
      <c r="J26" s="12"/>
      <c r="K26" s="12"/>
      <c r="L26" s="12"/>
      <c r="M26" s="12"/>
      <c r="N26" s="12"/>
      <c r="O26" s="12"/>
      <c r="P26" s="12"/>
      <c r="Q26" s="55"/>
    </row>
    <row r="27" spans="1:17" x14ac:dyDescent="0.45">
      <c r="A27" s="8" t="s">
        <v>25</v>
      </c>
      <c r="B27" s="12"/>
      <c r="C27" s="13"/>
      <c r="D27" s="69">
        <f>D25-D26</f>
        <v>8445.7099999999991</v>
      </c>
      <c r="E27" s="61" t="s">
        <v>38</v>
      </c>
      <c r="F27" s="12"/>
      <c r="G27" s="13"/>
      <c r="H27" s="13"/>
      <c r="I27" s="12"/>
      <c r="J27" s="12"/>
      <c r="K27" s="12"/>
      <c r="L27" s="12"/>
      <c r="M27" s="12"/>
      <c r="N27" s="12"/>
      <c r="O27" s="12"/>
      <c r="P27" s="12"/>
      <c r="Q27" s="55"/>
    </row>
    <row r="28" spans="1:17" ht="14.65" thickBot="1" x14ac:dyDescent="0.5">
      <c r="A28" s="70"/>
      <c r="B28" s="71"/>
      <c r="C28" s="72"/>
      <c r="D28" s="72"/>
      <c r="E28" s="71"/>
      <c r="F28" s="71"/>
      <c r="G28" s="72"/>
      <c r="H28" s="72"/>
      <c r="I28" s="71"/>
      <c r="J28" s="71"/>
      <c r="K28" s="71"/>
      <c r="L28" s="71"/>
      <c r="M28" s="71"/>
      <c r="N28" s="71"/>
      <c r="O28" s="71"/>
      <c r="P28" s="71"/>
      <c r="Q28" s="73"/>
    </row>
    <row r="29" spans="1:17" ht="14.65" thickTop="1" x14ac:dyDescent="0.45"/>
    <row r="33" spans="1:17" ht="14.65" thickBot="1" x14ac:dyDescent="0.5"/>
    <row r="34" spans="1:17" ht="14.65" thickTop="1" x14ac:dyDescent="0.45">
      <c r="A34" s="52"/>
      <c r="B34" s="21"/>
      <c r="C34" s="5">
        <v>46080</v>
      </c>
      <c r="D34" s="53"/>
      <c r="E34" s="21"/>
      <c r="F34" s="21"/>
      <c r="G34" s="53"/>
      <c r="H34" s="53"/>
      <c r="I34" s="21"/>
      <c r="J34" s="21"/>
      <c r="K34" s="21"/>
      <c r="L34" s="21" t="s">
        <v>40</v>
      </c>
      <c r="M34" s="21"/>
      <c r="N34" s="21"/>
      <c r="O34" s="21"/>
      <c r="P34" s="21"/>
      <c r="Q34" s="54"/>
    </row>
    <row r="35" spans="1:17" x14ac:dyDescent="0.45">
      <c r="A35" s="8" t="s">
        <v>11</v>
      </c>
      <c r="B35" s="12"/>
      <c r="C35" s="13"/>
      <c r="D35" s="13"/>
      <c r="E35" s="12"/>
      <c r="F35" s="12"/>
      <c r="G35" s="13"/>
      <c r="H35" s="13"/>
      <c r="I35" s="12"/>
      <c r="J35" s="12" t="s">
        <v>68</v>
      </c>
      <c r="K35" s="12"/>
      <c r="L35" s="12" t="s">
        <v>21</v>
      </c>
      <c r="M35" s="12"/>
      <c r="N35" s="12"/>
      <c r="O35" s="12"/>
      <c r="P35" s="12"/>
      <c r="Q35" s="55"/>
    </row>
    <row r="36" spans="1:17" x14ac:dyDescent="0.45">
      <c r="A36" s="8" t="s">
        <v>3</v>
      </c>
      <c r="B36" s="12" t="s">
        <v>6</v>
      </c>
      <c r="C36" s="13" t="s">
        <v>4</v>
      </c>
      <c r="D36" s="13" t="s">
        <v>7</v>
      </c>
      <c r="E36" s="12" t="s">
        <v>16</v>
      </c>
      <c r="F36" s="12"/>
      <c r="G36" s="13" t="s">
        <v>18</v>
      </c>
      <c r="H36" s="13" t="s">
        <v>19</v>
      </c>
      <c r="I36" s="43" t="s">
        <v>133</v>
      </c>
      <c r="J36" s="12" t="s">
        <v>67</v>
      </c>
      <c r="K36" s="12"/>
      <c r="L36" s="56">
        <v>39556.74</v>
      </c>
      <c r="M36" s="12" t="s">
        <v>135</v>
      </c>
      <c r="N36" s="12"/>
      <c r="O36" s="12"/>
      <c r="P36" s="12"/>
      <c r="Q36" s="55"/>
    </row>
    <row r="37" spans="1:17" x14ac:dyDescent="0.45">
      <c r="A37" s="8" t="s">
        <v>272</v>
      </c>
      <c r="B37" s="12">
        <v>188</v>
      </c>
      <c r="C37" s="13">
        <v>11.92</v>
      </c>
      <c r="D37" s="13">
        <f>C37*B37</f>
        <v>2240.96</v>
      </c>
      <c r="E37" s="23" t="s">
        <v>17</v>
      </c>
      <c r="F37" s="12"/>
      <c r="G37" s="13">
        <v>11.75</v>
      </c>
      <c r="H37" s="13">
        <f>(B37*G37)-D37</f>
        <v>-31.960000000000036</v>
      </c>
      <c r="I37" s="12" t="s">
        <v>134</v>
      </c>
      <c r="J37" s="23">
        <f>G37*B37</f>
        <v>2209</v>
      </c>
      <c r="K37" s="12" t="str">
        <f>IF(B37&lt;&gt;0,"sell "&amp;B37&amp;" "&amp;A37&amp;" @ $"&amp;G37,"")</f>
        <v>sell 188 TRVI @ $11.75</v>
      </c>
      <c r="L37" s="57">
        <f>L36+(G37*B37)</f>
        <v>41765.74</v>
      </c>
      <c r="M37" s="12"/>
      <c r="N37" s="12"/>
      <c r="O37" s="12"/>
      <c r="P37" s="12"/>
      <c r="Q37" s="55"/>
    </row>
    <row r="38" spans="1:17" x14ac:dyDescent="0.45">
      <c r="A38" s="8" t="s">
        <v>116</v>
      </c>
      <c r="B38" s="12">
        <v>82</v>
      </c>
      <c r="C38" s="13">
        <v>38.9</v>
      </c>
      <c r="D38" s="13">
        <f>C38*B38</f>
        <v>3189.7999999999997</v>
      </c>
      <c r="E38" s="23" t="s">
        <v>17</v>
      </c>
      <c r="F38" s="12"/>
      <c r="G38" s="13">
        <v>38.479999999999997</v>
      </c>
      <c r="H38" s="13">
        <f>(B38*G38)-D38</f>
        <v>-34.440000000000055</v>
      </c>
      <c r="I38" s="12" t="s">
        <v>134</v>
      </c>
      <c r="J38" s="23">
        <f>G38*B38</f>
        <v>3155.3599999999997</v>
      </c>
      <c r="K38" s="12" t="str">
        <f>IF(B38&lt;&gt;0,"sell "&amp;B38&amp;" "&amp;A38&amp;" @ $"&amp;G38,"")</f>
        <v>sell 82 DRD @ $38.48</v>
      </c>
      <c r="L38" s="57">
        <f>L37+(G38*B38)</f>
        <v>44921.1</v>
      </c>
      <c r="M38" s="12"/>
      <c r="N38" s="12"/>
      <c r="O38" s="12"/>
      <c r="P38" s="12"/>
      <c r="Q38" s="55"/>
    </row>
    <row r="39" spans="1:17" x14ac:dyDescent="0.45">
      <c r="A39" s="8" t="s">
        <v>273</v>
      </c>
      <c r="B39" s="12">
        <v>30</v>
      </c>
      <c r="C39" s="13">
        <v>91.03</v>
      </c>
      <c r="D39" s="13">
        <f>C39*B39</f>
        <v>2730.9</v>
      </c>
      <c r="E39" s="23" t="s">
        <v>17</v>
      </c>
      <c r="F39" s="12"/>
      <c r="G39" s="13">
        <v>91.99</v>
      </c>
      <c r="H39" s="13">
        <f>(B39*G39)-D39</f>
        <v>28.799999999999727</v>
      </c>
      <c r="I39" s="12" t="s">
        <v>134</v>
      </c>
      <c r="J39" s="23">
        <f>G39*B39</f>
        <v>2759.7</v>
      </c>
      <c r="K39" s="12" t="str">
        <f>IF(B39&lt;&gt;0,"sell "&amp;B39&amp;" "&amp;A39&amp;" @ $"&amp;G39,"")</f>
        <v>sell 30 NFG @ $91.99</v>
      </c>
      <c r="L39" s="13">
        <f>L38+(G39*B39)</f>
        <v>47680.799999999996</v>
      </c>
      <c r="M39" s="12" t="s">
        <v>44</v>
      </c>
      <c r="N39" s="12"/>
      <c r="O39" s="12"/>
      <c r="P39" s="12"/>
      <c r="Q39" s="55"/>
    </row>
    <row r="40" spans="1:17" x14ac:dyDescent="0.45">
      <c r="A40" s="8"/>
      <c r="B40" s="12"/>
      <c r="C40" s="13" t="s">
        <v>20</v>
      </c>
      <c r="D40" s="13">
        <f>SUM(D37:D39)</f>
        <v>8161.66</v>
      </c>
      <c r="E40" s="12"/>
      <c r="F40" s="12"/>
      <c r="G40" s="43"/>
      <c r="H40" s="13">
        <f>SUM(H37:H39)</f>
        <v>-37.600000000000364</v>
      </c>
      <c r="I40" s="12"/>
      <c r="J40" s="23">
        <f>SUM(J37:J39)</f>
        <v>8124.0599999999995</v>
      </c>
      <c r="K40" s="12"/>
      <c r="L40" s="13"/>
      <c r="M40" s="12"/>
      <c r="N40" s="12"/>
      <c r="O40" s="12"/>
      <c r="P40" s="12"/>
      <c r="Q40" s="55"/>
    </row>
    <row r="41" spans="1:17" x14ac:dyDescent="0.45">
      <c r="A41" s="8"/>
      <c r="B41" s="12"/>
      <c r="C41" s="13"/>
      <c r="D41" s="13"/>
      <c r="E41" s="12"/>
      <c r="F41" s="12"/>
      <c r="G41" s="58"/>
      <c r="H41" s="59"/>
      <c r="I41" s="12"/>
      <c r="J41" s="12"/>
      <c r="K41" s="12"/>
      <c r="L41" s="13"/>
      <c r="M41" s="12"/>
      <c r="N41" s="12"/>
      <c r="O41" s="12"/>
      <c r="P41" s="12"/>
      <c r="Q41" s="55"/>
    </row>
    <row r="42" spans="1:17" x14ac:dyDescent="0.45">
      <c r="A42" s="8"/>
      <c r="B42" s="12"/>
      <c r="C42" s="13"/>
      <c r="D42" s="60"/>
      <c r="E42" s="58"/>
      <c r="F42" s="12"/>
      <c r="G42" s="43"/>
      <c r="H42" s="13"/>
      <c r="I42" s="12"/>
      <c r="J42" s="12"/>
      <c r="K42" s="12"/>
      <c r="L42" s="13"/>
      <c r="M42" s="12" t="s">
        <v>41</v>
      </c>
      <c r="N42" s="12"/>
      <c r="O42" s="12"/>
      <c r="P42" s="12"/>
      <c r="Q42" s="55"/>
    </row>
    <row r="43" spans="1:17" x14ac:dyDescent="0.45">
      <c r="A43" s="8"/>
      <c r="B43" s="12"/>
      <c r="C43" s="13"/>
      <c r="D43" s="13"/>
      <c r="E43" s="61"/>
      <c r="F43" s="12"/>
      <c r="G43" s="43"/>
      <c r="H43" s="13"/>
      <c r="I43" s="12"/>
      <c r="J43" s="12"/>
      <c r="K43" s="12"/>
      <c r="L43" s="13"/>
      <c r="M43" s="12" t="s">
        <v>42</v>
      </c>
      <c r="N43" s="12"/>
      <c r="O43" s="12"/>
      <c r="P43" s="12"/>
      <c r="Q43" s="55"/>
    </row>
    <row r="44" spans="1:17" x14ac:dyDescent="0.45">
      <c r="A44" s="8"/>
      <c r="B44" s="12" t="s">
        <v>6</v>
      </c>
      <c r="C44" s="13" t="s">
        <v>4</v>
      </c>
      <c r="D44" s="13" t="s">
        <v>5</v>
      </c>
      <c r="E44" s="23" t="s">
        <v>16</v>
      </c>
      <c r="F44" s="12"/>
      <c r="G44" s="43" t="s">
        <v>18</v>
      </c>
      <c r="H44" s="13" t="s">
        <v>19</v>
      </c>
      <c r="I44" s="12"/>
      <c r="J44" s="12"/>
      <c r="K44" s="12"/>
      <c r="L44" s="13"/>
      <c r="M44" s="23">
        <f>L36</f>
        <v>39556.74</v>
      </c>
      <c r="N44" s="12"/>
      <c r="O44" s="12"/>
      <c r="P44" s="12"/>
      <c r="Q44" s="55"/>
    </row>
    <row r="45" spans="1:17" x14ac:dyDescent="0.45">
      <c r="A45" s="8" t="s">
        <v>278</v>
      </c>
      <c r="B45" s="12">
        <v>123</v>
      </c>
      <c r="C45" s="13">
        <v>20.36</v>
      </c>
      <c r="D45" s="13">
        <f>C45*B45</f>
        <v>2504.2799999999997</v>
      </c>
      <c r="E45" s="23" t="s">
        <v>17</v>
      </c>
      <c r="F45" s="12"/>
      <c r="G45" s="13">
        <v>19.63</v>
      </c>
      <c r="H45" s="13">
        <f>(B45*G45)-D45</f>
        <v>-89.789999999999964</v>
      </c>
      <c r="I45" s="12" t="s">
        <v>134</v>
      </c>
      <c r="J45" s="12"/>
      <c r="K45" s="12" t="str">
        <f>IF(B45&lt;&gt;0,"buy "&amp;B45&amp;" "&amp;A45&amp;" @ $"&amp;G45,"")</f>
        <v>buy 123 GTX @ $19.63</v>
      </c>
      <c r="L45" s="13">
        <f>L39-(G45*B45)</f>
        <v>45266.31</v>
      </c>
      <c r="M45" s="23">
        <f>L36-(G45*B45)</f>
        <v>37142.25</v>
      </c>
      <c r="N45" s="12"/>
      <c r="O45" s="12"/>
      <c r="P45" s="12"/>
      <c r="Q45" s="55"/>
    </row>
    <row r="46" spans="1:17" x14ac:dyDescent="0.45">
      <c r="A46" s="8" t="s">
        <v>279</v>
      </c>
      <c r="B46" s="12">
        <v>15</v>
      </c>
      <c r="C46" s="13">
        <v>161.15</v>
      </c>
      <c r="D46" s="13">
        <f>C46*B46</f>
        <v>2417.25</v>
      </c>
      <c r="E46" s="23" t="s">
        <v>17</v>
      </c>
      <c r="F46" s="12"/>
      <c r="G46" s="13">
        <v>160.87</v>
      </c>
      <c r="H46" s="13">
        <f>(B46*G46)-D46</f>
        <v>-4.1999999999998181</v>
      </c>
      <c r="I46" s="12" t="s">
        <v>134</v>
      </c>
      <c r="J46" s="12"/>
      <c r="K46" s="12" t="str">
        <f>IF(B46&lt;&gt;0,"buy "&amp;B46&amp;" "&amp;A46&amp;" @ $"&amp;G46,"")</f>
        <v>buy 15 ALLE @ $160.87</v>
      </c>
      <c r="L46" s="13">
        <f>L45-(G46*B46)</f>
        <v>42853.259999999995</v>
      </c>
      <c r="M46" s="23">
        <f>M45-(G46*B46)</f>
        <v>34729.199999999997</v>
      </c>
      <c r="N46" s="12"/>
      <c r="O46" s="12"/>
      <c r="P46" s="12"/>
      <c r="Q46" s="55"/>
    </row>
    <row r="47" spans="1:17" x14ac:dyDescent="0.45">
      <c r="A47" s="62" t="s">
        <v>280</v>
      </c>
      <c r="B47" s="63">
        <v>33</v>
      </c>
      <c r="C47" s="64">
        <v>75.52</v>
      </c>
      <c r="D47" s="64">
        <f>C47*B47</f>
        <v>2492.16</v>
      </c>
      <c r="E47" s="23" t="s">
        <v>17</v>
      </c>
      <c r="F47" s="63"/>
      <c r="G47" s="64">
        <v>73.61</v>
      </c>
      <c r="H47" s="64">
        <f>(B47*G47)-D47</f>
        <v>-63.029999999999745</v>
      </c>
      <c r="I47" s="12" t="s">
        <v>134</v>
      </c>
      <c r="J47" s="12"/>
      <c r="K47" s="12" t="str">
        <f>IF(B47&lt;&gt;0,"buy "&amp;B47&amp;" "&amp;A47&amp;" @ $"&amp;G47,"")</f>
        <v>buy 33 TARS @ $73.61</v>
      </c>
      <c r="L47" s="13">
        <f>L46-(G47*B47)</f>
        <v>40424.129999999997</v>
      </c>
      <c r="M47" s="65">
        <f>M46-(G47*B47)</f>
        <v>32300.069999999996</v>
      </c>
      <c r="N47" s="66"/>
      <c r="O47" s="66"/>
      <c r="P47" s="66"/>
      <c r="Q47" s="67"/>
    </row>
    <row r="48" spans="1:17" x14ac:dyDescent="0.45">
      <c r="A48" s="8"/>
      <c r="B48" s="12"/>
      <c r="C48" s="13" t="s">
        <v>20</v>
      </c>
      <c r="D48" s="13">
        <f>SUM(D45:D47)</f>
        <v>7413.69</v>
      </c>
      <c r="E48" s="12"/>
      <c r="F48" s="12"/>
      <c r="G48" s="13"/>
      <c r="H48" s="13">
        <f>SUM(H45:H47)</f>
        <v>-157.01999999999953</v>
      </c>
      <c r="I48" s="12"/>
      <c r="J48" s="12"/>
      <c r="K48" s="12"/>
      <c r="L48" s="13"/>
      <c r="M48" s="12"/>
      <c r="N48" s="12"/>
      <c r="O48" s="12"/>
      <c r="P48" s="12"/>
      <c r="Q48" s="55"/>
    </row>
    <row r="49" spans="1:17" x14ac:dyDescent="0.45">
      <c r="A49" s="8"/>
      <c r="B49" s="12"/>
      <c r="C49" s="13"/>
      <c r="D49" s="13"/>
      <c r="E49" s="12"/>
      <c r="F49" s="12"/>
      <c r="G49" s="13"/>
      <c r="H49" s="13"/>
      <c r="I49" s="12"/>
      <c r="J49" s="12"/>
      <c r="K49" s="12"/>
      <c r="L49" s="13"/>
      <c r="M49" s="12" t="str">
        <f>IF(J40+M47&gt;0,"Credit Surplus","Credit Shortage")</f>
        <v>Credit Surplus</v>
      </c>
      <c r="N49" s="23"/>
      <c r="O49" s="12"/>
      <c r="P49" s="12"/>
      <c r="Q49" s="55"/>
    </row>
    <row r="50" spans="1:17" x14ac:dyDescent="0.45">
      <c r="A50" s="8"/>
      <c r="B50" s="12"/>
      <c r="C50" s="13"/>
      <c r="D50" s="13"/>
      <c r="E50" s="12"/>
      <c r="F50" s="12"/>
      <c r="G50" s="13"/>
      <c r="H50" s="13"/>
      <c r="I50" s="12"/>
      <c r="J50" s="12"/>
      <c r="K50" s="12"/>
      <c r="L50" s="13"/>
      <c r="M50" s="12"/>
      <c r="N50" s="12"/>
      <c r="O50" s="12"/>
      <c r="P50" s="12"/>
      <c r="Q50" s="55"/>
    </row>
    <row r="51" spans="1:17" x14ac:dyDescent="0.45">
      <c r="A51" s="8"/>
      <c r="B51" s="12"/>
      <c r="C51" s="13"/>
      <c r="D51" s="13"/>
      <c r="E51" s="12"/>
      <c r="F51" s="12"/>
      <c r="G51" s="13"/>
      <c r="H51" s="13"/>
      <c r="I51" s="12"/>
      <c r="J51" s="12"/>
      <c r="K51" s="12"/>
      <c r="L51" s="12"/>
      <c r="M51" s="12"/>
      <c r="N51" s="12"/>
      <c r="O51" s="12"/>
      <c r="P51" s="12"/>
      <c r="Q51" s="55"/>
    </row>
    <row r="52" spans="1:17" x14ac:dyDescent="0.45">
      <c r="A52" s="8" t="s">
        <v>23</v>
      </c>
      <c r="B52" s="12"/>
      <c r="C52" s="13"/>
      <c r="D52" s="56">
        <v>8445.7099999999991</v>
      </c>
      <c r="E52" s="12" t="s">
        <v>111</v>
      </c>
      <c r="F52" s="12"/>
      <c r="G52" s="13"/>
      <c r="H52" s="13"/>
      <c r="I52" s="12"/>
      <c r="J52" s="12"/>
      <c r="K52" s="12"/>
      <c r="L52" s="12"/>
      <c r="M52" s="12"/>
      <c r="N52" s="12"/>
      <c r="O52" s="12"/>
      <c r="P52" s="12"/>
      <c r="Q52" s="55"/>
    </row>
    <row r="53" spans="1:17" x14ac:dyDescent="0.45">
      <c r="A53" s="8" t="s">
        <v>24</v>
      </c>
      <c r="B53" s="12"/>
      <c r="C53" s="13"/>
      <c r="D53" s="68">
        <f>H40</f>
        <v>-37.600000000000364</v>
      </c>
      <c r="E53" s="12" t="s">
        <v>36</v>
      </c>
      <c r="F53" s="12"/>
      <c r="G53" s="13"/>
      <c r="H53" s="13"/>
      <c r="I53" s="12"/>
      <c r="J53" s="12"/>
      <c r="K53" s="12"/>
      <c r="L53" s="12"/>
      <c r="M53" s="12"/>
      <c r="N53" s="12"/>
      <c r="O53" s="12"/>
      <c r="P53" s="12"/>
      <c r="Q53" s="55"/>
    </row>
    <row r="54" spans="1:17" x14ac:dyDescent="0.45">
      <c r="A54" s="8" t="s">
        <v>25</v>
      </c>
      <c r="B54" s="12"/>
      <c r="C54" s="13"/>
      <c r="D54" s="13">
        <f>D52+D53</f>
        <v>8408.1099999999988</v>
      </c>
      <c r="E54" s="12"/>
      <c r="F54" s="12"/>
      <c r="G54" s="13"/>
      <c r="H54" s="13"/>
      <c r="I54" s="12"/>
      <c r="J54" s="12"/>
      <c r="K54" s="12"/>
      <c r="L54" s="12"/>
      <c r="M54" s="12"/>
      <c r="N54" s="12"/>
      <c r="O54" s="12"/>
      <c r="P54" s="12"/>
      <c r="Q54" s="55"/>
    </row>
    <row r="55" spans="1:17" x14ac:dyDescent="0.45">
      <c r="A55" s="8" t="s">
        <v>27</v>
      </c>
      <c r="B55" s="12"/>
      <c r="C55" s="13"/>
      <c r="D55" s="13">
        <f>H48</f>
        <v>-157.01999999999953</v>
      </c>
      <c r="E55" s="12" t="s">
        <v>37</v>
      </c>
      <c r="F55" s="12"/>
      <c r="G55" s="13"/>
      <c r="H55" s="13"/>
      <c r="I55" s="12"/>
      <c r="J55" s="12"/>
      <c r="K55" s="12"/>
      <c r="L55" s="12"/>
      <c r="M55" s="12"/>
      <c r="N55" s="12"/>
      <c r="O55" s="12"/>
      <c r="P55" s="12"/>
      <c r="Q55" s="55"/>
    </row>
    <row r="56" spans="1:17" x14ac:dyDescent="0.45">
      <c r="A56" s="8" t="s">
        <v>25</v>
      </c>
      <c r="B56" s="12"/>
      <c r="C56" s="13"/>
      <c r="D56" s="69">
        <f>D54-D55</f>
        <v>8565.1299999999974</v>
      </c>
      <c r="E56" s="61" t="s">
        <v>38</v>
      </c>
      <c r="F56" s="12"/>
      <c r="G56" s="13"/>
      <c r="H56" s="13"/>
      <c r="I56" s="12"/>
      <c r="J56" s="12"/>
      <c r="K56" s="12"/>
      <c r="L56" s="12"/>
      <c r="M56" s="12"/>
      <c r="N56" s="12"/>
      <c r="O56" s="12"/>
      <c r="P56" s="12"/>
      <c r="Q56" s="55"/>
    </row>
    <row r="57" spans="1:17" ht="14.65" thickBot="1" x14ac:dyDescent="0.5">
      <c r="A57" s="70"/>
      <c r="B57" s="71"/>
      <c r="C57" s="72"/>
      <c r="D57" s="72"/>
      <c r="E57" s="71"/>
      <c r="F57" s="71"/>
      <c r="G57" s="72"/>
      <c r="H57" s="72"/>
      <c r="I57" s="71"/>
      <c r="J57" s="71"/>
      <c r="K57" s="71"/>
      <c r="L57" s="71"/>
      <c r="M57" s="71"/>
      <c r="N57" s="71"/>
      <c r="O57" s="71"/>
      <c r="P57" s="71"/>
      <c r="Q57" s="73"/>
    </row>
    <row r="58" spans="1:17" ht="14.65" thickTop="1" x14ac:dyDescent="0.45"/>
    <row r="62" spans="1:17" ht="14.65" thickBot="1" x14ac:dyDescent="0.5"/>
    <row r="63" spans="1:17" ht="14.65" thickTop="1" x14ac:dyDescent="0.45">
      <c r="A63" s="52"/>
      <c r="B63" s="21"/>
      <c r="C63" s="5">
        <v>46052</v>
      </c>
      <c r="D63" s="53"/>
      <c r="E63" s="21"/>
      <c r="F63" s="21"/>
      <c r="G63" s="53"/>
      <c r="H63" s="53"/>
      <c r="I63" s="21"/>
      <c r="J63" s="21"/>
      <c r="K63" s="21"/>
      <c r="L63" s="21" t="s">
        <v>40</v>
      </c>
      <c r="M63" s="21"/>
      <c r="N63" s="21"/>
      <c r="O63" s="21"/>
      <c r="P63" s="21"/>
      <c r="Q63" s="54"/>
    </row>
    <row r="64" spans="1:17" x14ac:dyDescent="0.45">
      <c r="A64" s="8" t="s">
        <v>11</v>
      </c>
      <c r="B64" s="12"/>
      <c r="C64" s="13"/>
      <c r="D64" s="13"/>
      <c r="E64" s="12"/>
      <c r="F64" s="12"/>
      <c r="G64" s="13"/>
      <c r="H64" s="13"/>
      <c r="I64" s="12"/>
      <c r="J64" s="12" t="s">
        <v>68</v>
      </c>
      <c r="K64" s="12"/>
      <c r="L64" s="12" t="s">
        <v>21</v>
      </c>
      <c r="M64" s="12"/>
      <c r="N64" s="12"/>
      <c r="O64" s="12"/>
      <c r="P64" s="12"/>
      <c r="Q64" s="55"/>
    </row>
    <row r="65" spans="1:17" x14ac:dyDescent="0.45">
      <c r="A65" s="8" t="s">
        <v>3</v>
      </c>
      <c r="B65" s="12" t="s">
        <v>6</v>
      </c>
      <c r="C65" s="13" t="s">
        <v>4</v>
      </c>
      <c r="D65" s="13" t="s">
        <v>7</v>
      </c>
      <c r="E65" s="12" t="s">
        <v>16</v>
      </c>
      <c r="F65" s="12"/>
      <c r="G65" s="13" t="s">
        <v>18</v>
      </c>
      <c r="H65" s="13" t="s">
        <v>19</v>
      </c>
      <c r="I65" s="43" t="s">
        <v>133</v>
      </c>
      <c r="J65" s="12" t="s">
        <v>67</v>
      </c>
      <c r="K65" s="12"/>
      <c r="L65" s="56">
        <v>39182.5</v>
      </c>
      <c r="M65" s="12" t="s">
        <v>135</v>
      </c>
      <c r="N65" s="12"/>
      <c r="O65" s="12"/>
      <c r="P65" s="12"/>
      <c r="Q65" s="55"/>
    </row>
    <row r="66" spans="1:17" x14ac:dyDescent="0.45">
      <c r="A66" s="8" t="s">
        <v>270</v>
      </c>
      <c r="B66" s="12">
        <v>421</v>
      </c>
      <c r="C66" s="13">
        <v>3.76</v>
      </c>
      <c r="D66" s="13">
        <f>C66*B66</f>
        <v>1582.9599999999998</v>
      </c>
      <c r="E66" s="23" t="s">
        <v>17</v>
      </c>
      <c r="F66" s="12"/>
      <c r="G66" s="13">
        <v>3.74</v>
      </c>
      <c r="H66" s="13">
        <f>(B66*G66)-D66</f>
        <v>-8.419999999999618</v>
      </c>
      <c r="I66" s="12" t="s">
        <v>134</v>
      </c>
      <c r="J66" s="23">
        <f>G66*B66</f>
        <v>1574.5400000000002</v>
      </c>
      <c r="K66" s="12" t="str">
        <f>IF(B66&lt;&gt;0,"sell "&amp;B66&amp;" "&amp;A66&amp;" @ $"&amp;G66,"")</f>
        <v>sell 421 ATAI @ $3.74</v>
      </c>
      <c r="L66" s="57">
        <f>L65+(G66*B66)</f>
        <v>40757.040000000001</v>
      </c>
      <c r="M66" s="12"/>
      <c r="N66" s="12"/>
      <c r="O66" s="12"/>
      <c r="P66" s="12"/>
      <c r="Q66" s="55"/>
    </row>
    <row r="67" spans="1:17" x14ac:dyDescent="0.45">
      <c r="A67" s="8" t="s">
        <v>271</v>
      </c>
      <c r="B67" s="12">
        <v>26</v>
      </c>
      <c r="C67" s="13">
        <v>114.04</v>
      </c>
      <c r="D67" s="13">
        <f>C67*B67</f>
        <v>2965.04</v>
      </c>
      <c r="E67" s="23" t="s">
        <v>17</v>
      </c>
      <c r="F67" s="12"/>
      <c r="G67" s="13">
        <v>113.68</v>
      </c>
      <c r="H67" s="13">
        <f>(B67*G67)-D67</f>
        <v>-9.3599999999996726</v>
      </c>
      <c r="I67" s="12" t="s">
        <v>134</v>
      </c>
      <c r="J67" s="23">
        <f>G67*B67</f>
        <v>2955.6800000000003</v>
      </c>
      <c r="K67" s="12" t="str">
        <f>IF(B67&lt;&gt;0,"sell "&amp;B67&amp;" "&amp;A67&amp;" @ $"&amp;G67,"")</f>
        <v>sell 26 GH @ $113.68</v>
      </c>
      <c r="L67" s="57">
        <f>L66+(G67*B67)</f>
        <v>43712.72</v>
      </c>
      <c r="M67" s="12"/>
      <c r="N67" s="12"/>
      <c r="O67" s="12"/>
      <c r="P67" s="12"/>
      <c r="Q67" s="55"/>
    </row>
    <row r="68" spans="1:17" x14ac:dyDescent="0.45">
      <c r="A68" s="8" t="s">
        <v>32</v>
      </c>
      <c r="B68" s="12">
        <v>43</v>
      </c>
      <c r="C68" s="13">
        <v>54.85</v>
      </c>
      <c r="D68" s="13">
        <f>C68*B68</f>
        <v>2358.5500000000002</v>
      </c>
      <c r="E68" s="23" t="s">
        <v>17</v>
      </c>
      <c r="F68" s="12"/>
      <c r="G68" s="13">
        <v>55.87</v>
      </c>
      <c r="H68" s="13">
        <f>(B68*G68)-D68</f>
        <v>43.859999999999673</v>
      </c>
      <c r="I68" s="12" t="s">
        <v>134</v>
      </c>
      <c r="J68" s="23">
        <f>G68*B68</f>
        <v>2402.41</v>
      </c>
      <c r="K68" s="12" t="str">
        <f>IF(B68&lt;&gt;0,"sell "&amp;B68&amp;" "&amp;A68&amp;" @ $"&amp;G68,"")</f>
        <v>sell 43 WOR @ $55.87</v>
      </c>
      <c r="L68" s="13">
        <f>L67+(G68*B68)</f>
        <v>46115.130000000005</v>
      </c>
      <c r="M68" s="12" t="s">
        <v>44</v>
      </c>
      <c r="N68" s="12"/>
      <c r="O68" s="12"/>
      <c r="P68" s="12"/>
      <c r="Q68" s="55"/>
    </row>
    <row r="69" spans="1:17" x14ac:dyDescent="0.45">
      <c r="A69" s="8"/>
      <c r="B69" s="12"/>
      <c r="C69" s="13" t="s">
        <v>20</v>
      </c>
      <c r="D69" s="13">
        <f>SUM(D66:D68)</f>
        <v>6906.55</v>
      </c>
      <c r="E69" s="12"/>
      <c r="F69" s="12"/>
      <c r="G69" s="43"/>
      <c r="H69" s="13">
        <f>SUM(H66:H68)</f>
        <v>26.080000000000382</v>
      </c>
      <c r="I69" s="12"/>
      <c r="J69" s="23">
        <f>SUM(J66:J68)</f>
        <v>6932.63</v>
      </c>
      <c r="K69" s="12"/>
      <c r="L69" s="13"/>
      <c r="M69" s="12"/>
      <c r="N69" s="12"/>
      <c r="O69" s="12"/>
      <c r="P69" s="12"/>
      <c r="Q69" s="55"/>
    </row>
    <row r="70" spans="1:17" x14ac:dyDescent="0.45">
      <c r="A70" s="8"/>
      <c r="B70" s="12"/>
      <c r="C70" s="13"/>
      <c r="D70" s="13"/>
      <c r="E70" s="12"/>
      <c r="F70" s="12"/>
      <c r="G70" s="58"/>
      <c r="H70" s="59"/>
      <c r="I70" s="12"/>
      <c r="J70" s="12"/>
      <c r="K70" s="12"/>
      <c r="L70" s="13"/>
      <c r="M70" s="12"/>
      <c r="N70" s="12"/>
      <c r="O70" s="12"/>
      <c r="P70" s="12"/>
      <c r="Q70" s="55"/>
    </row>
    <row r="71" spans="1:17" x14ac:dyDescent="0.45">
      <c r="A71" s="8"/>
      <c r="B71" s="12"/>
      <c r="C71" s="13"/>
      <c r="D71" s="60"/>
      <c r="E71" s="58"/>
      <c r="F71" s="12"/>
      <c r="G71" s="43"/>
      <c r="H71" s="13"/>
      <c r="I71" s="12"/>
      <c r="J71" s="12"/>
      <c r="K71" s="12"/>
      <c r="L71" s="13"/>
      <c r="M71" s="12" t="s">
        <v>41</v>
      </c>
      <c r="N71" s="12"/>
      <c r="O71" s="12"/>
      <c r="P71" s="12"/>
      <c r="Q71" s="55"/>
    </row>
    <row r="72" spans="1:17" x14ac:dyDescent="0.45">
      <c r="A72" s="8"/>
      <c r="B72" s="12"/>
      <c r="C72" s="13"/>
      <c r="D72" s="13"/>
      <c r="E72" s="61"/>
      <c r="F72" s="12"/>
      <c r="G72" s="43"/>
      <c r="H72" s="13"/>
      <c r="I72" s="12"/>
      <c r="J72" s="12"/>
      <c r="K72" s="12"/>
      <c r="L72" s="13"/>
      <c r="M72" s="12" t="s">
        <v>42</v>
      </c>
      <c r="N72" s="12"/>
      <c r="O72" s="12"/>
      <c r="P72" s="12"/>
      <c r="Q72" s="55"/>
    </row>
    <row r="73" spans="1:17" x14ac:dyDescent="0.45">
      <c r="A73" s="8"/>
      <c r="B73" s="12" t="s">
        <v>6</v>
      </c>
      <c r="C73" s="13" t="s">
        <v>4</v>
      </c>
      <c r="D73" s="13" t="s">
        <v>5</v>
      </c>
      <c r="E73" s="23" t="s">
        <v>16</v>
      </c>
      <c r="F73" s="12"/>
      <c r="G73" s="43" t="s">
        <v>18</v>
      </c>
      <c r="H73" s="13" t="s">
        <v>19</v>
      </c>
      <c r="I73" s="12"/>
      <c r="J73" s="12"/>
      <c r="K73" s="12"/>
      <c r="L73" s="13"/>
      <c r="M73" s="23">
        <f>L65</f>
        <v>39182.5</v>
      </c>
      <c r="N73" s="12"/>
      <c r="O73" s="12"/>
      <c r="P73" s="12"/>
      <c r="Q73" s="55"/>
    </row>
    <row r="74" spans="1:17" x14ac:dyDescent="0.45">
      <c r="A74" s="8" t="s">
        <v>276</v>
      </c>
      <c r="B74" s="12"/>
      <c r="C74" s="13">
        <v>110.95</v>
      </c>
      <c r="D74" s="13">
        <f>C74*B74</f>
        <v>0</v>
      </c>
      <c r="E74" s="23" t="s">
        <v>17</v>
      </c>
      <c r="F74" s="12"/>
      <c r="G74" s="13">
        <v>111.96</v>
      </c>
      <c r="H74" s="13">
        <f>(B74*G74)-D74</f>
        <v>0</v>
      </c>
      <c r="I74" s="12" t="s">
        <v>134</v>
      </c>
      <c r="J74" s="12"/>
      <c r="K74" s="12" t="str">
        <f>IF(B74&lt;&gt;0,"buy "&amp;B74&amp;" "&amp;A74&amp;" @ $"&amp;G74,"")</f>
        <v/>
      </c>
      <c r="L74" s="13">
        <f>L68-(G74*B74)</f>
        <v>46115.130000000005</v>
      </c>
      <c r="M74" s="23">
        <f>L65-(G74*B74)</f>
        <v>39182.5</v>
      </c>
      <c r="N74" s="12"/>
      <c r="O74" s="12"/>
      <c r="P74" s="12"/>
      <c r="Q74" s="55"/>
    </row>
    <row r="75" spans="1:17" x14ac:dyDescent="0.45">
      <c r="A75" s="8" t="s">
        <v>74</v>
      </c>
      <c r="B75" s="12"/>
      <c r="C75" s="13">
        <v>171.66</v>
      </c>
      <c r="D75" s="13">
        <f>C75*B75</f>
        <v>0</v>
      </c>
      <c r="E75" s="23" t="s">
        <v>17</v>
      </c>
      <c r="F75" s="12"/>
      <c r="G75" s="13">
        <v>171.54</v>
      </c>
      <c r="H75" s="13">
        <f>(B75*G75)-D75</f>
        <v>0</v>
      </c>
      <c r="I75" s="12" t="s">
        <v>134</v>
      </c>
      <c r="J75" s="12"/>
      <c r="K75" s="12" t="str">
        <f>IF(B75&lt;&gt;0,"buy "&amp;B75&amp;" "&amp;A75&amp;" @ $"&amp;G75,"")</f>
        <v/>
      </c>
      <c r="L75" s="13">
        <f>L74-(G75*B75)</f>
        <v>46115.130000000005</v>
      </c>
      <c r="M75" s="23">
        <f>M74-(G75*B75)</f>
        <v>39182.5</v>
      </c>
      <c r="N75" s="12"/>
      <c r="O75" s="12"/>
      <c r="P75" s="12"/>
      <c r="Q75" s="55"/>
    </row>
    <row r="76" spans="1:17" x14ac:dyDescent="0.45">
      <c r="A76" s="62" t="s">
        <v>277</v>
      </c>
      <c r="B76" s="63"/>
      <c r="C76" s="64">
        <v>102.96</v>
      </c>
      <c r="D76" s="64">
        <f>C76*B76</f>
        <v>0</v>
      </c>
      <c r="E76" s="23" t="s">
        <v>17</v>
      </c>
      <c r="F76" s="63"/>
      <c r="G76" s="64">
        <v>102.85</v>
      </c>
      <c r="H76" s="64">
        <f>(B76*G76)-D76</f>
        <v>0</v>
      </c>
      <c r="I76" s="12" t="s">
        <v>134</v>
      </c>
      <c r="J76" s="12"/>
      <c r="K76" s="12" t="str">
        <f>IF(B76&lt;&gt;0,"buy "&amp;B76&amp;" "&amp;A76&amp;" @ $"&amp;G76,"")</f>
        <v/>
      </c>
      <c r="L76" s="13">
        <f>L75-(G76*B76)</f>
        <v>46115.130000000005</v>
      </c>
      <c r="M76" s="65">
        <f>M75-(G76*B76)</f>
        <v>39182.5</v>
      </c>
      <c r="N76" s="66"/>
      <c r="O76" s="66"/>
      <c r="P76" s="66"/>
      <c r="Q76" s="67"/>
    </row>
    <row r="77" spans="1:17" x14ac:dyDescent="0.45">
      <c r="A77" s="8"/>
      <c r="B77" s="12"/>
      <c r="C77" s="13" t="s">
        <v>20</v>
      </c>
      <c r="D77" s="13">
        <f>SUM(D74:D76)</f>
        <v>0</v>
      </c>
      <c r="E77" s="12"/>
      <c r="F77" s="12"/>
      <c r="G77" s="13"/>
      <c r="H77" s="13">
        <f>SUM(H74:H76)</f>
        <v>0</v>
      </c>
      <c r="I77" s="12"/>
      <c r="J77" s="12"/>
      <c r="K77" s="12"/>
      <c r="L77" s="13"/>
      <c r="M77" s="12"/>
      <c r="N77" s="12"/>
      <c r="O77" s="12"/>
      <c r="P77" s="12"/>
      <c r="Q77" s="55"/>
    </row>
    <row r="78" spans="1:17" x14ac:dyDescent="0.45">
      <c r="A78" s="8"/>
      <c r="B78" s="12"/>
      <c r="C78" s="13"/>
      <c r="D78" s="13"/>
      <c r="E78" s="12"/>
      <c r="F78" s="12"/>
      <c r="G78" s="13"/>
      <c r="H78" s="13"/>
      <c r="I78" s="12"/>
      <c r="J78" s="12"/>
      <c r="K78" s="12"/>
      <c r="L78" s="13"/>
      <c r="M78" s="12" t="str">
        <f>IF(J69+M76&gt;0,"Credit Surplus","Credit Shortage")</f>
        <v>Credit Surplus</v>
      </c>
      <c r="N78" s="23"/>
      <c r="O78" s="12"/>
      <c r="P78" s="12"/>
      <c r="Q78" s="55"/>
    </row>
    <row r="79" spans="1:17" x14ac:dyDescent="0.45">
      <c r="A79" s="8"/>
      <c r="B79" s="12"/>
      <c r="C79" s="13"/>
      <c r="D79" s="13"/>
      <c r="E79" s="12"/>
      <c r="F79" s="12"/>
      <c r="G79" s="13"/>
      <c r="H79" s="13"/>
      <c r="I79" s="12"/>
      <c r="J79" s="12"/>
      <c r="K79" s="12"/>
      <c r="L79" s="13"/>
      <c r="M79" s="12"/>
      <c r="N79" s="12"/>
      <c r="O79" s="12"/>
      <c r="P79" s="12"/>
      <c r="Q79" s="55"/>
    </row>
    <row r="80" spans="1:17" x14ac:dyDescent="0.45">
      <c r="A80" s="8"/>
      <c r="B80" s="12"/>
      <c r="C80" s="13"/>
      <c r="D80" s="13"/>
      <c r="E80" s="12"/>
      <c r="F80" s="12"/>
      <c r="G80" s="13"/>
      <c r="H80" s="13"/>
      <c r="I80" s="12"/>
      <c r="J80" s="12"/>
      <c r="K80" s="12"/>
      <c r="L80" s="12"/>
      <c r="M80" s="12"/>
      <c r="N80" s="12"/>
      <c r="O80" s="12"/>
      <c r="P80" s="12"/>
      <c r="Q80" s="55"/>
    </row>
    <row r="81" spans="1:17" x14ac:dyDescent="0.45">
      <c r="A81" s="8" t="s">
        <v>23</v>
      </c>
      <c r="B81" s="12"/>
      <c r="C81" s="13"/>
      <c r="D81" s="56">
        <v>275.2</v>
      </c>
      <c r="E81" s="12" t="s">
        <v>111</v>
      </c>
      <c r="F81" s="12"/>
      <c r="G81" s="13"/>
      <c r="H81" s="13"/>
      <c r="I81" s="12"/>
      <c r="J81" s="12"/>
      <c r="K81" s="12"/>
      <c r="L81" s="12"/>
      <c r="M81" s="12"/>
      <c r="N81" s="12"/>
      <c r="O81" s="12"/>
      <c r="P81" s="12"/>
      <c r="Q81" s="55"/>
    </row>
    <row r="82" spans="1:17" x14ac:dyDescent="0.45">
      <c r="A82" s="8" t="s">
        <v>24</v>
      </c>
      <c r="B82" s="12"/>
      <c r="C82" s="13"/>
      <c r="D82" s="68">
        <f>H69</f>
        <v>26.080000000000382</v>
      </c>
      <c r="E82" s="12" t="s">
        <v>36</v>
      </c>
      <c r="F82" s="12"/>
      <c r="G82" s="13"/>
      <c r="H82" s="13"/>
      <c r="I82" s="12"/>
      <c r="J82" s="12"/>
      <c r="K82" s="12"/>
      <c r="L82" s="12"/>
      <c r="M82" s="12"/>
      <c r="N82" s="12"/>
      <c r="O82" s="12"/>
      <c r="P82" s="12"/>
      <c r="Q82" s="55"/>
    </row>
    <row r="83" spans="1:17" x14ac:dyDescent="0.45">
      <c r="A83" s="8" t="s">
        <v>25</v>
      </c>
      <c r="B83" s="12"/>
      <c r="C83" s="13"/>
      <c r="D83" s="13">
        <f>D81+D82</f>
        <v>301.28000000000037</v>
      </c>
      <c r="E83" s="12"/>
      <c r="F83" s="12"/>
      <c r="G83" s="13"/>
      <c r="H83" s="13"/>
      <c r="I83" s="12"/>
      <c r="J83" s="12"/>
      <c r="K83" s="12"/>
      <c r="L83" s="12"/>
      <c r="M83" s="12"/>
      <c r="N83" s="12"/>
      <c r="O83" s="12"/>
      <c r="P83" s="12"/>
      <c r="Q83" s="55"/>
    </row>
    <row r="84" spans="1:17" x14ac:dyDescent="0.45">
      <c r="A84" s="8" t="s">
        <v>27</v>
      </c>
      <c r="B84" s="12"/>
      <c r="C84" s="13"/>
      <c r="D84" s="13">
        <f>H77</f>
        <v>0</v>
      </c>
      <c r="E84" s="12" t="s">
        <v>37</v>
      </c>
      <c r="F84" s="12"/>
      <c r="G84" s="13"/>
      <c r="H84" s="13"/>
      <c r="I84" s="12"/>
      <c r="J84" s="12"/>
      <c r="K84" s="12"/>
      <c r="L84" s="12"/>
      <c r="M84" s="12"/>
      <c r="N84" s="12"/>
      <c r="O84" s="12"/>
      <c r="P84" s="12"/>
      <c r="Q84" s="55"/>
    </row>
    <row r="85" spans="1:17" x14ac:dyDescent="0.45">
      <c r="A85" s="8" t="s">
        <v>25</v>
      </c>
      <c r="B85" s="12"/>
      <c r="C85" s="13"/>
      <c r="D85" s="69">
        <f>D83-D84</f>
        <v>301.28000000000037</v>
      </c>
      <c r="E85" s="61" t="s">
        <v>38</v>
      </c>
      <c r="F85" s="12"/>
      <c r="G85" s="13"/>
      <c r="H85" s="13"/>
      <c r="I85" s="12"/>
      <c r="J85" s="12"/>
      <c r="K85" s="12"/>
      <c r="L85" s="12"/>
      <c r="M85" s="12"/>
      <c r="N85" s="12"/>
      <c r="O85" s="12"/>
      <c r="P85" s="12"/>
      <c r="Q85" s="55"/>
    </row>
    <row r="86" spans="1:17" ht="14.65" thickBot="1" x14ac:dyDescent="0.5">
      <c r="A86" s="70"/>
      <c r="B86" s="71"/>
      <c r="C86" s="72"/>
      <c r="D86" s="72"/>
      <c r="E86" s="71"/>
      <c r="F86" s="71"/>
      <c r="G86" s="72"/>
      <c r="H86" s="72"/>
      <c r="I86" s="71"/>
      <c r="J86" s="71"/>
      <c r="K86" s="71"/>
      <c r="L86" s="71"/>
      <c r="M86" s="71"/>
      <c r="N86" s="71"/>
      <c r="O86" s="71"/>
      <c r="P86" s="71"/>
      <c r="Q86" s="73"/>
    </row>
    <row r="87" spans="1:17" ht="14.65" thickTop="1" x14ac:dyDescent="0.45"/>
  </sheetData>
  <printOptions gridLines="1"/>
  <pageMargins left="0.25" right="0.25" top="0.75" bottom="0.75" header="0.3" footer="0.3"/>
  <pageSetup scale="4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82"/>
  <sheetViews>
    <sheetView workbookViewId="0">
      <selection activeCell="B3" sqref="B3:T1222"/>
    </sheetView>
  </sheetViews>
  <sheetFormatPr defaultRowHeight="14.25" x14ac:dyDescent="0.45"/>
  <sheetData>
    <row r="2" spans="2:18" ht="14.65" thickBot="1" x14ac:dyDescent="0.5"/>
    <row r="3" spans="2:18" ht="14.65" thickTop="1" x14ac:dyDescent="0.45">
      <c r="B3" s="3"/>
      <c r="C3" s="4"/>
      <c r="D3" s="5">
        <v>46022</v>
      </c>
      <c r="E3" s="6"/>
      <c r="F3" s="4"/>
      <c r="G3" s="4"/>
      <c r="H3" s="6"/>
      <c r="I3" s="6"/>
      <c r="J3" s="4"/>
      <c r="K3" s="4"/>
      <c r="L3" s="4"/>
      <c r="M3" s="21" t="s">
        <v>40</v>
      </c>
      <c r="N3" s="4"/>
      <c r="O3" s="4"/>
      <c r="P3" s="4"/>
      <c r="Q3" s="4"/>
      <c r="R3" s="7"/>
    </row>
    <row r="4" spans="2:18" x14ac:dyDescent="0.45">
      <c r="B4" s="8" t="s">
        <v>11</v>
      </c>
      <c r="C4" s="9"/>
      <c r="D4" s="10"/>
      <c r="E4" s="10"/>
      <c r="F4" s="9"/>
      <c r="G4" s="9"/>
      <c r="H4" s="10"/>
      <c r="I4" s="10"/>
      <c r="J4" s="9"/>
      <c r="K4" s="12" t="s">
        <v>68</v>
      </c>
      <c r="L4" s="9"/>
      <c r="M4" s="12" t="s">
        <v>21</v>
      </c>
      <c r="N4" s="12"/>
      <c r="O4" s="9"/>
      <c r="P4" s="9"/>
      <c r="Q4" s="9"/>
      <c r="R4" s="11"/>
    </row>
    <row r="5" spans="2:18" x14ac:dyDescent="0.45">
      <c r="B5" s="8" t="s">
        <v>3</v>
      </c>
      <c r="C5" s="12" t="s">
        <v>6</v>
      </c>
      <c r="D5" s="13" t="s">
        <v>4</v>
      </c>
      <c r="E5" s="13" t="s">
        <v>7</v>
      </c>
      <c r="F5" s="12" t="s">
        <v>16</v>
      </c>
      <c r="G5" s="9"/>
      <c r="H5" s="13" t="s">
        <v>18</v>
      </c>
      <c r="I5" s="13" t="s">
        <v>19</v>
      </c>
      <c r="J5" s="43" t="s">
        <v>133</v>
      </c>
      <c r="K5" s="12" t="s">
        <v>67</v>
      </c>
      <c r="L5" s="9"/>
      <c r="M5" s="22">
        <v>39407.480000000003</v>
      </c>
      <c r="N5" s="9" t="s">
        <v>135</v>
      </c>
      <c r="O5" s="9"/>
      <c r="P5" s="9"/>
      <c r="Q5" s="9"/>
      <c r="R5" s="11"/>
    </row>
    <row r="6" spans="2:18" x14ac:dyDescent="0.45">
      <c r="B6" s="14" t="s">
        <v>267</v>
      </c>
      <c r="C6" s="9">
        <v>153</v>
      </c>
      <c r="D6" s="10">
        <v>16.239999999999998</v>
      </c>
      <c r="E6" s="10">
        <f>D6*C6</f>
        <v>2484.7199999999998</v>
      </c>
      <c r="F6" s="38" t="s">
        <v>17</v>
      </c>
      <c r="G6" s="9"/>
      <c r="H6" s="10">
        <v>16.27</v>
      </c>
      <c r="I6" s="10">
        <f>(C6*H6)-E6</f>
        <v>4.5900000000001455</v>
      </c>
      <c r="J6" s="9" t="s">
        <v>134</v>
      </c>
      <c r="K6" s="38">
        <f>H6*C6</f>
        <v>2489.31</v>
      </c>
      <c r="L6" s="9" t="str">
        <f>IF(C6&lt;&gt;0,"sell "&amp;C6&amp;" "&amp;B6&amp;" @ $"&amp;H6,"")</f>
        <v>sell 153 ADPT @ $16.27</v>
      </c>
      <c r="M6" s="50">
        <f>M5+(H6*C6)</f>
        <v>41896.79</v>
      </c>
      <c r="N6" s="9"/>
      <c r="O6" s="9"/>
      <c r="P6" s="9"/>
      <c r="Q6" s="9"/>
      <c r="R6" s="11"/>
    </row>
    <row r="7" spans="2:18" x14ac:dyDescent="0.45">
      <c r="B7" s="14" t="s">
        <v>268</v>
      </c>
      <c r="C7" s="9">
        <v>98</v>
      </c>
      <c r="D7" s="10">
        <v>17.61</v>
      </c>
      <c r="E7" s="10">
        <f>D7*C7</f>
        <v>1725.78</v>
      </c>
      <c r="F7" s="38" t="s">
        <v>17</v>
      </c>
      <c r="G7" s="9"/>
      <c r="H7" s="10">
        <v>17.93</v>
      </c>
      <c r="I7" s="10">
        <f>(C7*H7)-E7</f>
        <v>31.3599999999999</v>
      </c>
      <c r="J7" s="9" t="s">
        <v>134</v>
      </c>
      <c r="K7" s="38">
        <f>H7*C7</f>
        <v>1757.1399999999999</v>
      </c>
      <c r="L7" s="9" t="str">
        <f>IF(C7&lt;&gt;0,"sell "&amp;C7&amp;" "&amp;B7&amp;" @ $"&amp;H7,"")</f>
        <v>sell 98 GRPN @ $17.93</v>
      </c>
      <c r="M7" s="50">
        <f>M6+(H7*C7)</f>
        <v>43653.93</v>
      </c>
      <c r="N7" s="9"/>
      <c r="O7" s="9"/>
      <c r="P7" s="9"/>
      <c r="Q7" s="9"/>
      <c r="R7" s="11"/>
    </row>
    <row r="8" spans="2:18" x14ac:dyDescent="0.45">
      <c r="B8" s="14" t="s">
        <v>269</v>
      </c>
      <c r="C8" s="9">
        <v>92</v>
      </c>
      <c r="D8" s="10">
        <v>28.16</v>
      </c>
      <c r="E8" s="10">
        <f>D8*C8</f>
        <v>2590.7199999999998</v>
      </c>
      <c r="F8" s="38" t="s">
        <v>17</v>
      </c>
      <c r="G8" s="9"/>
      <c r="H8" s="10">
        <v>28.45</v>
      </c>
      <c r="I8" s="10">
        <f>(C8*H8)-E8</f>
        <v>26.680000000000291</v>
      </c>
      <c r="J8" s="9" t="s">
        <v>134</v>
      </c>
      <c r="K8" s="38">
        <f>H8*C8</f>
        <v>2617.4</v>
      </c>
      <c r="L8" s="9" t="str">
        <f>IF(C8&lt;&gt;0,"sell "&amp;C8&amp;" "&amp;B8&amp;" @ $"&amp;H8,"")</f>
        <v>sell 92 KGC @ $28.45</v>
      </c>
      <c r="M8" s="10">
        <f>M7+(H8*C8)</f>
        <v>46271.33</v>
      </c>
      <c r="N8" s="9" t="s">
        <v>44</v>
      </c>
      <c r="O8" s="9"/>
      <c r="P8" s="9"/>
      <c r="Q8" s="9"/>
      <c r="R8" s="11"/>
    </row>
    <row r="9" spans="2:18" x14ac:dyDescent="0.45">
      <c r="B9" s="14"/>
      <c r="C9" s="9"/>
      <c r="D9" s="10" t="s">
        <v>20</v>
      </c>
      <c r="E9" s="10">
        <f>SUM(E6:E8)</f>
        <v>6801.2199999999993</v>
      </c>
      <c r="F9" s="9"/>
      <c r="G9" s="9"/>
      <c r="H9" s="41"/>
      <c r="I9" s="10">
        <f>SUM(I6:I8)</f>
        <v>62.630000000000337</v>
      </c>
      <c r="J9" s="9"/>
      <c r="K9" s="38">
        <f>SUM(K6:K8)</f>
        <v>6863.85</v>
      </c>
      <c r="L9" s="9"/>
      <c r="M9" s="10"/>
      <c r="N9" s="9"/>
      <c r="O9" s="9"/>
      <c r="P9" s="9"/>
      <c r="Q9" s="9"/>
      <c r="R9" s="11"/>
    </row>
    <row r="10" spans="2:18" x14ac:dyDescent="0.45">
      <c r="B10" s="14"/>
      <c r="C10" s="9"/>
      <c r="D10" s="10"/>
      <c r="E10" s="10"/>
      <c r="F10" s="9"/>
      <c r="G10" s="9"/>
      <c r="H10" s="42"/>
      <c r="I10" s="39"/>
      <c r="J10" s="9"/>
      <c r="K10" s="9"/>
      <c r="L10" s="9"/>
      <c r="M10" s="10"/>
      <c r="N10" s="9"/>
      <c r="O10" s="9"/>
      <c r="P10" s="9"/>
      <c r="Q10" s="9"/>
      <c r="R10" s="11"/>
    </row>
    <row r="11" spans="2:18" x14ac:dyDescent="0.45">
      <c r="B11" s="14"/>
      <c r="C11" s="9"/>
      <c r="D11" s="10"/>
      <c r="E11" s="51"/>
      <c r="F11" s="42"/>
      <c r="G11" s="9"/>
      <c r="H11" s="41"/>
      <c r="I11" s="10"/>
      <c r="J11" s="9"/>
      <c r="K11" s="9"/>
      <c r="L11" s="9"/>
      <c r="M11" s="10"/>
      <c r="N11" s="12" t="s">
        <v>41</v>
      </c>
      <c r="O11" s="9"/>
      <c r="P11" s="9"/>
      <c r="Q11" s="9"/>
      <c r="R11" s="11"/>
    </row>
    <row r="12" spans="2:18" x14ac:dyDescent="0.45">
      <c r="B12" s="8"/>
      <c r="C12" s="9"/>
      <c r="D12" s="10"/>
      <c r="E12" s="10"/>
      <c r="F12" s="20"/>
      <c r="G12" s="9"/>
      <c r="H12" s="41"/>
      <c r="I12" s="10"/>
      <c r="J12" s="9"/>
      <c r="K12" s="9"/>
      <c r="L12" s="9"/>
      <c r="M12" s="10"/>
      <c r="N12" s="12" t="s">
        <v>42</v>
      </c>
      <c r="O12" s="9"/>
      <c r="P12" s="9"/>
      <c r="Q12" s="9"/>
      <c r="R12" s="11"/>
    </row>
    <row r="13" spans="2:18" x14ac:dyDescent="0.45">
      <c r="B13" s="8"/>
      <c r="C13" s="12" t="s">
        <v>6</v>
      </c>
      <c r="D13" s="13" t="s">
        <v>4</v>
      </c>
      <c r="E13" s="13" t="s">
        <v>5</v>
      </c>
      <c r="F13" s="23" t="s">
        <v>16</v>
      </c>
      <c r="G13" s="9"/>
      <c r="H13" s="43" t="s">
        <v>18</v>
      </c>
      <c r="I13" s="13" t="s">
        <v>19</v>
      </c>
      <c r="J13" s="9"/>
      <c r="K13" s="9"/>
      <c r="L13" s="9"/>
      <c r="M13" s="10"/>
      <c r="N13" s="38">
        <f>M5</f>
        <v>39407.480000000003</v>
      </c>
      <c r="O13" s="9"/>
      <c r="P13" s="9"/>
      <c r="Q13" s="9"/>
      <c r="R13" s="11"/>
    </row>
    <row r="14" spans="2:18" x14ac:dyDescent="0.45">
      <c r="B14" s="14" t="s">
        <v>274</v>
      </c>
      <c r="C14" s="9">
        <v>35</v>
      </c>
      <c r="D14" s="10">
        <v>69.760000000000005</v>
      </c>
      <c r="E14" s="10">
        <f>D14*C14</f>
        <v>2441.6000000000004</v>
      </c>
      <c r="F14" s="38" t="s">
        <v>17</v>
      </c>
      <c r="G14" s="9"/>
      <c r="H14" s="10">
        <v>70.63</v>
      </c>
      <c r="I14" s="10">
        <f>(C14*H14)-E14</f>
        <v>30.449999999999363</v>
      </c>
      <c r="J14" s="9" t="s">
        <v>134</v>
      </c>
      <c r="K14" s="9"/>
      <c r="L14" s="9" t="str">
        <f>IF(C14&lt;&gt;0,"buy "&amp;C14&amp;" "&amp;B14&amp;" @ $"&amp;H14,"")</f>
        <v>buy 35 RKLB @ $70.63</v>
      </c>
      <c r="M14" s="10">
        <f>M8-(H14*C14)</f>
        <v>43799.28</v>
      </c>
      <c r="N14" s="38">
        <f>M5-(H14*C14)</f>
        <v>36935.43</v>
      </c>
      <c r="O14" s="9"/>
      <c r="P14" s="9"/>
      <c r="Q14" s="9"/>
      <c r="R14" s="11"/>
    </row>
    <row r="15" spans="2:18" x14ac:dyDescent="0.45">
      <c r="B15" s="14" t="s">
        <v>252</v>
      </c>
      <c r="C15" s="9">
        <v>22</v>
      </c>
      <c r="D15" s="10">
        <v>108.4</v>
      </c>
      <c r="E15" s="10">
        <f>D15*C15</f>
        <v>2384.8000000000002</v>
      </c>
      <c r="F15" s="38" t="s">
        <v>17</v>
      </c>
      <c r="G15" s="9"/>
      <c r="H15" s="10">
        <v>109</v>
      </c>
      <c r="I15" s="10">
        <f>(C15*H15)-E15</f>
        <v>13.199999999999818</v>
      </c>
      <c r="J15" s="9" t="s">
        <v>134</v>
      </c>
      <c r="K15" s="9"/>
      <c r="L15" s="9" t="str">
        <f>IF(C15&lt;&gt;0,"buy "&amp;C15&amp;" "&amp;B15&amp;" @ $"&amp;H15,"")</f>
        <v>buy 22 TPB @ $109</v>
      </c>
      <c r="M15" s="10">
        <f>M14-(H15*C15)</f>
        <v>41401.279999999999</v>
      </c>
      <c r="N15" s="38">
        <f>N14-(H15*C15)</f>
        <v>34537.43</v>
      </c>
      <c r="O15" s="9"/>
      <c r="P15" s="9"/>
      <c r="Q15" s="9"/>
      <c r="R15" s="11"/>
    </row>
    <row r="16" spans="2:18" x14ac:dyDescent="0.45">
      <c r="B16" s="28" t="s">
        <v>275</v>
      </c>
      <c r="C16" s="29">
        <v>508</v>
      </c>
      <c r="D16" s="30">
        <v>4.8499999999999996</v>
      </c>
      <c r="E16" s="30">
        <f>D16*C16</f>
        <v>2463.7999999999997</v>
      </c>
      <c r="F16" s="38" t="s">
        <v>17</v>
      </c>
      <c r="G16" s="29"/>
      <c r="H16" s="30">
        <v>4.8600000000000003</v>
      </c>
      <c r="I16" s="30">
        <f>(C16*H16)-E16</f>
        <v>5.080000000000382</v>
      </c>
      <c r="J16" s="9" t="s">
        <v>134</v>
      </c>
      <c r="K16" s="9"/>
      <c r="L16" s="9" t="str">
        <f>IF(C16&lt;&gt;0,"buy "&amp;C16&amp;" "&amp;B16&amp;" @ $"&amp;H16,"")</f>
        <v>buy 508 DHC @ $4.86</v>
      </c>
      <c r="M16" s="10">
        <f>M15-(H16*C16)</f>
        <v>38932.400000000001</v>
      </c>
      <c r="N16" s="46">
        <f>N15-(H16*C16)</f>
        <v>32068.55</v>
      </c>
      <c r="O16" s="47"/>
      <c r="P16" s="47"/>
      <c r="Q16" s="47"/>
      <c r="R16" s="48"/>
    </row>
    <row r="17" spans="2:18" x14ac:dyDescent="0.45">
      <c r="B17" s="14"/>
      <c r="C17" s="9"/>
      <c r="D17" s="10" t="s">
        <v>20</v>
      </c>
      <c r="E17" s="10">
        <f>SUM(E14:E16)</f>
        <v>7290.2000000000007</v>
      </c>
      <c r="F17" s="9"/>
      <c r="G17" s="9"/>
      <c r="H17" s="10"/>
      <c r="I17" s="10">
        <f>SUM(I14:I16)</f>
        <v>48.729999999999563</v>
      </c>
      <c r="J17" s="9"/>
      <c r="K17" s="9"/>
      <c r="L17" s="9"/>
      <c r="M17" s="10"/>
      <c r="N17" s="9"/>
      <c r="O17" s="9"/>
      <c r="P17" s="9"/>
      <c r="Q17" s="9"/>
      <c r="R17" s="11"/>
    </row>
    <row r="18" spans="2:18" x14ac:dyDescent="0.45">
      <c r="B18" s="14"/>
      <c r="C18" s="9"/>
      <c r="D18" s="10"/>
      <c r="E18" s="10"/>
      <c r="F18" s="9"/>
      <c r="G18" s="9"/>
      <c r="H18" s="10"/>
      <c r="I18" s="10"/>
      <c r="J18" s="9"/>
      <c r="K18" s="9"/>
      <c r="L18" s="9"/>
      <c r="M18" s="10"/>
      <c r="N18" s="12" t="str">
        <f>IF(K9+N16&gt;0,"Credit Surplus","Credit Shortage")</f>
        <v>Credit Surplus</v>
      </c>
      <c r="O18" s="38"/>
      <c r="P18" s="9"/>
      <c r="Q18" s="9"/>
      <c r="R18" s="11"/>
    </row>
    <row r="19" spans="2:18" x14ac:dyDescent="0.45">
      <c r="B19" s="14"/>
      <c r="C19" s="9"/>
      <c r="D19" s="10"/>
      <c r="E19" s="10"/>
      <c r="F19" s="9"/>
      <c r="G19" s="9"/>
      <c r="H19" s="10"/>
      <c r="I19" s="10"/>
      <c r="J19" s="9"/>
      <c r="K19" s="9"/>
      <c r="L19" s="9"/>
      <c r="M19" s="10"/>
      <c r="N19" s="9"/>
      <c r="O19" s="9"/>
      <c r="P19" s="9"/>
      <c r="Q19" s="9"/>
      <c r="R19" s="11"/>
    </row>
    <row r="20" spans="2:18" x14ac:dyDescent="0.45">
      <c r="B20" s="14"/>
      <c r="C20" s="9"/>
      <c r="D20" s="10"/>
      <c r="E20" s="10"/>
      <c r="F20" s="9"/>
      <c r="G20" s="9"/>
      <c r="H20" s="10"/>
      <c r="I20" s="10"/>
      <c r="J20" s="9"/>
      <c r="K20" s="9"/>
      <c r="L20" s="9"/>
      <c r="M20" s="9"/>
      <c r="N20" s="9"/>
      <c r="O20" s="9"/>
      <c r="P20" s="9"/>
      <c r="Q20" s="9"/>
      <c r="R20" s="11"/>
    </row>
    <row r="21" spans="2:18" x14ac:dyDescent="0.45">
      <c r="B21" s="14" t="s">
        <v>23</v>
      </c>
      <c r="C21" s="9"/>
      <c r="D21" s="10"/>
      <c r="E21" s="22">
        <v>181.4</v>
      </c>
      <c r="F21" s="9" t="s">
        <v>111</v>
      </c>
      <c r="G21" s="9"/>
      <c r="H21" s="10"/>
      <c r="I21" s="10"/>
      <c r="J21" s="9"/>
      <c r="K21" s="9"/>
      <c r="L21" s="9"/>
      <c r="M21" s="9"/>
      <c r="N21" s="9"/>
      <c r="O21" s="9"/>
      <c r="P21" s="9"/>
      <c r="Q21" s="9"/>
      <c r="R21" s="11"/>
    </row>
    <row r="22" spans="2:18" x14ac:dyDescent="0.45">
      <c r="B22" s="14" t="s">
        <v>24</v>
      </c>
      <c r="C22" s="9"/>
      <c r="D22" s="10"/>
      <c r="E22" s="49">
        <f>I9</f>
        <v>62.630000000000337</v>
      </c>
      <c r="F22" s="9" t="s">
        <v>36</v>
      </c>
      <c r="G22" s="9"/>
      <c r="H22" s="10"/>
      <c r="I22" s="10"/>
      <c r="J22" s="9"/>
      <c r="K22" s="9"/>
      <c r="L22" s="9"/>
      <c r="M22" s="9"/>
      <c r="N22" s="9"/>
      <c r="O22" s="9"/>
      <c r="P22" s="9"/>
      <c r="Q22" s="9"/>
      <c r="R22" s="11"/>
    </row>
    <row r="23" spans="2:18" x14ac:dyDescent="0.45">
      <c r="B23" s="14" t="s">
        <v>25</v>
      </c>
      <c r="C23" s="9"/>
      <c r="D23" s="10"/>
      <c r="E23" s="10">
        <f>E21+E22</f>
        <v>244.03000000000034</v>
      </c>
      <c r="F23" s="9"/>
      <c r="G23" s="9"/>
      <c r="H23" s="10"/>
      <c r="I23" s="10"/>
      <c r="J23" s="9"/>
      <c r="K23" s="9"/>
      <c r="L23" s="9"/>
      <c r="M23" s="9"/>
      <c r="N23" s="9"/>
      <c r="O23" s="9"/>
      <c r="P23" s="9"/>
      <c r="Q23" s="9"/>
      <c r="R23" s="11"/>
    </row>
    <row r="24" spans="2:18" x14ac:dyDescent="0.45">
      <c r="B24" s="14" t="s">
        <v>27</v>
      </c>
      <c r="C24" s="9"/>
      <c r="D24" s="10"/>
      <c r="E24" s="10">
        <f>I17</f>
        <v>48.729999999999563</v>
      </c>
      <c r="F24" s="9" t="s">
        <v>37</v>
      </c>
      <c r="G24" s="9"/>
      <c r="H24" s="10"/>
      <c r="I24" s="10"/>
      <c r="J24" s="9"/>
      <c r="K24" s="9"/>
      <c r="L24" s="9"/>
      <c r="M24" s="9"/>
      <c r="N24" s="9"/>
      <c r="O24" s="9"/>
      <c r="P24" s="9"/>
      <c r="Q24" s="9"/>
      <c r="R24" s="11"/>
    </row>
    <row r="25" spans="2:18" x14ac:dyDescent="0.45">
      <c r="B25" s="14" t="s">
        <v>25</v>
      </c>
      <c r="C25" s="9"/>
      <c r="D25" s="10"/>
      <c r="E25" s="32">
        <f>E23-E24</f>
        <v>195.30000000000078</v>
      </c>
      <c r="F25" s="20" t="s">
        <v>38</v>
      </c>
      <c r="G25" s="9"/>
      <c r="H25" s="10"/>
      <c r="I25" s="10"/>
      <c r="J25" s="9"/>
      <c r="K25" s="9"/>
      <c r="L25" s="9"/>
      <c r="M25" s="9"/>
      <c r="N25" s="9"/>
      <c r="O25" s="9"/>
      <c r="P25" s="9"/>
      <c r="Q25" s="9"/>
      <c r="R25" s="11"/>
    </row>
    <row r="26" spans="2:18" ht="14.65" thickBot="1" x14ac:dyDescent="0.5">
      <c r="B26" s="16"/>
      <c r="C26" s="17"/>
      <c r="D26" s="18"/>
      <c r="E26" s="18"/>
      <c r="F26" s="17"/>
      <c r="G26" s="17"/>
      <c r="H26" s="18"/>
      <c r="I26" s="18"/>
      <c r="J26" s="17"/>
      <c r="K26" s="17"/>
      <c r="L26" s="17"/>
      <c r="M26" s="17"/>
      <c r="N26" s="17"/>
      <c r="O26" s="17"/>
      <c r="P26" s="17"/>
      <c r="Q26" s="17"/>
      <c r="R26" s="19"/>
    </row>
    <row r="27" spans="2:18" ht="14.65" thickTop="1" x14ac:dyDescent="0.45"/>
    <row r="31" spans="2:18" ht="14.65" thickBot="1" x14ac:dyDescent="0.5"/>
    <row r="32" spans="2:18" ht="14.65" thickTop="1" x14ac:dyDescent="0.45">
      <c r="B32" s="3"/>
      <c r="C32" s="4"/>
      <c r="D32" s="5">
        <v>45989</v>
      </c>
      <c r="E32" s="6"/>
      <c r="F32" s="4"/>
      <c r="G32" s="4"/>
      <c r="H32" s="6"/>
      <c r="I32" s="6"/>
      <c r="J32" s="4"/>
      <c r="K32" s="4"/>
      <c r="L32" s="4"/>
      <c r="M32" s="21" t="s">
        <v>40</v>
      </c>
      <c r="N32" s="4"/>
      <c r="O32" s="4"/>
      <c r="P32" s="4"/>
      <c r="Q32" s="4"/>
      <c r="R32" s="7"/>
    </row>
    <row r="33" spans="2:18" x14ac:dyDescent="0.45">
      <c r="B33" s="8" t="s">
        <v>11</v>
      </c>
      <c r="C33" s="9"/>
      <c r="D33" s="10"/>
      <c r="E33" s="10"/>
      <c r="F33" s="9"/>
      <c r="G33" s="9"/>
      <c r="H33" s="10"/>
      <c r="I33" s="10"/>
      <c r="J33" s="9"/>
      <c r="K33" s="12" t="s">
        <v>68</v>
      </c>
      <c r="L33" s="9"/>
      <c r="M33" s="12" t="s">
        <v>21</v>
      </c>
      <c r="N33" s="12"/>
      <c r="O33" s="9"/>
      <c r="P33" s="9"/>
      <c r="Q33" s="9"/>
      <c r="R33" s="11"/>
    </row>
    <row r="34" spans="2:18" x14ac:dyDescent="0.45">
      <c r="B34" s="8" t="s">
        <v>3</v>
      </c>
      <c r="C34" s="12" t="s">
        <v>6</v>
      </c>
      <c r="D34" s="13" t="s">
        <v>4</v>
      </c>
      <c r="E34" s="13" t="s">
        <v>7</v>
      </c>
      <c r="F34" s="12" t="s">
        <v>16</v>
      </c>
      <c r="G34" s="9"/>
      <c r="H34" s="13" t="s">
        <v>18</v>
      </c>
      <c r="I34" s="13" t="s">
        <v>19</v>
      </c>
      <c r="J34" s="43" t="s">
        <v>133</v>
      </c>
      <c r="K34" s="12" t="s">
        <v>67</v>
      </c>
      <c r="L34" s="9"/>
      <c r="M34" s="22">
        <v>41780.94</v>
      </c>
      <c r="N34" s="9" t="s">
        <v>135</v>
      </c>
      <c r="O34" s="9"/>
      <c r="P34" s="9"/>
      <c r="Q34" s="9"/>
      <c r="R34" s="11"/>
    </row>
    <row r="35" spans="2:18" x14ac:dyDescent="0.45">
      <c r="B35" s="14" t="s">
        <v>264</v>
      </c>
      <c r="C35" s="9">
        <v>307</v>
      </c>
      <c r="D35" s="10">
        <v>7.1</v>
      </c>
      <c r="E35" s="10">
        <f>D35*C35</f>
        <v>2179.6999999999998</v>
      </c>
      <c r="F35" s="38" t="s">
        <v>17</v>
      </c>
      <c r="G35" s="9"/>
      <c r="H35" s="10">
        <v>7.1</v>
      </c>
      <c r="I35" s="10">
        <f>(C35*H35)-E35</f>
        <v>0</v>
      </c>
      <c r="J35" s="9" t="s">
        <v>134</v>
      </c>
      <c r="K35" s="38">
        <f>H35*C35</f>
        <v>2179.6999999999998</v>
      </c>
      <c r="L35" s="9" t="str">
        <f>IF(C35&lt;&gt;0,"sell "&amp;C35&amp;" "&amp;B35&amp;" @ $"&amp;H35,"")</f>
        <v>sell 307 IHS @ $7.1</v>
      </c>
      <c r="M35" s="50">
        <f>M34+(H35*C35)</f>
        <v>43960.639999999999</v>
      </c>
      <c r="N35" s="9"/>
      <c r="O35" s="9"/>
      <c r="P35" s="9"/>
      <c r="Q35" s="9"/>
      <c r="R35" s="11"/>
    </row>
    <row r="36" spans="2:18" x14ac:dyDescent="0.45">
      <c r="B36" s="14" t="s">
        <v>265</v>
      </c>
      <c r="C36" s="9">
        <v>136</v>
      </c>
      <c r="D36" s="10">
        <v>19.21</v>
      </c>
      <c r="E36" s="10">
        <f>D36*C36</f>
        <v>2612.56</v>
      </c>
      <c r="F36" s="38" t="s">
        <v>17</v>
      </c>
      <c r="G36" s="9"/>
      <c r="H36" s="10">
        <v>19.21</v>
      </c>
      <c r="I36" s="10">
        <f>(C36*H36)-E36</f>
        <v>0</v>
      </c>
      <c r="J36" s="9" t="s">
        <v>134</v>
      </c>
      <c r="K36" s="38">
        <f>H36*C36</f>
        <v>2612.56</v>
      </c>
      <c r="L36" s="9" t="str">
        <f>IF(C36&lt;&gt;0,"sell "&amp;C36&amp;" "&amp;B36&amp;" @ $"&amp;H36,"")</f>
        <v>sell 136 ALHC @ $19.21</v>
      </c>
      <c r="M36" s="50">
        <f>M35+(H36*C36)</f>
        <v>46573.2</v>
      </c>
      <c r="N36" s="9"/>
      <c r="O36" s="9"/>
      <c r="P36" s="9"/>
      <c r="Q36" s="9"/>
      <c r="R36" s="11"/>
    </row>
    <row r="37" spans="2:18" x14ac:dyDescent="0.45">
      <c r="B37" s="14" t="s">
        <v>266</v>
      </c>
      <c r="C37" s="9">
        <v>39</v>
      </c>
      <c r="D37" s="10">
        <v>52.76</v>
      </c>
      <c r="E37" s="10">
        <f>D37*C37</f>
        <v>2057.64</v>
      </c>
      <c r="F37" s="38" t="s">
        <v>17</v>
      </c>
      <c r="G37" s="9"/>
      <c r="H37" s="10">
        <v>52.76</v>
      </c>
      <c r="I37" s="10">
        <f>(C37*H37)-E37</f>
        <v>0</v>
      </c>
      <c r="J37" s="9" t="s">
        <v>134</v>
      </c>
      <c r="K37" s="38">
        <f>H37*C37</f>
        <v>2057.64</v>
      </c>
      <c r="L37" s="9" t="str">
        <f>IF(C37&lt;&gt;0,"sell "&amp;C37&amp;" "&amp;B37&amp;" @ $"&amp;H37,"")</f>
        <v>sell 39 UVV @ $52.76</v>
      </c>
      <c r="M37" s="10">
        <f>M36+(H37*C37)</f>
        <v>48630.84</v>
      </c>
      <c r="N37" s="9" t="s">
        <v>44</v>
      </c>
      <c r="O37" s="9"/>
      <c r="P37" s="9"/>
      <c r="Q37" s="9"/>
      <c r="R37" s="11"/>
    </row>
    <row r="38" spans="2:18" x14ac:dyDescent="0.45">
      <c r="B38" s="14"/>
      <c r="C38" s="9"/>
      <c r="D38" s="10" t="s">
        <v>20</v>
      </c>
      <c r="E38" s="10">
        <f>SUM(E35:E37)</f>
        <v>6849.9</v>
      </c>
      <c r="F38" s="9"/>
      <c r="G38" s="9"/>
      <c r="H38" s="41"/>
      <c r="I38" s="10">
        <f>SUM(I35:I37)</f>
        <v>0</v>
      </c>
      <c r="J38" s="9"/>
      <c r="K38" s="38">
        <f>SUM(K35:K37)</f>
        <v>6849.9</v>
      </c>
      <c r="L38" s="9"/>
      <c r="M38" s="10"/>
      <c r="N38" s="9"/>
      <c r="O38" s="9"/>
      <c r="P38" s="9"/>
      <c r="Q38" s="9"/>
      <c r="R38" s="11"/>
    </row>
    <row r="39" spans="2:18" x14ac:dyDescent="0.45">
      <c r="B39" s="14"/>
      <c r="C39" s="9"/>
      <c r="D39" s="10"/>
      <c r="E39" s="10"/>
      <c r="F39" s="9"/>
      <c r="G39" s="9"/>
      <c r="H39" s="42"/>
      <c r="I39" s="39"/>
      <c r="J39" s="9"/>
      <c r="K39" s="9"/>
      <c r="L39" s="9"/>
      <c r="M39" s="10"/>
      <c r="N39" s="9"/>
      <c r="O39" s="9"/>
      <c r="P39" s="9"/>
      <c r="Q39" s="9"/>
      <c r="R39" s="11"/>
    </row>
    <row r="40" spans="2:18" x14ac:dyDescent="0.45">
      <c r="B40" s="14"/>
      <c r="C40" s="9"/>
      <c r="D40" s="10"/>
      <c r="E40" s="51"/>
      <c r="F40" s="42"/>
      <c r="G40" s="9"/>
      <c r="H40" s="41"/>
      <c r="I40" s="10"/>
      <c r="J40" s="9"/>
      <c r="K40" s="9"/>
      <c r="L40" s="9"/>
      <c r="M40" s="10"/>
      <c r="N40" s="12" t="s">
        <v>41</v>
      </c>
      <c r="O40" s="9"/>
      <c r="P40" s="9"/>
      <c r="Q40" s="9"/>
      <c r="R40" s="11"/>
    </row>
    <row r="41" spans="2:18" x14ac:dyDescent="0.45">
      <c r="B41" s="8"/>
      <c r="C41" s="9"/>
      <c r="D41" s="10"/>
      <c r="E41" s="10"/>
      <c r="F41" s="20"/>
      <c r="G41" s="9"/>
      <c r="H41" s="41"/>
      <c r="I41" s="10"/>
      <c r="J41" s="9"/>
      <c r="K41" s="9"/>
      <c r="L41" s="9"/>
      <c r="M41" s="10"/>
      <c r="N41" s="12" t="s">
        <v>42</v>
      </c>
      <c r="O41" s="9"/>
      <c r="P41" s="9"/>
      <c r="Q41" s="9"/>
      <c r="R41" s="11"/>
    </row>
    <row r="42" spans="2:18" x14ac:dyDescent="0.45">
      <c r="B42" s="8"/>
      <c r="C42" s="12" t="s">
        <v>6</v>
      </c>
      <c r="D42" s="13" t="s">
        <v>4</v>
      </c>
      <c r="E42" s="13" t="s">
        <v>5</v>
      </c>
      <c r="F42" s="23" t="s">
        <v>16</v>
      </c>
      <c r="G42" s="9"/>
      <c r="H42" s="43" t="s">
        <v>18</v>
      </c>
      <c r="I42" s="13" t="s">
        <v>19</v>
      </c>
      <c r="J42" s="9"/>
      <c r="K42" s="9"/>
      <c r="L42" s="9"/>
      <c r="M42" s="10"/>
      <c r="N42" s="38">
        <f>M34</f>
        <v>41780.94</v>
      </c>
      <c r="O42" s="9"/>
      <c r="P42" s="9"/>
      <c r="Q42" s="9"/>
      <c r="R42" s="11"/>
    </row>
    <row r="43" spans="2:18" x14ac:dyDescent="0.45">
      <c r="B43" s="14" t="s">
        <v>272</v>
      </c>
      <c r="C43" s="9">
        <v>188</v>
      </c>
      <c r="D43" s="10">
        <v>13.19</v>
      </c>
      <c r="E43" s="10">
        <f>D43*C43</f>
        <v>2479.7199999999998</v>
      </c>
      <c r="F43" s="38" t="s">
        <v>17</v>
      </c>
      <c r="G43" s="9"/>
      <c r="H43" s="10">
        <v>13.19</v>
      </c>
      <c r="I43" s="10">
        <f>(C43*H43)-E43</f>
        <v>0</v>
      </c>
      <c r="J43" s="9" t="s">
        <v>134</v>
      </c>
      <c r="K43" s="9"/>
      <c r="L43" s="9" t="str">
        <f>IF(C43&lt;&gt;0,"buy "&amp;C43&amp;" "&amp;B43&amp;" @ $"&amp;H43,"")</f>
        <v>buy 188 TRVI @ $13.19</v>
      </c>
      <c r="M43" s="10">
        <f>M37-(H43*C43)</f>
        <v>46151.119999999995</v>
      </c>
      <c r="N43" s="38">
        <f>M34-(H43*C43)</f>
        <v>39301.22</v>
      </c>
      <c r="O43" s="9"/>
      <c r="P43" s="9"/>
      <c r="Q43" s="9"/>
      <c r="R43" s="11"/>
    </row>
    <row r="44" spans="2:18" x14ac:dyDescent="0.45">
      <c r="B44" s="14" t="s">
        <v>116</v>
      </c>
      <c r="C44" s="9">
        <v>82</v>
      </c>
      <c r="D44" s="10">
        <v>30.18</v>
      </c>
      <c r="E44" s="10">
        <f>D44*C44</f>
        <v>2474.7599999999998</v>
      </c>
      <c r="F44" s="38" t="s">
        <v>17</v>
      </c>
      <c r="G44" s="9"/>
      <c r="H44" s="10">
        <v>30.18</v>
      </c>
      <c r="I44" s="10">
        <f>(C44*H44)-E44</f>
        <v>0</v>
      </c>
      <c r="J44" s="9" t="s">
        <v>134</v>
      </c>
      <c r="K44" s="9"/>
      <c r="L44" s="9" t="str">
        <f>IF(C44&lt;&gt;0,"buy "&amp;C44&amp;" "&amp;B44&amp;" @ $"&amp;H44,"")</f>
        <v>buy 82 DRD @ $30.18</v>
      </c>
      <c r="M44" s="10">
        <f>M43-(H44*C44)</f>
        <v>43676.359999999993</v>
      </c>
      <c r="N44" s="38">
        <f>N43-(H44*C44)</f>
        <v>36826.46</v>
      </c>
      <c r="O44" s="9"/>
      <c r="P44" s="9"/>
      <c r="Q44" s="9"/>
      <c r="R44" s="11"/>
    </row>
    <row r="45" spans="2:18" x14ac:dyDescent="0.45">
      <c r="B45" s="28" t="s">
        <v>273</v>
      </c>
      <c r="C45" s="29">
        <v>30</v>
      </c>
      <c r="D45" s="30">
        <v>83.45</v>
      </c>
      <c r="E45" s="30">
        <f>D45*C45</f>
        <v>2503.5</v>
      </c>
      <c r="F45" s="38" t="s">
        <v>17</v>
      </c>
      <c r="G45" s="29"/>
      <c r="H45" s="30">
        <v>83.45</v>
      </c>
      <c r="I45" s="30">
        <f>(C45*H45)-E45</f>
        <v>0</v>
      </c>
      <c r="J45" s="9" t="s">
        <v>134</v>
      </c>
      <c r="K45" s="9"/>
      <c r="L45" s="9" t="str">
        <f>IF(C45&lt;&gt;0,"buy "&amp;C45&amp;" "&amp;B45&amp;" @ $"&amp;H45,"")</f>
        <v>buy 30 NFG @ $83.45</v>
      </c>
      <c r="M45" s="10">
        <f>M44-(H45*C45)</f>
        <v>41172.859999999993</v>
      </c>
      <c r="N45" s="46">
        <f>N44-(H45*C45)</f>
        <v>34322.959999999999</v>
      </c>
      <c r="O45" s="47"/>
      <c r="P45" s="47"/>
      <c r="Q45" s="47"/>
      <c r="R45" s="48"/>
    </row>
    <row r="46" spans="2:18" x14ac:dyDescent="0.45">
      <c r="B46" s="14"/>
      <c r="C46" s="9"/>
      <c r="D46" s="10" t="s">
        <v>20</v>
      </c>
      <c r="E46" s="10">
        <f>SUM(E43:E45)</f>
        <v>7457.98</v>
      </c>
      <c r="F46" s="9"/>
      <c r="G46" s="9"/>
      <c r="H46" s="10"/>
      <c r="I46" s="10">
        <f>SUM(I43:I45)</f>
        <v>0</v>
      </c>
      <c r="J46" s="9"/>
      <c r="K46" s="9"/>
      <c r="L46" s="9"/>
      <c r="M46" s="10"/>
      <c r="N46" s="9"/>
      <c r="O46" s="9"/>
      <c r="P46" s="9"/>
      <c r="Q46" s="9"/>
      <c r="R46" s="11"/>
    </row>
    <row r="47" spans="2:18" x14ac:dyDescent="0.45">
      <c r="B47" s="14"/>
      <c r="C47" s="9"/>
      <c r="D47" s="10"/>
      <c r="E47" s="10"/>
      <c r="F47" s="9"/>
      <c r="G47" s="9"/>
      <c r="H47" s="10"/>
      <c r="I47" s="10"/>
      <c r="J47" s="9"/>
      <c r="K47" s="9"/>
      <c r="L47" s="9"/>
      <c r="M47" s="10"/>
      <c r="N47" s="12" t="str">
        <f>IF(K38+N45&gt;0,"Credit Surplus","Credit Shortage")</f>
        <v>Credit Surplus</v>
      </c>
      <c r="O47" s="38"/>
      <c r="P47" s="9"/>
      <c r="Q47" s="9"/>
      <c r="R47" s="11"/>
    </row>
    <row r="48" spans="2:18" x14ac:dyDescent="0.45">
      <c r="B48" s="14"/>
      <c r="C48" s="9"/>
      <c r="D48" s="10"/>
      <c r="E48" s="10"/>
      <c r="F48" s="9"/>
      <c r="G48" s="9"/>
      <c r="H48" s="10"/>
      <c r="I48" s="10"/>
      <c r="J48" s="9"/>
      <c r="K48" s="9"/>
      <c r="L48" s="9"/>
      <c r="M48" s="10"/>
      <c r="N48" s="9"/>
      <c r="O48" s="9"/>
      <c r="P48" s="9"/>
      <c r="Q48" s="9"/>
      <c r="R48" s="11"/>
    </row>
    <row r="49" spans="2:18" x14ac:dyDescent="0.45">
      <c r="B49" s="14"/>
      <c r="C49" s="9"/>
      <c r="D49" s="10"/>
      <c r="E49" s="10"/>
      <c r="F49" s="9"/>
      <c r="G49" s="9"/>
      <c r="H49" s="10"/>
      <c r="I49" s="10"/>
      <c r="J49" s="9"/>
      <c r="K49" s="9"/>
      <c r="L49" s="9"/>
      <c r="M49" s="9"/>
      <c r="N49" s="9"/>
      <c r="O49" s="9"/>
      <c r="P49" s="9"/>
      <c r="Q49" s="9"/>
      <c r="R49" s="11"/>
    </row>
    <row r="50" spans="2:18" x14ac:dyDescent="0.45">
      <c r="B50" s="14" t="s">
        <v>23</v>
      </c>
      <c r="C50" s="9"/>
      <c r="D50" s="10"/>
      <c r="E50" s="22">
        <v>743.08</v>
      </c>
      <c r="F50" s="9" t="s">
        <v>111</v>
      </c>
      <c r="G50" s="9"/>
      <c r="H50" s="10"/>
      <c r="I50" s="10"/>
      <c r="J50" s="9"/>
      <c r="K50" s="9"/>
      <c r="L50" s="9"/>
      <c r="M50" s="9"/>
      <c r="N50" s="9"/>
      <c r="O50" s="9"/>
      <c r="P50" s="9"/>
      <c r="Q50" s="9"/>
      <c r="R50" s="11"/>
    </row>
    <row r="51" spans="2:18" x14ac:dyDescent="0.45">
      <c r="B51" s="14" t="s">
        <v>24</v>
      </c>
      <c r="C51" s="9"/>
      <c r="D51" s="10"/>
      <c r="E51" s="49">
        <f>I38</f>
        <v>0</v>
      </c>
      <c r="F51" s="9" t="s">
        <v>36</v>
      </c>
      <c r="G51" s="9"/>
      <c r="H51" s="10"/>
      <c r="I51" s="10"/>
      <c r="J51" s="9"/>
      <c r="K51" s="9"/>
      <c r="L51" s="9"/>
      <c r="M51" s="9"/>
      <c r="N51" s="9"/>
      <c r="O51" s="9"/>
      <c r="P51" s="9"/>
      <c r="Q51" s="9"/>
      <c r="R51" s="11"/>
    </row>
    <row r="52" spans="2:18" x14ac:dyDescent="0.45">
      <c r="B52" s="14" t="s">
        <v>25</v>
      </c>
      <c r="C52" s="9"/>
      <c r="D52" s="10"/>
      <c r="E52" s="10">
        <f>E50+E51</f>
        <v>743.08</v>
      </c>
      <c r="F52" s="9"/>
      <c r="G52" s="9"/>
      <c r="H52" s="10"/>
      <c r="I52" s="10"/>
      <c r="J52" s="9"/>
      <c r="K52" s="9"/>
      <c r="L52" s="9"/>
      <c r="M52" s="9"/>
      <c r="N52" s="9"/>
      <c r="O52" s="9"/>
      <c r="P52" s="9"/>
      <c r="Q52" s="9"/>
      <c r="R52" s="11"/>
    </row>
    <row r="53" spans="2:18" x14ac:dyDescent="0.45">
      <c r="B53" s="14" t="s">
        <v>27</v>
      </c>
      <c r="C53" s="9"/>
      <c r="D53" s="10"/>
      <c r="E53" s="10">
        <f>I46</f>
        <v>0</v>
      </c>
      <c r="F53" s="9" t="s">
        <v>37</v>
      </c>
      <c r="G53" s="9"/>
      <c r="H53" s="10"/>
      <c r="I53" s="10"/>
      <c r="J53" s="9"/>
      <c r="K53" s="9"/>
      <c r="L53" s="9"/>
      <c r="M53" s="9"/>
      <c r="N53" s="9"/>
      <c r="O53" s="9"/>
      <c r="P53" s="9"/>
      <c r="Q53" s="9"/>
      <c r="R53" s="11"/>
    </row>
    <row r="54" spans="2:18" x14ac:dyDescent="0.45">
      <c r="B54" s="14" t="s">
        <v>25</v>
      </c>
      <c r="C54" s="9"/>
      <c r="D54" s="10"/>
      <c r="E54" s="32">
        <f>E52-E53</f>
        <v>743.08</v>
      </c>
      <c r="F54" s="20" t="s">
        <v>38</v>
      </c>
      <c r="G54" s="9"/>
      <c r="H54" s="10"/>
      <c r="I54" s="10"/>
      <c r="J54" s="9"/>
      <c r="K54" s="9"/>
      <c r="L54" s="9"/>
      <c r="M54" s="9"/>
      <c r="N54" s="9"/>
      <c r="O54" s="9"/>
      <c r="P54" s="9"/>
      <c r="Q54" s="9"/>
      <c r="R54" s="11"/>
    </row>
    <row r="55" spans="2:18" ht="14.65" thickBot="1" x14ac:dyDescent="0.5">
      <c r="B55" s="16"/>
      <c r="C55" s="17"/>
      <c r="D55" s="18"/>
      <c r="E55" s="18"/>
      <c r="F55" s="17"/>
      <c r="G55" s="17"/>
      <c r="H55" s="18"/>
      <c r="I55" s="18"/>
      <c r="J55" s="17"/>
      <c r="K55" s="17"/>
      <c r="L55" s="17"/>
      <c r="M55" s="17"/>
      <c r="N55" s="17"/>
      <c r="O55" s="17"/>
      <c r="P55" s="17"/>
      <c r="Q55" s="17"/>
      <c r="R55" s="19"/>
    </row>
    <row r="56" spans="2:18" ht="14.65" thickTop="1" x14ac:dyDescent="0.45"/>
    <row r="60" spans="2:18" ht="14.65" thickBot="1" x14ac:dyDescent="0.5"/>
    <row r="61" spans="2:18" ht="14.65" thickTop="1" x14ac:dyDescent="0.45">
      <c r="B61" s="3"/>
      <c r="C61" s="4"/>
      <c r="D61" s="5">
        <v>45961</v>
      </c>
      <c r="E61" s="6"/>
      <c r="F61" s="4"/>
      <c r="G61" s="4"/>
      <c r="H61" s="6"/>
      <c r="I61" s="6"/>
      <c r="J61" s="4"/>
      <c r="K61" s="4"/>
      <c r="L61" s="4"/>
      <c r="M61" s="21" t="s">
        <v>40</v>
      </c>
      <c r="N61" s="4"/>
      <c r="O61" s="4"/>
      <c r="P61" s="4"/>
      <c r="Q61" s="4"/>
      <c r="R61" s="7"/>
    </row>
    <row r="62" spans="2:18" x14ac:dyDescent="0.45">
      <c r="B62" s="8" t="s">
        <v>11</v>
      </c>
      <c r="C62" s="9"/>
      <c r="D62" s="10"/>
      <c r="E62" s="10"/>
      <c r="F62" s="9"/>
      <c r="G62" s="9"/>
      <c r="H62" s="10"/>
      <c r="I62" s="10"/>
      <c r="J62" s="9"/>
      <c r="K62" s="12" t="s">
        <v>68</v>
      </c>
      <c r="L62" s="9"/>
      <c r="M62" s="12" t="s">
        <v>21</v>
      </c>
      <c r="N62" s="12"/>
      <c r="O62" s="9"/>
      <c r="P62" s="9"/>
      <c r="Q62" s="9"/>
      <c r="R62" s="11"/>
    </row>
    <row r="63" spans="2:18" x14ac:dyDescent="0.45">
      <c r="B63" s="8" t="s">
        <v>3</v>
      </c>
      <c r="C63" s="12" t="s">
        <v>6</v>
      </c>
      <c r="D63" s="13" t="s">
        <v>4</v>
      </c>
      <c r="E63" s="13" t="s">
        <v>7</v>
      </c>
      <c r="F63" s="12" t="s">
        <v>16</v>
      </c>
      <c r="G63" s="9"/>
      <c r="H63" s="13" t="s">
        <v>18</v>
      </c>
      <c r="I63" s="13" t="s">
        <v>19</v>
      </c>
      <c r="J63" s="43" t="s">
        <v>133</v>
      </c>
      <c r="K63" s="12" t="s">
        <v>67</v>
      </c>
      <c r="L63" s="9"/>
      <c r="M63" s="22">
        <v>38173.120000000003</v>
      </c>
      <c r="N63" s="9" t="s">
        <v>135</v>
      </c>
      <c r="O63" s="9"/>
      <c r="P63" s="9"/>
      <c r="Q63" s="9"/>
      <c r="R63" s="11"/>
    </row>
    <row r="64" spans="2:18" x14ac:dyDescent="0.45">
      <c r="B64" s="14" t="s">
        <v>261</v>
      </c>
      <c r="C64" s="9">
        <v>13</v>
      </c>
      <c r="D64" s="10">
        <v>78.959999999999994</v>
      </c>
      <c r="E64" s="10">
        <f>D64*C64</f>
        <v>1026.48</v>
      </c>
      <c r="F64" s="38" t="s">
        <v>17</v>
      </c>
      <c r="G64" s="9"/>
      <c r="H64" s="10">
        <v>78.83</v>
      </c>
      <c r="I64" s="10">
        <f>(C64*H64)-E64</f>
        <v>-1.6900000000000546</v>
      </c>
      <c r="J64" s="9" t="s">
        <v>134</v>
      </c>
      <c r="K64" s="38">
        <f>H64*C64</f>
        <v>1024.79</v>
      </c>
      <c r="L64" s="9" t="str">
        <f>IF(C64&lt;&gt;0,"sell "&amp;C64&amp;" "&amp;B64&amp;" @ $"&amp;H64,"")</f>
        <v>sell 13 SFM @ $78.83</v>
      </c>
      <c r="M64" s="50">
        <f>M63+(H64*C64)</f>
        <v>39197.910000000003</v>
      </c>
      <c r="N64" s="9"/>
      <c r="O64" s="9"/>
      <c r="P64" s="9"/>
      <c r="Q64" s="9"/>
      <c r="R64" s="11"/>
    </row>
    <row r="65" spans="2:18" x14ac:dyDescent="0.45">
      <c r="B65" s="14" t="s">
        <v>262</v>
      </c>
      <c r="C65" s="9">
        <v>127</v>
      </c>
      <c r="D65" s="10">
        <v>35.159999999999997</v>
      </c>
      <c r="E65" s="10">
        <f>D65*C65</f>
        <v>4465.32</v>
      </c>
      <c r="F65" s="38" t="s">
        <v>17</v>
      </c>
      <c r="G65" s="9"/>
      <c r="H65" s="10">
        <v>34.58</v>
      </c>
      <c r="I65" s="10">
        <f>(C65*H65)-E65</f>
        <v>-73.659999999999854</v>
      </c>
      <c r="J65" s="9" t="s">
        <v>134</v>
      </c>
      <c r="K65" s="38">
        <f>H65*C65</f>
        <v>4391.66</v>
      </c>
      <c r="L65" s="9" t="str">
        <f>IF(C65&lt;&gt;0,"sell "&amp;C65&amp;" "&amp;B65&amp;" @ $"&amp;H65,"")</f>
        <v>sell 127 TVTX @ $34.58</v>
      </c>
      <c r="M65" s="50">
        <f>M64+(H65*C65)</f>
        <v>43589.570000000007</v>
      </c>
      <c r="N65" s="9"/>
      <c r="O65" s="9"/>
      <c r="P65" s="9"/>
      <c r="Q65" s="9"/>
      <c r="R65" s="11"/>
    </row>
    <row r="66" spans="2:18" x14ac:dyDescent="0.45">
      <c r="B66" s="14" t="s">
        <v>263</v>
      </c>
      <c r="C66" s="9">
        <v>92</v>
      </c>
      <c r="D66" s="10">
        <v>21.27</v>
      </c>
      <c r="E66" s="10">
        <f>D66*C66</f>
        <v>1956.84</v>
      </c>
      <c r="F66" s="38" t="s">
        <v>17</v>
      </c>
      <c r="G66" s="9"/>
      <c r="H66" s="10">
        <v>21.27</v>
      </c>
      <c r="I66" s="10">
        <f>(C66*H66)-E66</f>
        <v>0</v>
      </c>
      <c r="J66" s="9" t="s">
        <v>134</v>
      </c>
      <c r="K66" s="38">
        <f>H66*C66</f>
        <v>1956.84</v>
      </c>
      <c r="L66" s="9" t="str">
        <f>IF(C66&lt;&gt;0,"sell "&amp;C66&amp;" "&amp;B66&amp;" @ $"&amp;H66,"")</f>
        <v>sell 92 CPRX @ $21.27</v>
      </c>
      <c r="M66" s="10">
        <f>M65+(H66*C66)</f>
        <v>45546.41</v>
      </c>
      <c r="N66" s="9" t="s">
        <v>44</v>
      </c>
      <c r="O66" s="9"/>
      <c r="P66" s="9"/>
      <c r="Q66" s="9"/>
      <c r="R66" s="11"/>
    </row>
    <row r="67" spans="2:18" x14ac:dyDescent="0.45">
      <c r="B67" s="14"/>
      <c r="C67" s="9"/>
      <c r="D67" s="10" t="s">
        <v>20</v>
      </c>
      <c r="E67" s="10">
        <f>SUM(E64:E66)</f>
        <v>7448.6399999999994</v>
      </c>
      <c r="F67" s="9"/>
      <c r="G67" s="9"/>
      <c r="H67" s="41"/>
      <c r="I67" s="10">
        <f>SUM(I64:I66)</f>
        <v>-75.349999999999909</v>
      </c>
      <c r="J67" s="9"/>
      <c r="K67" s="38">
        <f>SUM(K64:K66)</f>
        <v>7373.29</v>
      </c>
      <c r="L67" s="9"/>
      <c r="M67" s="10"/>
      <c r="N67" s="9"/>
      <c r="O67" s="9"/>
      <c r="P67" s="9"/>
      <c r="Q67" s="9"/>
      <c r="R67" s="11"/>
    </row>
    <row r="68" spans="2:18" x14ac:dyDescent="0.45">
      <c r="B68" s="14"/>
      <c r="C68" s="9"/>
      <c r="D68" s="10"/>
      <c r="E68" s="10"/>
      <c r="F68" s="9"/>
      <c r="G68" s="9"/>
      <c r="H68" s="42"/>
      <c r="I68" s="39"/>
      <c r="J68" s="9"/>
      <c r="K68" s="9"/>
      <c r="L68" s="9"/>
      <c r="M68" s="10"/>
      <c r="N68" s="9"/>
      <c r="O68" s="9"/>
      <c r="P68" s="9"/>
      <c r="Q68" s="9"/>
      <c r="R68" s="11"/>
    </row>
    <row r="69" spans="2:18" x14ac:dyDescent="0.45">
      <c r="B69" s="14"/>
      <c r="C69" s="9"/>
      <c r="D69" s="10"/>
      <c r="E69" s="51"/>
      <c r="F69" s="42"/>
      <c r="G69" s="9"/>
      <c r="H69" s="41"/>
      <c r="I69" s="10"/>
      <c r="J69" s="9"/>
      <c r="K69" s="9"/>
      <c r="L69" s="9"/>
      <c r="M69" s="10"/>
      <c r="N69" s="12" t="s">
        <v>41</v>
      </c>
      <c r="O69" s="9"/>
      <c r="P69" s="9"/>
      <c r="Q69" s="9"/>
      <c r="R69" s="11"/>
    </row>
    <row r="70" spans="2:18" x14ac:dyDescent="0.45">
      <c r="B70" s="8"/>
      <c r="C70" s="9"/>
      <c r="D70" s="10"/>
      <c r="E70" s="10"/>
      <c r="F70" s="20"/>
      <c r="G70" s="9"/>
      <c r="H70" s="41"/>
      <c r="I70" s="10"/>
      <c r="J70" s="9"/>
      <c r="K70" s="9"/>
      <c r="L70" s="9"/>
      <c r="M70" s="10"/>
      <c r="N70" s="12" t="s">
        <v>42</v>
      </c>
      <c r="O70" s="9"/>
      <c r="P70" s="9"/>
      <c r="Q70" s="9"/>
      <c r="R70" s="11"/>
    </row>
    <row r="71" spans="2:18" x14ac:dyDescent="0.45">
      <c r="B71" s="8"/>
      <c r="C71" s="12" t="s">
        <v>6</v>
      </c>
      <c r="D71" s="13" t="s">
        <v>4</v>
      </c>
      <c r="E71" s="13" t="s">
        <v>5</v>
      </c>
      <c r="F71" s="23" t="s">
        <v>16</v>
      </c>
      <c r="G71" s="9"/>
      <c r="H71" s="43" t="s">
        <v>18</v>
      </c>
      <c r="I71" s="13" t="s">
        <v>19</v>
      </c>
      <c r="J71" s="9"/>
      <c r="K71" s="9"/>
      <c r="L71" s="9"/>
      <c r="M71" s="10"/>
      <c r="N71" s="38">
        <f>M63</f>
        <v>38173.120000000003</v>
      </c>
      <c r="O71" s="9"/>
      <c r="P71" s="9"/>
      <c r="Q71" s="9"/>
      <c r="R71" s="11"/>
    </row>
    <row r="72" spans="2:18" x14ac:dyDescent="0.45">
      <c r="B72" s="14" t="s">
        <v>270</v>
      </c>
      <c r="C72" s="9">
        <v>421</v>
      </c>
      <c r="D72" s="10">
        <v>5.84</v>
      </c>
      <c r="E72" s="10">
        <f>D72*C72</f>
        <v>2458.64</v>
      </c>
      <c r="F72" s="38" t="s">
        <v>17</v>
      </c>
      <c r="G72" s="9"/>
      <c r="H72" s="10">
        <v>5.85</v>
      </c>
      <c r="I72" s="10">
        <f>(C72*H72)-E72</f>
        <v>4.2100000000000364</v>
      </c>
      <c r="J72" s="9" t="s">
        <v>134</v>
      </c>
      <c r="K72" s="9"/>
      <c r="L72" s="9" t="str">
        <f>IF(C72&lt;&gt;0,"buy "&amp;C72&amp;" "&amp;B72&amp;" @ $"&amp;H72,"")</f>
        <v>buy 421 ATAI @ $5.85</v>
      </c>
      <c r="M72" s="10">
        <f>M66-(H72*C72)</f>
        <v>43083.560000000005</v>
      </c>
      <c r="N72" s="38">
        <f>M63-(H72*C72)</f>
        <v>35710.270000000004</v>
      </c>
      <c r="O72" s="9"/>
      <c r="P72" s="9"/>
      <c r="Q72" s="9"/>
      <c r="R72" s="11"/>
    </row>
    <row r="73" spans="2:18" x14ac:dyDescent="0.45">
      <c r="B73" s="14" t="s">
        <v>271</v>
      </c>
      <c r="C73" s="9">
        <v>26</v>
      </c>
      <c r="D73" s="10">
        <v>93.02</v>
      </c>
      <c r="E73" s="10">
        <f>D73*C73</f>
        <v>2418.52</v>
      </c>
      <c r="F73" s="38" t="s">
        <v>17</v>
      </c>
      <c r="G73" s="9"/>
      <c r="H73" s="10">
        <v>94.07</v>
      </c>
      <c r="I73" s="10">
        <f>(C73*H73)-E73</f>
        <v>27.299999999999727</v>
      </c>
      <c r="J73" s="9" t="s">
        <v>134</v>
      </c>
      <c r="K73" s="9"/>
      <c r="L73" s="9" t="str">
        <f>IF(C73&lt;&gt;0,"buy "&amp;C73&amp;" "&amp;B73&amp;" @ $"&amp;H73,"")</f>
        <v>buy 26 GH @ $94.07</v>
      </c>
      <c r="M73" s="10">
        <f>M72-(H73*C73)</f>
        <v>40637.740000000005</v>
      </c>
      <c r="N73" s="38">
        <f>N72-(H73*C73)</f>
        <v>33264.450000000004</v>
      </c>
      <c r="O73" s="9"/>
      <c r="P73" s="9"/>
      <c r="Q73" s="9"/>
      <c r="R73" s="11"/>
    </row>
    <row r="74" spans="2:18" x14ac:dyDescent="0.45">
      <c r="B74" s="28" t="s">
        <v>32</v>
      </c>
      <c r="C74" s="29">
        <v>43</v>
      </c>
      <c r="D74" s="30">
        <v>56.09</v>
      </c>
      <c r="E74" s="30">
        <f>D74*C74</f>
        <v>2411.8700000000003</v>
      </c>
      <c r="F74" s="38" t="s">
        <v>17</v>
      </c>
      <c r="G74" s="29"/>
      <c r="H74" s="30">
        <v>55.65</v>
      </c>
      <c r="I74" s="30">
        <f>(C74*H74)-E74</f>
        <v>-18.920000000000528</v>
      </c>
      <c r="J74" s="9" t="s">
        <v>134</v>
      </c>
      <c r="K74" s="9"/>
      <c r="L74" s="9" t="str">
        <f>IF(C74&lt;&gt;0,"buy "&amp;C74&amp;" "&amp;B74&amp;" @ $"&amp;H74,"")</f>
        <v>buy 43 WOR @ $55.65</v>
      </c>
      <c r="M74" s="10">
        <f>M73-(H74*C74)</f>
        <v>38244.790000000008</v>
      </c>
      <c r="N74" s="46">
        <f>N73-(H74*C74)</f>
        <v>30871.500000000004</v>
      </c>
      <c r="O74" s="47"/>
      <c r="P74" s="47"/>
      <c r="Q74" s="47"/>
      <c r="R74" s="48"/>
    </row>
    <row r="75" spans="2:18" x14ac:dyDescent="0.45">
      <c r="B75" s="14"/>
      <c r="C75" s="9"/>
      <c r="D75" s="10" t="s">
        <v>20</v>
      </c>
      <c r="E75" s="10">
        <f>SUM(E72:E74)</f>
        <v>7289.0300000000007</v>
      </c>
      <c r="F75" s="9"/>
      <c r="G75" s="9"/>
      <c r="H75" s="10"/>
      <c r="I75" s="10">
        <f>SUM(I72:I74)</f>
        <v>12.589999999999236</v>
      </c>
      <c r="J75" s="9"/>
      <c r="K75" s="9"/>
      <c r="L75" s="9"/>
      <c r="M75" s="10"/>
      <c r="N75" s="9"/>
      <c r="O75" s="9"/>
      <c r="P75" s="9"/>
      <c r="Q75" s="9"/>
      <c r="R75" s="11"/>
    </row>
    <row r="76" spans="2:18" x14ac:dyDescent="0.45">
      <c r="B76" s="14"/>
      <c r="C76" s="9"/>
      <c r="D76" s="10"/>
      <c r="E76" s="10"/>
      <c r="F76" s="9"/>
      <c r="G76" s="9"/>
      <c r="H76" s="10"/>
      <c r="I76" s="10"/>
      <c r="J76" s="9"/>
      <c r="K76" s="9"/>
      <c r="L76" s="9"/>
      <c r="M76" s="10"/>
      <c r="N76" s="12" t="str">
        <f>IF(K67+N74&gt;0,"Credit Surplus","Credit Shortage")</f>
        <v>Credit Surplus</v>
      </c>
      <c r="O76" s="38"/>
      <c r="P76" s="9"/>
      <c r="Q76" s="9"/>
      <c r="R76" s="11"/>
    </row>
    <row r="77" spans="2:18" x14ac:dyDescent="0.45">
      <c r="B77" s="14"/>
      <c r="C77" s="9"/>
      <c r="D77" s="10"/>
      <c r="E77" s="10"/>
      <c r="F77" s="9"/>
      <c r="G77" s="9"/>
      <c r="H77" s="10"/>
      <c r="I77" s="10"/>
      <c r="J77" s="9"/>
      <c r="K77" s="9"/>
      <c r="L77" s="9"/>
      <c r="M77" s="10"/>
      <c r="N77" s="9"/>
      <c r="O77" s="9"/>
      <c r="P77" s="9"/>
      <c r="Q77" s="9"/>
      <c r="R77" s="11"/>
    </row>
    <row r="78" spans="2:18" x14ac:dyDescent="0.45">
      <c r="B78" s="14"/>
      <c r="C78" s="9"/>
      <c r="D78" s="10"/>
      <c r="E78" s="10"/>
      <c r="F78" s="9"/>
      <c r="G78" s="9"/>
      <c r="H78" s="10"/>
      <c r="I78" s="10"/>
      <c r="J78" s="9"/>
      <c r="K78" s="9"/>
      <c r="L78" s="9"/>
      <c r="M78" s="9"/>
      <c r="N78" s="9"/>
      <c r="O78" s="9"/>
      <c r="P78" s="9"/>
      <c r="Q78" s="9"/>
      <c r="R78" s="11"/>
    </row>
    <row r="79" spans="2:18" x14ac:dyDescent="0.45">
      <c r="B79" s="14" t="s">
        <v>23</v>
      </c>
      <c r="C79" s="9"/>
      <c r="D79" s="10"/>
      <c r="E79" s="22">
        <v>1409.1</v>
      </c>
      <c r="F79" s="9" t="s">
        <v>111</v>
      </c>
      <c r="G79" s="9"/>
      <c r="H79" s="10"/>
      <c r="I79" s="10"/>
      <c r="J79" s="9"/>
      <c r="K79" s="9"/>
      <c r="L79" s="9"/>
      <c r="M79" s="9"/>
      <c r="N79" s="9"/>
      <c r="O79" s="9"/>
      <c r="P79" s="9"/>
      <c r="Q79" s="9"/>
      <c r="R79" s="11"/>
    </row>
    <row r="80" spans="2:18" x14ac:dyDescent="0.45">
      <c r="B80" s="14" t="s">
        <v>24</v>
      </c>
      <c r="C80" s="9"/>
      <c r="D80" s="10"/>
      <c r="E80" s="49">
        <f>I67</f>
        <v>-75.349999999999909</v>
      </c>
      <c r="F80" s="9" t="s">
        <v>36</v>
      </c>
      <c r="G80" s="9"/>
      <c r="H80" s="10"/>
      <c r="I80" s="10"/>
      <c r="J80" s="9"/>
      <c r="K80" s="9"/>
      <c r="L80" s="9"/>
      <c r="M80" s="9"/>
      <c r="N80" s="9"/>
      <c r="O80" s="9"/>
      <c r="P80" s="9"/>
      <c r="Q80" s="9"/>
      <c r="R80" s="11"/>
    </row>
    <row r="81" spans="2:18" x14ac:dyDescent="0.45">
      <c r="B81" s="14" t="s">
        <v>25</v>
      </c>
      <c r="C81" s="9"/>
      <c r="D81" s="10"/>
      <c r="E81" s="10">
        <f>E79+E80</f>
        <v>1333.75</v>
      </c>
      <c r="F81" s="9"/>
      <c r="G81" s="9"/>
      <c r="H81" s="10"/>
      <c r="I81" s="10"/>
      <c r="J81" s="9"/>
      <c r="K81" s="9"/>
      <c r="L81" s="9"/>
      <c r="M81" s="9"/>
      <c r="N81" s="9"/>
      <c r="O81" s="9"/>
      <c r="P81" s="9"/>
      <c r="Q81" s="9"/>
      <c r="R81" s="11"/>
    </row>
    <row r="82" spans="2:18" x14ac:dyDescent="0.45">
      <c r="B82" s="14" t="s">
        <v>27</v>
      </c>
      <c r="C82" s="9"/>
      <c r="D82" s="10"/>
      <c r="E82" s="10">
        <f>I75</f>
        <v>12.589999999999236</v>
      </c>
      <c r="F82" s="9" t="s">
        <v>37</v>
      </c>
      <c r="G82" s="9"/>
      <c r="H82" s="10"/>
      <c r="I82" s="10"/>
      <c r="J82" s="9"/>
      <c r="K82" s="9"/>
      <c r="L82" s="9"/>
      <c r="M82" s="9"/>
      <c r="N82" s="9"/>
      <c r="O82" s="9"/>
      <c r="P82" s="9"/>
      <c r="Q82" s="9"/>
      <c r="R82" s="11"/>
    </row>
    <row r="83" spans="2:18" x14ac:dyDescent="0.45">
      <c r="B83" s="14" t="s">
        <v>25</v>
      </c>
      <c r="C83" s="9"/>
      <c r="D83" s="10"/>
      <c r="E83" s="32">
        <f>E81-E82</f>
        <v>1321.1600000000008</v>
      </c>
      <c r="F83" s="20" t="s">
        <v>38</v>
      </c>
      <c r="G83" s="9"/>
      <c r="H83" s="10"/>
      <c r="I83" s="10"/>
      <c r="J83" s="9"/>
      <c r="K83" s="9"/>
      <c r="L83" s="9"/>
      <c r="M83" s="9"/>
      <c r="N83" s="9"/>
      <c r="O83" s="9"/>
      <c r="P83" s="9"/>
      <c r="Q83" s="9"/>
      <c r="R83" s="11"/>
    </row>
    <row r="84" spans="2:18" ht="14.65" thickBot="1" x14ac:dyDescent="0.5">
      <c r="B84" s="16"/>
      <c r="C84" s="17"/>
      <c r="D84" s="18"/>
      <c r="E84" s="18"/>
      <c r="F84" s="17"/>
      <c r="G84" s="17"/>
      <c r="H84" s="18"/>
      <c r="I84" s="18"/>
      <c r="J84" s="17"/>
      <c r="K84" s="17"/>
      <c r="L84" s="17"/>
      <c r="M84" s="17"/>
      <c r="N84" s="17"/>
      <c r="O84" s="17"/>
      <c r="P84" s="17"/>
      <c r="Q84" s="17"/>
      <c r="R84" s="19"/>
    </row>
    <row r="85" spans="2:18" ht="14.65" thickTop="1" x14ac:dyDescent="0.45"/>
    <row r="88" spans="2:18" ht="14.65" thickBot="1" x14ac:dyDescent="0.5"/>
    <row r="89" spans="2:18" ht="14.65" thickTop="1" x14ac:dyDescent="0.45">
      <c r="B89" s="3"/>
      <c r="C89" s="4"/>
      <c r="D89" s="5">
        <v>45930</v>
      </c>
      <c r="E89" s="6"/>
      <c r="F89" s="4"/>
      <c r="G89" s="4"/>
      <c r="H89" s="6"/>
      <c r="I89" s="6"/>
      <c r="J89" s="4"/>
      <c r="K89" s="4"/>
      <c r="L89" s="4"/>
      <c r="M89" s="21" t="s">
        <v>40</v>
      </c>
      <c r="N89" s="4"/>
      <c r="O89" s="4"/>
      <c r="P89" s="4"/>
      <c r="Q89" s="4"/>
      <c r="R89" s="7"/>
    </row>
    <row r="90" spans="2:18" x14ac:dyDescent="0.45">
      <c r="B90" s="8" t="s">
        <v>11</v>
      </c>
      <c r="C90" s="9"/>
      <c r="D90" s="10"/>
      <c r="E90" s="10"/>
      <c r="F90" s="9"/>
      <c r="G90" s="9"/>
      <c r="H90" s="10"/>
      <c r="I90" s="10"/>
      <c r="J90" s="9"/>
      <c r="K90" s="12" t="s">
        <v>68</v>
      </c>
      <c r="L90" s="9"/>
      <c r="M90" s="12" t="s">
        <v>21</v>
      </c>
      <c r="N90" s="12"/>
      <c r="O90" s="9"/>
      <c r="P90" s="9"/>
      <c r="Q90" s="9"/>
      <c r="R90" s="11"/>
    </row>
    <row r="91" spans="2:18" x14ac:dyDescent="0.45">
      <c r="B91" s="8" t="s">
        <v>3</v>
      </c>
      <c r="C91" s="12" t="s">
        <v>6</v>
      </c>
      <c r="D91" s="13" t="s">
        <v>4</v>
      </c>
      <c r="E91" s="13" t="s">
        <v>7</v>
      </c>
      <c r="F91" s="12" t="s">
        <v>16</v>
      </c>
      <c r="G91" s="9"/>
      <c r="H91" s="13" t="s">
        <v>18</v>
      </c>
      <c r="I91" s="13" t="s">
        <v>19</v>
      </c>
      <c r="J91" s="43" t="s">
        <v>133</v>
      </c>
      <c r="K91" s="12" t="s">
        <v>67</v>
      </c>
      <c r="L91" s="9"/>
      <c r="M91" s="22">
        <v>44200.93</v>
      </c>
      <c r="N91" s="9" t="s">
        <v>135</v>
      </c>
      <c r="O91" s="9"/>
      <c r="P91" s="9"/>
      <c r="Q91" s="9"/>
      <c r="R91" s="11"/>
    </row>
    <row r="92" spans="2:18" x14ac:dyDescent="0.45">
      <c r="B92" s="14" t="s">
        <v>252</v>
      </c>
      <c r="C92" s="9">
        <v>25</v>
      </c>
      <c r="D92" s="10">
        <v>98.86</v>
      </c>
      <c r="E92" s="10">
        <f>D92*C92</f>
        <v>2471.5</v>
      </c>
      <c r="F92" s="38" t="s">
        <v>17</v>
      </c>
      <c r="G92" s="9"/>
      <c r="H92" s="10">
        <v>98.23</v>
      </c>
      <c r="I92" s="10">
        <f>(C92*H92)-E92</f>
        <v>-15.75</v>
      </c>
      <c r="J92" s="9" t="s">
        <v>134</v>
      </c>
      <c r="K92" s="38">
        <f>H92*C92</f>
        <v>2455.75</v>
      </c>
      <c r="L92" s="9" t="str">
        <f>IF(C92&lt;&gt;0,"sell "&amp;C92&amp;" "&amp;B92&amp;" @ $"&amp;H92,"")</f>
        <v>sell 25 TPB @ $98.23</v>
      </c>
      <c r="M92" s="50">
        <f>M91+(H92*C92)</f>
        <v>46656.68</v>
      </c>
      <c r="N92" s="9"/>
      <c r="O92" s="9"/>
      <c r="P92" s="9"/>
      <c r="Q92" s="9"/>
      <c r="R92" s="11"/>
    </row>
    <row r="93" spans="2:18" x14ac:dyDescent="0.45">
      <c r="B93" s="14" t="s">
        <v>253</v>
      </c>
      <c r="C93" s="9">
        <v>67</v>
      </c>
      <c r="D93" s="10">
        <v>28.24</v>
      </c>
      <c r="E93" s="10">
        <f>D93*C93</f>
        <v>1892.08</v>
      </c>
      <c r="F93" s="38" t="s">
        <v>17</v>
      </c>
      <c r="G93" s="9"/>
      <c r="H93" s="10">
        <v>28.05</v>
      </c>
      <c r="I93" s="10">
        <f>(C93*H93)-E93</f>
        <v>-12.729999999999791</v>
      </c>
      <c r="J93" s="9" t="s">
        <v>134</v>
      </c>
      <c r="K93" s="38">
        <f>H93*C93</f>
        <v>1879.3500000000001</v>
      </c>
      <c r="L93" s="9" t="str">
        <f>IF(C93&lt;&gt;0,"sell "&amp;C93&amp;" "&amp;B93&amp;" @ $"&amp;H93,"")</f>
        <v>sell 67 T @ $28.05</v>
      </c>
      <c r="M93" s="50">
        <f>M92+(H93*C93)</f>
        <v>48536.03</v>
      </c>
      <c r="N93" s="9"/>
      <c r="O93" s="9"/>
      <c r="P93" s="9"/>
      <c r="Q93" s="9"/>
      <c r="R93" s="11"/>
    </row>
    <row r="94" spans="2:18" x14ac:dyDescent="0.45">
      <c r="B94" s="14" t="s">
        <v>175</v>
      </c>
      <c r="C94" s="9">
        <v>49</v>
      </c>
      <c r="D94" s="10">
        <v>42.6</v>
      </c>
      <c r="E94" s="10">
        <f>D94*C94</f>
        <v>2087.4</v>
      </c>
      <c r="F94" s="38" t="s">
        <v>17</v>
      </c>
      <c r="G94" s="9"/>
      <c r="H94" s="10">
        <v>41.84</v>
      </c>
      <c r="I94" s="10">
        <f>(C94*H94)-E94</f>
        <v>-37.239999999999782</v>
      </c>
      <c r="J94" s="9" t="s">
        <v>134</v>
      </c>
      <c r="K94" s="38">
        <f>H94*C94</f>
        <v>2050.1600000000003</v>
      </c>
      <c r="L94" s="9" t="str">
        <f>IF(C94&lt;&gt;0,"sell "&amp;C94&amp;" "&amp;B94&amp;" @ $"&amp;H94,"")</f>
        <v>sell 49 IMBBY @ $41.84</v>
      </c>
      <c r="M94" s="10">
        <f>M93+(H94*C94)</f>
        <v>50586.19</v>
      </c>
      <c r="N94" s="9" t="s">
        <v>44</v>
      </c>
      <c r="O94" s="9"/>
      <c r="P94" s="9"/>
      <c r="Q94" s="9"/>
      <c r="R94" s="11"/>
    </row>
    <row r="95" spans="2:18" x14ac:dyDescent="0.45">
      <c r="B95" s="14"/>
      <c r="C95" s="9"/>
      <c r="D95" s="10" t="s">
        <v>20</v>
      </c>
      <c r="E95" s="10">
        <f>SUM(E92:E94)</f>
        <v>6450.98</v>
      </c>
      <c r="F95" s="9"/>
      <c r="G95" s="9"/>
      <c r="H95" s="41"/>
      <c r="I95" s="10">
        <f>SUM(I92:I94)</f>
        <v>-65.719999999999573</v>
      </c>
      <c r="J95" s="9"/>
      <c r="K95" s="38">
        <f>SUM(K92:K94)</f>
        <v>6385.26</v>
      </c>
      <c r="L95" s="9"/>
      <c r="M95" s="10"/>
      <c r="N95" s="9"/>
      <c r="O95" s="9"/>
      <c r="P95" s="9"/>
      <c r="Q95" s="9"/>
      <c r="R95" s="11"/>
    </row>
    <row r="96" spans="2:18" x14ac:dyDescent="0.45">
      <c r="B96" s="14"/>
      <c r="C96" s="9"/>
      <c r="D96" s="10"/>
      <c r="E96" s="10"/>
      <c r="F96" s="9"/>
      <c r="G96" s="9"/>
      <c r="H96" s="42"/>
      <c r="I96" s="39"/>
      <c r="J96" s="9"/>
      <c r="K96" s="9"/>
      <c r="L96" s="9"/>
      <c r="M96" s="10"/>
      <c r="N96" s="9"/>
      <c r="O96" s="9"/>
      <c r="P96" s="9"/>
      <c r="Q96" s="9"/>
      <c r="R96" s="11"/>
    </row>
    <row r="97" spans="2:18" x14ac:dyDescent="0.45">
      <c r="B97" s="14"/>
      <c r="C97" s="9"/>
      <c r="D97" s="10"/>
      <c r="E97" s="51"/>
      <c r="F97" s="42"/>
      <c r="G97" s="9"/>
      <c r="H97" s="41"/>
      <c r="I97" s="10"/>
      <c r="J97" s="9"/>
      <c r="K97" s="9"/>
      <c r="L97" s="9"/>
      <c r="M97" s="10"/>
      <c r="N97" s="12" t="s">
        <v>41</v>
      </c>
      <c r="O97" s="9"/>
      <c r="P97" s="9"/>
      <c r="Q97" s="9"/>
      <c r="R97" s="11"/>
    </row>
    <row r="98" spans="2:18" x14ac:dyDescent="0.45">
      <c r="B98" s="8"/>
      <c r="C98" s="9"/>
      <c r="D98" s="10"/>
      <c r="E98" s="10"/>
      <c r="F98" s="20"/>
      <c r="G98" s="9"/>
      <c r="H98" s="41"/>
      <c r="I98" s="10"/>
      <c r="J98" s="9"/>
      <c r="K98" s="9"/>
      <c r="L98" s="9"/>
      <c r="M98" s="10"/>
      <c r="N98" s="12" t="s">
        <v>42</v>
      </c>
      <c r="O98" s="9"/>
      <c r="P98" s="9"/>
      <c r="Q98" s="9"/>
      <c r="R98" s="11"/>
    </row>
    <row r="99" spans="2:18" x14ac:dyDescent="0.45">
      <c r="B99" s="8"/>
      <c r="C99" s="12" t="s">
        <v>6</v>
      </c>
      <c r="D99" s="13" t="s">
        <v>4</v>
      </c>
      <c r="E99" s="13" t="s">
        <v>5</v>
      </c>
      <c r="F99" s="23" t="s">
        <v>16</v>
      </c>
      <c r="G99" s="9"/>
      <c r="H99" s="43" t="s">
        <v>18</v>
      </c>
      <c r="I99" s="13" t="s">
        <v>19</v>
      </c>
      <c r="J99" s="9"/>
      <c r="K99" s="9"/>
      <c r="L99" s="9"/>
      <c r="M99" s="10"/>
      <c r="N99" s="38">
        <f>M91</f>
        <v>44200.93</v>
      </c>
      <c r="O99" s="9"/>
      <c r="P99" s="9"/>
      <c r="Q99" s="9"/>
      <c r="R99" s="11"/>
    </row>
    <row r="100" spans="2:18" x14ac:dyDescent="0.45">
      <c r="B100" s="14" t="s">
        <v>267</v>
      </c>
      <c r="C100" s="9">
        <v>153</v>
      </c>
      <c r="D100" s="10">
        <v>14.96</v>
      </c>
      <c r="E100" s="10">
        <f>D100*C100</f>
        <v>2288.88</v>
      </c>
      <c r="F100" s="38" t="s">
        <v>17</v>
      </c>
      <c r="G100" s="9"/>
      <c r="H100" s="10">
        <v>14.92</v>
      </c>
      <c r="I100" s="10">
        <f>(C100*H100)-E100</f>
        <v>-6.1200000000003456</v>
      </c>
      <c r="J100" s="9" t="s">
        <v>134</v>
      </c>
      <c r="K100" s="9"/>
      <c r="L100" s="9" t="str">
        <f>IF(C100&lt;&gt;0,"buy "&amp;C100&amp;" "&amp;B100&amp;" @ $"&amp;H100,"")</f>
        <v>buy 153 ADPT @ $14.92</v>
      </c>
      <c r="M100" s="10">
        <f>M94-(H100*C100)</f>
        <v>48303.43</v>
      </c>
      <c r="N100" s="38">
        <f>M91-(H100*C100)</f>
        <v>41918.17</v>
      </c>
      <c r="O100" s="9"/>
      <c r="P100" s="9"/>
      <c r="Q100" s="9"/>
      <c r="R100" s="11"/>
    </row>
    <row r="101" spans="2:18" x14ac:dyDescent="0.45">
      <c r="B101" s="14" t="s">
        <v>268</v>
      </c>
      <c r="C101" s="9">
        <v>98</v>
      </c>
      <c r="D101" s="10">
        <v>23.35</v>
      </c>
      <c r="E101" s="10">
        <f>D101*C101</f>
        <v>2288.3000000000002</v>
      </c>
      <c r="F101" s="38" t="s">
        <v>17</v>
      </c>
      <c r="G101" s="9"/>
      <c r="H101" s="10">
        <v>23.33</v>
      </c>
      <c r="I101" s="10">
        <f>(C101*H101)-E101</f>
        <v>-1.9600000000004911</v>
      </c>
      <c r="J101" s="9" t="s">
        <v>134</v>
      </c>
      <c r="K101" s="9"/>
      <c r="L101" s="9" t="str">
        <f>IF(C101&lt;&gt;0,"buy "&amp;C101&amp;" "&amp;B101&amp;" @ $"&amp;H101,"")</f>
        <v>buy 98 GRPN @ $23.33</v>
      </c>
      <c r="M101" s="10">
        <f>M100-(H101*C101)</f>
        <v>46017.090000000004</v>
      </c>
      <c r="N101" s="38">
        <f>N100-(H101*C101)</f>
        <v>39631.83</v>
      </c>
      <c r="O101" s="9"/>
      <c r="P101" s="9"/>
      <c r="Q101" s="9"/>
      <c r="R101" s="11"/>
    </row>
    <row r="102" spans="2:18" x14ac:dyDescent="0.45">
      <c r="B102" s="28" t="s">
        <v>269</v>
      </c>
      <c r="C102" s="29">
        <v>92</v>
      </c>
      <c r="D102" s="30">
        <v>24.85</v>
      </c>
      <c r="E102" s="30">
        <f>D102*C102</f>
        <v>2286.2000000000003</v>
      </c>
      <c r="F102" s="38" t="s">
        <v>17</v>
      </c>
      <c r="G102" s="29"/>
      <c r="H102" s="30">
        <v>25.17</v>
      </c>
      <c r="I102" s="30">
        <f>(C102*H102)-E102</f>
        <v>29.440000000000055</v>
      </c>
      <c r="J102" s="9" t="s">
        <v>134</v>
      </c>
      <c r="K102" s="9"/>
      <c r="L102" s="9" t="str">
        <f>IF(C102&lt;&gt;0,"buy "&amp;C102&amp;" "&amp;B102&amp;" @ $"&amp;H102,"")</f>
        <v>buy 92 KGC @ $25.17</v>
      </c>
      <c r="M102" s="10">
        <f>M101-(H102*C102)</f>
        <v>43701.450000000004</v>
      </c>
      <c r="N102" s="46">
        <f>N101-(H102*C102)</f>
        <v>37316.19</v>
      </c>
      <c r="O102" s="47"/>
      <c r="P102" s="47"/>
      <c r="Q102" s="47"/>
      <c r="R102" s="48"/>
    </row>
    <row r="103" spans="2:18" x14ac:dyDescent="0.45">
      <c r="B103" s="14"/>
      <c r="C103" s="9"/>
      <c r="D103" s="10" t="s">
        <v>20</v>
      </c>
      <c r="E103" s="10">
        <f>SUM(E100:E102)</f>
        <v>6863.380000000001</v>
      </c>
      <c r="F103" s="9"/>
      <c r="G103" s="9"/>
      <c r="H103" s="10"/>
      <c r="I103" s="10">
        <f>SUM(I100:I102)</f>
        <v>21.359999999999218</v>
      </c>
      <c r="J103" s="9"/>
      <c r="K103" s="9"/>
      <c r="L103" s="9"/>
      <c r="M103" s="10"/>
      <c r="N103" s="9"/>
      <c r="O103" s="9"/>
      <c r="P103" s="9"/>
      <c r="Q103" s="9"/>
      <c r="R103" s="11"/>
    </row>
    <row r="104" spans="2:18" x14ac:dyDescent="0.45">
      <c r="B104" s="14"/>
      <c r="C104" s="9"/>
      <c r="D104" s="10"/>
      <c r="E104" s="10"/>
      <c r="F104" s="9"/>
      <c r="G104" s="9"/>
      <c r="H104" s="10"/>
      <c r="I104" s="10"/>
      <c r="J104" s="9"/>
      <c r="K104" s="9"/>
      <c r="L104" s="9"/>
      <c r="M104" s="10"/>
      <c r="N104" s="12" t="str">
        <f>IF(K95+N102&gt;0,"Credit Surplus","Credit Shortage")</f>
        <v>Credit Surplus</v>
      </c>
      <c r="O104" s="38"/>
      <c r="P104" s="9"/>
      <c r="Q104" s="9"/>
      <c r="R104" s="11"/>
    </row>
    <row r="105" spans="2:18" x14ac:dyDescent="0.45">
      <c r="B105" s="14"/>
      <c r="C105" s="9"/>
      <c r="D105" s="10"/>
      <c r="E105" s="10"/>
      <c r="F105" s="9"/>
      <c r="G105" s="9"/>
      <c r="H105" s="10"/>
      <c r="I105" s="10"/>
      <c r="J105" s="9"/>
      <c r="K105" s="9"/>
      <c r="L105" s="9"/>
      <c r="M105" s="10"/>
      <c r="N105" s="9"/>
      <c r="O105" s="9"/>
      <c r="P105" s="9"/>
      <c r="Q105" s="9"/>
      <c r="R105" s="11"/>
    </row>
    <row r="106" spans="2:18" x14ac:dyDescent="0.45">
      <c r="B106" s="14"/>
      <c r="C106" s="9"/>
      <c r="D106" s="10"/>
      <c r="E106" s="10"/>
      <c r="F106" s="9"/>
      <c r="G106" s="9"/>
      <c r="H106" s="10"/>
      <c r="I106" s="10"/>
      <c r="J106" s="9"/>
      <c r="K106" s="9"/>
      <c r="L106" s="9"/>
      <c r="M106" s="9"/>
      <c r="N106" s="9"/>
      <c r="O106" s="9"/>
      <c r="P106" s="9"/>
      <c r="Q106" s="9"/>
      <c r="R106" s="11"/>
    </row>
    <row r="107" spans="2:18" x14ac:dyDescent="0.45">
      <c r="B107" s="14" t="s">
        <v>23</v>
      </c>
      <c r="C107" s="9"/>
      <c r="D107" s="10"/>
      <c r="E107" s="22">
        <v>1336.57</v>
      </c>
      <c r="F107" s="9" t="s">
        <v>111</v>
      </c>
      <c r="G107" s="9"/>
      <c r="H107" s="10"/>
      <c r="I107" s="10"/>
      <c r="J107" s="9"/>
      <c r="K107" s="9"/>
      <c r="L107" s="9"/>
      <c r="M107" s="9"/>
      <c r="N107" s="9"/>
      <c r="O107" s="9"/>
      <c r="P107" s="9"/>
      <c r="Q107" s="9"/>
      <c r="R107" s="11"/>
    </row>
    <row r="108" spans="2:18" x14ac:dyDescent="0.45">
      <c r="B108" s="14" t="s">
        <v>24</v>
      </c>
      <c r="C108" s="9"/>
      <c r="D108" s="10"/>
      <c r="E108" s="49">
        <f>I95</f>
        <v>-65.719999999999573</v>
      </c>
      <c r="F108" s="9" t="s">
        <v>36</v>
      </c>
      <c r="G108" s="9"/>
      <c r="H108" s="10"/>
      <c r="I108" s="10"/>
      <c r="J108" s="9"/>
      <c r="K108" s="9"/>
      <c r="L108" s="9"/>
      <c r="M108" s="9"/>
      <c r="N108" s="9"/>
      <c r="O108" s="9"/>
      <c r="P108" s="9"/>
      <c r="Q108" s="9"/>
      <c r="R108" s="11"/>
    </row>
    <row r="109" spans="2:18" x14ac:dyDescent="0.45">
      <c r="B109" s="14" t="s">
        <v>25</v>
      </c>
      <c r="C109" s="9"/>
      <c r="D109" s="10"/>
      <c r="E109" s="10">
        <f>E107+E108</f>
        <v>1270.8500000000004</v>
      </c>
      <c r="F109" s="9"/>
      <c r="G109" s="9"/>
      <c r="H109" s="10"/>
      <c r="I109" s="10"/>
      <c r="J109" s="9"/>
      <c r="K109" s="9"/>
      <c r="L109" s="9"/>
      <c r="M109" s="9"/>
      <c r="N109" s="9"/>
      <c r="O109" s="9"/>
      <c r="P109" s="9"/>
      <c r="Q109" s="9"/>
      <c r="R109" s="11"/>
    </row>
    <row r="110" spans="2:18" x14ac:dyDescent="0.45">
      <c r="B110" s="14" t="s">
        <v>27</v>
      </c>
      <c r="C110" s="9"/>
      <c r="D110" s="10"/>
      <c r="E110" s="10">
        <f>I103</f>
        <v>21.359999999999218</v>
      </c>
      <c r="F110" s="9" t="s">
        <v>37</v>
      </c>
      <c r="G110" s="9"/>
      <c r="H110" s="10"/>
      <c r="I110" s="10"/>
      <c r="J110" s="9"/>
      <c r="K110" s="9"/>
      <c r="L110" s="9"/>
      <c r="M110" s="9"/>
      <c r="N110" s="9"/>
      <c r="O110" s="9"/>
      <c r="P110" s="9"/>
      <c r="Q110" s="9"/>
      <c r="R110" s="11"/>
    </row>
    <row r="111" spans="2:18" x14ac:dyDescent="0.45">
      <c r="B111" s="14" t="s">
        <v>25</v>
      </c>
      <c r="C111" s="9"/>
      <c r="D111" s="10"/>
      <c r="E111" s="32">
        <f>E109-E110</f>
        <v>1249.4900000000011</v>
      </c>
      <c r="F111" s="20" t="s">
        <v>38</v>
      </c>
      <c r="G111" s="9"/>
      <c r="H111" s="10"/>
      <c r="I111" s="10"/>
      <c r="J111" s="9"/>
      <c r="K111" s="9"/>
      <c r="L111" s="9"/>
      <c r="M111" s="9"/>
      <c r="N111" s="9"/>
      <c r="O111" s="9"/>
      <c r="P111" s="9"/>
      <c r="Q111" s="9"/>
      <c r="R111" s="11"/>
    </row>
    <row r="112" spans="2:18" ht="14.65" thickBot="1" x14ac:dyDescent="0.5">
      <c r="B112" s="16"/>
      <c r="C112" s="17"/>
      <c r="D112" s="18"/>
      <c r="E112" s="18"/>
      <c r="F112" s="17"/>
      <c r="G112" s="17"/>
      <c r="H112" s="18"/>
      <c r="I112" s="18"/>
      <c r="J112" s="17"/>
      <c r="K112" s="17"/>
      <c r="L112" s="17"/>
      <c r="M112" s="17"/>
      <c r="N112" s="17"/>
      <c r="O112" s="17"/>
      <c r="P112" s="17"/>
      <c r="Q112" s="17"/>
      <c r="R112" s="19"/>
    </row>
    <row r="113" spans="2:18" ht="14.65" thickTop="1" x14ac:dyDescent="0.45"/>
    <row r="117" spans="2:18" ht="14.65" thickBot="1" x14ac:dyDescent="0.5"/>
    <row r="118" spans="2:18" ht="14.65" thickTop="1" x14ac:dyDescent="0.45">
      <c r="B118" s="3"/>
      <c r="C118" s="4"/>
      <c r="D118" s="5">
        <v>45898</v>
      </c>
      <c r="E118" s="6"/>
      <c r="F118" s="4"/>
      <c r="G118" s="4"/>
      <c r="H118" s="6"/>
      <c r="I118" s="6"/>
      <c r="J118" s="4"/>
      <c r="K118" s="4"/>
      <c r="L118" s="4"/>
      <c r="M118" s="21" t="s">
        <v>40</v>
      </c>
      <c r="N118" s="4"/>
      <c r="O118" s="4"/>
      <c r="P118" s="4"/>
      <c r="Q118" s="4"/>
      <c r="R118" s="7"/>
    </row>
    <row r="119" spans="2:18" x14ac:dyDescent="0.45">
      <c r="B119" s="8" t="s">
        <v>11</v>
      </c>
      <c r="C119" s="9"/>
      <c r="D119" s="10"/>
      <c r="E119" s="10"/>
      <c r="F119" s="9"/>
      <c r="G119" s="9"/>
      <c r="H119" s="10"/>
      <c r="I119" s="10"/>
      <c r="J119" s="9"/>
      <c r="K119" s="12" t="s">
        <v>68</v>
      </c>
      <c r="L119" s="9"/>
      <c r="M119" s="12" t="s">
        <v>21</v>
      </c>
      <c r="N119" s="12"/>
      <c r="O119" s="9"/>
      <c r="P119" s="9"/>
      <c r="Q119" s="9"/>
      <c r="R119" s="11"/>
    </row>
    <row r="120" spans="2:18" x14ac:dyDescent="0.45">
      <c r="B120" s="8" t="s">
        <v>3</v>
      </c>
      <c r="C120" s="12" t="s">
        <v>6</v>
      </c>
      <c r="D120" s="13" t="s">
        <v>4</v>
      </c>
      <c r="E120" s="13" t="s">
        <v>7</v>
      </c>
      <c r="F120" s="12" t="s">
        <v>16</v>
      </c>
      <c r="G120" s="9"/>
      <c r="H120" s="13" t="s">
        <v>18</v>
      </c>
      <c r="I120" s="13" t="s">
        <v>19</v>
      </c>
      <c r="J120" s="43" t="s">
        <v>133</v>
      </c>
      <c r="K120" s="12" t="s">
        <v>67</v>
      </c>
      <c r="L120" s="9"/>
      <c r="M120" s="22">
        <v>45580.76</v>
      </c>
      <c r="N120" s="9" t="s">
        <v>135</v>
      </c>
      <c r="O120" s="9"/>
      <c r="P120" s="9"/>
      <c r="Q120" s="9"/>
      <c r="R120" s="11"/>
    </row>
    <row r="121" spans="2:18" x14ac:dyDescent="0.45">
      <c r="B121" s="14" t="s">
        <v>259</v>
      </c>
      <c r="C121" s="9">
        <v>139</v>
      </c>
      <c r="D121" s="10">
        <v>17.21</v>
      </c>
      <c r="E121" s="10">
        <f>D121*C121</f>
        <v>2392.19</v>
      </c>
      <c r="F121" s="38" t="s">
        <v>17</v>
      </c>
      <c r="G121" s="9"/>
      <c r="H121" s="10">
        <v>17</v>
      </c>
      <c r="I121" s="10">
        <f>(C121*H121)-E121</f>
        <v>-29.190000000000055</v>
      </c>
      <c r="J121" s="9" t="s">
        <v>134</v>
      </c>
      <c r="K121" s="38">
        <f>H121*C121</f>
        <v>2363</v>
      </c>
      <c r="L121" s="9" t="str">
        <f>IF(C121&lt;&gt;0,"sell "&amp;C121&amp;" "&amp;B121&amp;" @ $"&amp;H121,"")</f>
        <v>sell 139 MD @ $17</v>
      </c>
      <c r="M121" s="50">
        <f>M120+(H121*C121)</f>
        <v>47943.76</v>
      </c>
      <c r="N121" s="9"/>
      <c r="O121" s="9"/>
      <c r="P121" s="9"/>
      <c r="Q121" s="9"/>
      <c r="R121" s="11"/>
    </row>
    <row r="122" spans="2:18" x14ac:dyDescent="0.45">
      <c r="B122" s="14" t="s">
        <v>260</v>
      </c>
      <c r="C122" s="9">
        <v>15</v>
      </c>
      <c r="D122" s="10">
        <v>161.79</v>
      </c>
      <c r="E122" s="10">
        <f>D122*C122</f>
        <v>2426.85</v>
      </c>
      <c r="F122" s="38" t="s">
        <v>17</v>
      </c>
      <c r="G122" s="9"/>
      <c r="H122" s="10">
        <v>160.07</v>
      </c>
      <c r="I122" s="10">
        <f>(C122*H122)-E122</f>
        <v>-25.800000000000182</v>
      </c>
      <c r="J122" s="9" t="s">
        <v>134</v>
      </c>
      <c r="K122" s="38">
        <f>H122*C122</f>
        <v>2401.0499999999997</v>
      </c>
      <c r="L122" s="9" t="str">
        <f>IF(C122&lt;&gt;0,"sell "&amp;C122&amp;" "&amp;B122&amp;" @ $"&amp;H122,"")</f>
        <v>sell 15 DORM @ $160.07</v>
      </c>
      <c r="M122" s="50">
        <f>M121+(H122*C122)</f>
        <v>50344.810000000005</v>
      </c>
      <c r="N122" s="9"/>
      <c r="O122" s="9"/>
      <c r="P122" s="9"/>
      <c r="Q122" s="9"/>
      <c r="R122" s="11"/>
    </row>
    <row r="123" spans="2:18" x14ac:dyDescent="0.45">
      <c r="B123" s="14" t="s">
        <v>251</v>
      </c>
      <c r="C123" s="9">
        <v>27</v>
      </c>
      <c r="D123" s="10">
        <v>118.55</v>
      </c>
      <c r="E123" s="10">
        <f>D123*C123</f>
        <v>3200.85</v>
      </c>
      <c r="F123" s="38" t="s">
        <v>17</v>
      </c>
      <c r="G123" s="9"/>
      <c r="H123" s="10">
        <v>115.97</v>
      </c>
      <c r="I123" s="10">
        <f>(C123*H123)-E123</f>
        <v>-69.659999999999854</v>
      </c>
      <c r="J123" s="9" t="s">
        <v>134</v>
      </c>
      <c r="K123" s="38">
        <f>H123*C123</f>
        <v>3131.19</v>
      </c>
      <c r="L123" s="9" t="str">
        <f>IF(C123&lt;&gt;0,"sell "&amp;C123&amp;" "&amp;B123&amp;" @ $"&amp;H123,"")</f>
        <v>sell 27 PRIM @ $115.97</v>
      </c>
      <c r="M123" s="10">
        <f>M122+(H123*C123)</f>
        <v>53476.000000000007</v>
      </c>
      <c r="N123" s="9" t="s">
        <v>44</v>
      </c>
      <c r="O123" s="9"/>
      <c r="P123" s="9"/>
      <c r="Q123" s="9"/>
      <c r="R123" s="11"/>
    </row>
    <row r="124" spans="2:18" x14ac:dyDescent="0.45">
      <c r="B124" s="14"/>
      <c r="C124" s="9"/>
      <c r="D124" s="10" t="s">
        <v>20</v>
      </c>
      <c r="E124" s="10">
        <f>SUM(E121:E123)</f>
        <v>8019.8899999999994</v>
      </c>
      <c r="F124" s="9"/>
      <c r="G124" s="9"/>
      <c r="H124" s="41"/>
      <c r="I124" s="10">
        <f>SUM(I121:I123)</f>
        <v>-124.65000000000009</v>
      </c>
      <c r="J124" s="9"/>
      <c r="K124" s="38">
        <f>SUM(K121:K123)</f>
        <v>7895.24</v>
      </c>
      <c r="L124" s="9"/>
      <c r="M124" s="10"/>
      <c r="N124" s="9"/>
      <c r="O124" s="9"/>
      <c r="P124" s="9"/>
      <c r="Q124" s="9"/>
      <c r="R124" s="11"/>
    </row>
    <row r="125" spans="2:18" x14ac:dyDescent="0.45">
      <c r="B125" s="14"/>
      <c r="C125" s="9"/>
      <c r="D125" s="10"/>
      <c r="E125" s="10"/>
      <c r="F125" s="9"/>
      <c r="G125" s="9"/>
      <c r="H125" s="42"/>
      <c r="I125" s="39"/>
      <c r="J125" s="9"/>
      <c r="K125" s="9"/>
      <c r="L125" s="9"/>
      <c r="M125" s="10"/>
      <c r="N125" s="9"/>
      <c r="O125" s="9"/>
      <c r="P125" s="9"/>
      <c r="Q125" s="9"/>
      <c r="R125" s="11"/>
    </row>
    <row r="126" spans="2:18" x14ac:dyDescent="0.45">
      <c r="B126" s="14"/>
      <c r="C126" s="9"/>
      <c r="D126" s="10"/>
      <c r="E126" s="51"/>
      <c r="F126" s="42"/>
      <c r="G126" s="9"/>
      <c r="H126" s="41"/>
      <c r="I126" s="10"/>
      <c r="J126" s="9"/>
      <c r="K126" s="9"/>
      <c r="L126" s="9"/>
      <c r="M126" s="10"/>
      <c r="N126" s="12" t="s">
        <v>41</v>
      </c>
      <c r="O126" s="9"/>
      <c r="P126" s="9"/>
      <c r="Q126" s="9"/>
      <c r="R126" s="11"/>
    </row>
    <row r="127" spans="2:18" x14ac:dyDescent="0.45">
      <c r="B127" s="8"/>
      <c r="C127" s="9"/>
      <c r="D127" s="10"/>
      <c r="E127" s="10"/>
      <c r="F127" s="20"/>
      <c r="G127" s="9"/>
      <c r="H127" s="41"/>
      <c r="I127" s="10"/>
      <c r="J127" s="9"/>
      <c r="K127" s="9"/>
      <c r="L127" s="9"/>
      <c r="M127" s="10"/>
      <c r="N127" s="12" t="s">
        <v>42</v>
      </c>
      <c r="O127" s="9"/>
      <c r="P127" s="9"/>
      <c r="Q127" s="9"/>
      <c r="R127" s="11"/>
    </row>
    <row r="128" spans="2:18" x14ac:dyDescent="0.45">
      <c r="B128" s="8"/>
      <c r="C128" s="12" t="s">
        <v>6</v>
      </c>
      <c r="D128" s="13" t="s">
        <v>4</v>
      </c>
      <c r="E128" s="13" t="s">
        <v>5</v>
      </c>
      <c r="F128" s="23" t="s">
        <v>16</v>
      </c>
      <c r="G128" s="9"/>
      <c r="H128" s="43" t="s">
        <v>18</v>
      </c>
      <c r="I128" s="13" t="s">
        <v>19</v>
      </c>
      <c r="J128" s="9"/>
      <c r="K128" s="9"/>
      <c r="L128" s="9"/>
      <c r="M128" s="10"/>
      <c r="N128" s="38">
        <f>M120</f>
        <v>45580.76</v>
      </c>
      <c r="O128" s="9"/>
      <c r="P128" s="9"/>
      <c r="Q128" s="9"/>
      <c r="R128" s="11"/>
    </row>
    <row r="129" spans="2:18" x14ac:dyDescent="0.45">
      <c r="B129" s="14" t="s">
        <v>264</v>
      </c>
      <c r="C129" s="9">
        <v>307</v>
      </c>
      <c r="D129" s="10">
        <v>7.25</v>
      </c>
      <c r="E129" s="10">
        <f>D129*C129</f>
        <v>2225.75</v>
      </c>
      <c r="F129" s="38" t="s">
        <v>17</v>
      </c>
      <c r="G129" s="9"/>
      <c r="H129" s="10">
        <v>7.12</v>
      </c>
      <c r="I129" s="10">
        <f>(C129*H129)-E129</f>
        <v>-39.909999999999854</v>
      </c>
      <c r="J129" s="9" t="s">
        <v>134</v>
      </c>
      <c r="K129" s="9"/>
      <c r="L129" s="9" t="str">
        <f>IF(C129&lt;&gt;0,"buy "&amp;C129&amp;" "&amp;B129&amp;" @ $"&amp;H129,"")</f>
        <v>buy 307 IHS @ $7.12</v>
      </c>
      <c r="M129" s="10">
        <f>M123-(H129*C129)</f>
        <v>51290.16</v>
      </c>
      <c r="N129" s="38">
        <f>M120-(H129*C129)</f>
        <v>43394.92</v>
      </c>
      <c r="O129" s="9"/>
      <c r="P129" s="9"/>
      <c r="Q129" s="9"/>
      <c r="R129" s="11"/>
    </row>
    <row r="130" spans="2:18" x14ac:dyDescent="0.45">
      <c r="B130" s="14" t="s">
        <v>265</v>
      </c>
      <c r="C130" s="9">
        <v>136</v>
      </c>
      <c r="D130" s="10">
        <v>16.36</v>
      </c>
      <c r="E130" s="10">
        <f>D130*C130</f>
        <v>2224.96</v>
      </c>
      <c r="F130" s="38" t="s">
        <v>17</v>
      </c>
      <c r="G130" s="9"/>
      <c r="H130" s="10">
        <v>16.36</v>
      </c>
      <c r="I130" s="10">
        <f>(C130*H130)-E130</f>
        <v>0</v>
      </c>
      <c r="J130" s="9" t="s">
        <v>134</v>
      </c>
      <c r="K130" s="9"/>
      <c r="L130" s="9" t="str">
        <f>IF(C130&lt;&gt;0,"buy "&amp;C130&amp;" "&amp;B130&amp;" @ $"&amp;H130,"")</f>
        <v>buy 136 ALHC @ $16.36</v>
      </c>
      <c r="M130" s="10">
        <f>M129-(H130*C130)</f>
        <v>49065.200000000004</v>
      </c>
      <c r="N130" s="38">
        <f>N129-(H130*C130)</f>
        <v>41169.96</v>
      </c>
      <c r="O130" s="9"/>
      <c r="P130" s="9"/>
      <c r="Q130" s="9"/>
      <c r="R130" s="11"/>
    </row>
    <row r="131" spans="2:18" x14ac:dyDescent="0.45">
      <c r="B131" s="28" t="s">
        <v>266</v>
      </c>
      <c r="C131" s="29">
        <v>39</v>
      </c>
      <c r="D131" s="30">
        <v>55.95</v>
      </c>
      <c r="E131" s="30">
        <f>D131*C131</f>
        <v>2182.0500000000002</v>
      </c>
      <c r="F131" s="38" t="s">
        <v>17</v>
      </c>
      <c r="G131" s="29"/>
      <c r="H131" s="30">
        <v>55.56</v>
      </c>
      <c r="I131" s="30">
        <f>(C131*H131)-E131</f>
        <v>-15.210000000000036</v>
      </c>
      <c r="J131" s="9" t="s">
        <v>134</v>
      </c>
      <c r="K131" s="9"/>
      <c r="L131" s="9" t="str">
        <f>IF(C131&lt;&gt;0,"buy "&amp;C131&amp;" "&amp;B131&amp;" @ $"&amp;H131,"")</f>
        <v>buy 39 UVV @ $55.56</v>
      </c>
      <c r="M131" s="10">
        <f>M130-(H131*C131)</f>
        <v>46898.36</v>
      </c>
      <c r="N131" s="46">
        <f>N130-(H131*C131)</f>
        <v>39003.119999999995</v>
      </c>
      <c r="O131" s="47"/>
      <c r="P131" s="47"/>
      <c r="Q131" s="47"/>
      <c r="R131" s="48"/>
    </row>
    <row r="132" spans="2:18" x14ac:dyDescent="0.45">
      <c r="B132" s="14"/>
      <c r="C132" s="9"/>
      <c r="D132" s="10" t="s">
        <v>20</v>
      </c>
      <c r="E132" s="10">
        <f>SUM(E129:E131)</f>
        <v>6632.76</v>
      </c>
      <c r="F132" s="9"/>
      <c r="G132" s="9"/>
      <c r="H132" s="10"/>
      <c r="I132" s="10">
        <f>SUM(I129:I131)</f>
        <v>-55.119999999999891</v>
      </c>
      <c r="J132" s="9"/>
      <c r="K132" s="9"/>
      <c r="L132" s="9"/>
      <c r="M132" s="10"/>
      <c r="N132" s="9"/>
      <c r="O132" s="9"/>
      <c r="P132" s="9"/>
      <c r="Q132" s="9"/>
      <c r="R132" s="11"/>
    </row>
    <row r="133" spans="2:18" x14ac:dyDescent="0.45">
      <c r="B133" s="14"/>
      <c r="C133" s="9"/>
      <c r="D133" s="10"/>
      <c r="E133" s="10"/>
      <c r="F133" s="9"/>
      <c r="G133" s="9"/>
      <c r="H133" s="10"/>
      <c r="I133" s="10"/>
      <c r="J133" s="9"/>
      <c r="K133" s="9"/>
      <c r="L133" s="9"/>
      <c r="M133" s="10"/>
      <c r="N133" s="12" t="str">
        <f>IF(K124+N131&gt;0,"Credit Surplus","Credit Shortage")</f>
        <v>Credit Surplus</v>
      </c>
      <c r="O133" s="38"/>
      <c r="P133" s="9"/>
      <c r="Q133" s="9"/>
      <c r="R133" s="11"/>
    </row>
    <row r="134" spans="2:18" x14ac:dyDescent="0.45">
      <c r="B134" s="14"/>
      <c r="C134" s="9"/>
      <c r="D134" s="10"/>
      <c r="E134" s="10"/>
      <c r="F134" s="9"/>
      <c r="G134" s="9"/>
      <c r="H134" s="10"/>
      <c r="I134" s="10"/>
      <c r="J134" s="9"/>
      <c r="K134" s="9"/>
      <c r="L134" s="9"/>
      <c r="M134" s="10"/>
      <c r="N134" s="9"/>
      <c r="O134" s="9"/>
      <c r="P134" s="9"/>
      <c r="Q134" s="9"/>
      <c r="R134" s="11"/>
    </row>
    <row r="135" spans="2:18" x14ac:dyDescent="0.45">
      <c r="B135" s="14"/>
      <c r="C135" s="9"/>
      <c r="D135" s="10"/>
      <c r="E135" s="10"/>
      <c r="F135" s="9"/>
      <c r="G135" s="9"/>
      <c r="H135" s="10"/>
      <c r="I135" s="10"/>
      <c r="J135" s="9"/>
      <c r="K135" s="9"/>
      <c r="L135" s="9"/>
      <c r="M135" s="9"/>
      <c r="N135" s="9"/>
      <c r="O135" s="9"/>
      <c r="P135" s="9"/>
      <c r="Q135" s="9"/>
      <c r="R135" s="11"/>
    </row>
    <row r="136" spans="2:18" x14ac:dyDescent="0.45">
      <c r="B136" s="14" t="s">
        <v>23</v>
      </c>
      <c r="C136" s="9"/>
      <c r="D136" s="10"/>
      <c r="E136" s="22">
        <v>1818.5</v>
      </c>
      <c r="F136" s="9" t="s">
        <v>111</v>
      </c>
      <c r="G136" s="9"/>
      <c r="H136" s="10"/>
      <c r="I136" s="10"/>
      <c r="J136" s="9"/>
      <c r="K136" s="9"/>
      <c r="L136" s="9"/>
      <c r="M136" s="9"/>
      <c r="N136" s="9"/>
      <c r="O136" s="9"/>
      <c r="P136" s="9"/>
      <c r="Q136" s="9"/>
      <c r="R136" s="11"/>
    </row>
    <row r="137" spans="2:18" x14ac:dyDescent="0.45">
      <c r="B137" s="14" t="s">
        <v>24</v>
      </c>
      <c r="C137" s="9"/>
      <c r="D137" s="10"/>
      <c r="E137" s="49">
        <f>I124</f>
        <v>-124.65000000000009</v>
      </c>
      <c r="F137" s="9" t="s">
        <v>36</v>
      </c>
      <c r="G137" s="9"/>
      <c r="H137" s="10"/>
      <c r="I137" s="10"/>
      <c r="J137" s="9"/>
      <c r="K137" s="9"/>
      <c r="L137" s="9"/>
      <c r="M137" s="9"/>
      <c r="N137" s="9"/>
      <c r="O137" s="9"/>
      <c r="P137" s="9"/>
      <c r="Q137" s="9"/>
      <c r="R137" s="11"/>
    </row>
    <row r="138" spans="2:18" x14ac:dyDescent="0.45">
      <c r="B138" s="14" t="s">
        <v>25</v>
      </c>
      <c r="C138" s="9"/>
      <c r="D138" s="10"/>
      <c r="E138" s="10">
        <f>E136+E137</f>
        <v>1693.85</v>
      </c>
      <c r="F138" s="9"/>
      <c r="G138" s="9"/>
      <c r="H138" s="10"/>
      <c r="I138" s="10"/>
      <c r="J138" s="9"/>
      <c r="K138" s="9"/>
      <c r="L138" s="9"/>
      <c r="M138" s="9"/>
      <c r="N138" s="9"/>
      <c r="O138" s="9"/>
      <c r="P138" s="9"/>
      <c r="Q138" s="9"/>
      <c r="R138" s="11"/>
    </row>
    <row r="139" spans="2:18" x14ac:dyDescent="0.45">
      <c r="B139" s="14" t="s">
        <v>27</v>
      </c>
      <c r="C139" s="9"/>
      <c r="D139" s="10"/>
      <c r="E139" s="10">
        <f>I132</f>
        <v>-55.119999999999891</v>
      </c>
      <c r="F139" s="9" t="s">
        <v>37</v>
      </c>
      <c r="G139" s="9"/>
      <c r="H139" s="10"/>
      <c r="I139" s="10"/>
      <c r="J139" s="9"/>
      <c r="K139" s="9"/>
      <c r="L139" s="9"/>
      <c r="M139" s="9"/>
      <c r="N139" s="9"/>
      <c r="O139" s="9"/>
      <c r="P139" s="9"/>
      <c r="Q139" s="9"/>
      <c r="R139" s="11"/>
    </row>
    <row r="140" spans="2:18" x14ac:dyDescent="0.45">
      <c r="B140" s="14" t="s">
        <v>25</v>
      </c>
      <c r="C140" s="9"/>
      <c r="D140" s="10"/>
      <c r="E140" s="32">
        <f>E138-E139</f>
        <v>1748.9699999999998</v>
      </c>
      <c r="F140" s="20" t="s">
        <v>38</v>
      </c>
      <c r="G140" s="9"/>
      <c r="H140" s="10"/>
      <c r="I140" s="10"/>
      <c r="J140" s="9"/>
      <c r="K140" s="9"/>
      <c r="L140" s="9"/>
      <c r="M140" s="9"/>
      <c r="N140" s="9"/>
      <c r="O140" s="9"/>
      <c r="P140" s="9"/>
      <c r="Q140" s="9"/>
      <c r="R140" s="11"/>
    </row>
    <row r="141" spans="2:18" ht="14.65" thickBot="1" x14ac:dyDescent="0.5">
      <c r="B141" s="16"/>
      <c r="C141" s="17"/>
      <c r="D141" s="18"/>
      <c r="E141" s="18"/>
      <c r="F141" s="17"/>
      <c r="G141" s="17"/>
      <c r="H141" s="18"/>
      <c r="I141" s="18"/>
      <c r="J141" s="17"/>
      <c r="K141" s="17"/>
      <c r="L141" s="17"/>
      <c r="M141" s="17"/>
      <c r="N141" s="17"/>
      <c r="O141" s="17"/>
      <c r="P141" s="17"/>
      <c r="Q141" s="17"/>
      <c r="R141" s="19"/>
    </row>
    <row r="142" spans="2:18" ht="14.65" thickTop="1" x14ac:dyDescent="0.45"/>
    <row r="144" spans="2:18" ht="14.65" thickBot="1" x14ac:dyDescent="0.5"/>
    <row r="145" spans="2:18" ht="14.65" thickTop="1" x14ac:dyDescent="0.45">
      <c r="B145" s="3"/>
      <c r="C145" s="4"/>
      <c r="D145" s="5">
        <v>45869</v>
      </c>
      <c r="E145" s="6"/>
      <c r="F145" s="4"/>
      <c r="G145" s="4"/>
      <c r="H145" s="6"/>
      <c r="I145" s="6"/>
      <c r="J145" s="4"/>
      <c r="K145" s="4"/>
      <c r="L145" s="4"/>
      <c r="M145" s="21" t="s">
        <v>40</v>
      </c>
      <c r="N145" s="4"/>
      <c r="O145" s="4"/>
      <c r="P145" s="4"/>
      <c r="Q145" s="4"/>
      <c r="R145" s="7"/>
    </row>
    <row r="146" spans="2:18" x14ac:dyDescent="0.45">
      <c r="B146" s="8" t="s">
        <v>11</v>
      </c>
      <c r="C146" s="9"/>
      <c r="D146" s="10"/>
      <c r="E146" s="10"/>
      <c r="F146" s="9"/>
      <c r="G146" s="9"/>
      <c r="H146" s="10"/>
      <c r="I146" s="10"/>
      <c r="J146" s="9"/>
      <c r="K146" s="12" t="s">
        <v>68</v>
      </c>
      <c r="L146" s="9"/>
      <c r="M146" s="12" t="s">
        <v>21</v>
      </c>
      <c r="N146" s="12"/>
      <c r="O146" s="9"/>
      <c r="P146" s="9"/>
      <c r="Q146" s="9"/>
      <c r="R146" s="11"/>
    </row>
    <row r="147" spans="2:18" x14ac:dyDescent="0.45">
      <c r="B147" s="8" t="s">
        <v>3</v>
      </c>
      <c r="C147" s="12" t="s">
        <v>6</v>
      </c>
      <c r="D147" s="13" t="s">
        <v>4</v>
      </c>
      <c r="E147" s="13" t="s">
        <v>7</v>
      </c>
      <c r="F147" s="12" t="s">
        <v>16</v>
      </c>
      <c r="G147" s="9"/>
      <c r="H147" s="13" t="s">
        <v>18</v>
      </c>
      <c r="I147" s="13" t="s">
        <v>19</v>
      </c>
      <c r="J147" s="43" t="s">
        <v>133</v>
      </c>
      <c r="K147" s="12" t="s">
        <v>67</v>
      </c>
      <c r="L147" s="9"/>
      <c r="M147" s="22">
        <v>42967.47</v>
      </c>
      <c r="N147" s="9" t="s">
        <v>135</v>
      </c>
      <c r="O147" s="9"/>
      <c r="P147" s="9"/>
      <c r="Q147" s="9"/>
      <c r="R147" s="11"/>
    </row>
    <row r="148" spans="2:18" x14ac:dyDescent="0.45">
      <c r="B148" s="14" t="s">
        <v>255</v>
      </c>
      <c r="C148" s="9">
        <v>116</v>
      </c>
      <c r="D148" s="10">
        <v>14.23</v>
      </c>
      <c r="E148" s="10">
        <f>D148*C148</f>
        <v>1650.68</v>
      </c>
      <c r="F148" s="38" t="s">
        <v>17</v>
      </c>
      <c r="G148" s="9"/>
      <c r="H148" s="10">
        <v>15.24</v>
      </c>
      <c r="I148" s="10">
        <f>(C148*H148)-E148</f>
        <v>117.15999999999985</v>
      </c>
      <c r="J148" s="9" t="s">
        <v>134</v>
      </c>
      <c r="K148" s="38">
        <f>H148*C148</f>
        <v>1767.84</v>
      </c>
      <c r="L148" s="9" t="str">
        <f>IF(C148&lt;&gt;0,"sell "&amp;C148&amp;" "&amp;B148&amp;" @ $"&amp;H148,"")</f>
        <v>sell 116 PSO @ $15.24</v>
      </c>
      <c r="M148" s="50">
        <f>M147+(H148*C148)</f>
        <v>44735.31</v>
      </c>
      <c r="N148" s="9"/>
      <c r="O148" s="9"/>
      <c r="P148" s="9"/>
      <c r="Q148" s="9"/>
      <c r="R148" s="11"/>
    </row>
    <row r="149" spans="2:18" x14ac:dyDescent="0.45">
      <c r="B149" s="14" t="s">
        <v>256</v>
      </c>
      <c r="C149" s="9">
        <v>16</v>
      </c>
      <c r="D149" s="10">
        <v>125.33</v>
      </c>
      <c r="E149" s="10">
        <f>D149*C149</f>
        <v>2005.28</v>
      </c>
      <c r="F149" s="38" t="s">
        <v>17</v>
      </c>
      <c r="G149" s="9"/>
      <c r="H149" s="10">
        <v>126.33</v>
      </c>
      <c r="I149" s="10">
        <f>(C149*H149)-E149</f>
        <v>16</v>
      </c>
      <c r="J149" s="9" t="s">
        <v>134</v>
      </c>
      <c r="K149" s="38">
        <f>H149*C149</f>
        <v>2021.28</v>
      </c>
      <c r="L149" s="9" t="str">
        <f>IF(C149&lt;&gt;0,"sell "&amp;C149&amp;" "&amp;B149&amp;" @ $"&amp;H149,"")</f>
        <v>sell 16 IDA @ $126.33</v>
      </c>
      <c r="M149" s="50">
        <f>M148+(H149*C149)</f>
        <v>46756.59</v>
      </c>
      <c r="N149" s="9"/>
      <c r="O149" s="9"/>
      <c r="P149" s="9"/>
      <c r="Q149" s="9"/>
      <c r="R149" s="11"/>
    </row>
    <row r="150" spans="2:18" x14ac:dyDescent="0.45">
      <c r="B150" s="14" t="s">
        <v>257</v>
      </c>
      <c r="C150" s="9">
        <v>126</v>
      </c>
      <c r="D150" s="10">
        <v>16.91</v>
      </c>
      <c r="E150" s="10">
        <f>D150*C150</f>
        <v>2130.66</v>
      </c>
      <c r="F150" s="38" t="s">
        <v>17</v>
      </c>
      <c r="G150" s="9"/>
      <c r="H150" s="10">
        <v>16.93</v>
      </c>
      <c r="I150" s="10">
        <f>(C150*H150)-E150</f>
        <v>2.5199999999999818</v>
      </c>
      <c r="J150" s="9" t="s">
        <v>134</v>
      </c>
      <c r="K150" s="38">
        <f>H150*C150</f>
        <v>2133.1799999999998</v>
      </c>
      <c r="L150" s="9" t="str">
        <f>IF(C150&lt;&gt;0,"sell "&amp;C150&amp;" "&amp;B150&amp;" @ $"&amp;H150,"")</f>
        <v>sell 126 TSCDY @ $16.93</v>
      </c>
      <c r="M150" s="10">
        <f>M149+(H150*C150)</f>
        <v>48889.77</v>
      </c>
      <c r="N150" s="9" t="s">
        <v>44</v>
      </c>
      <c r="O150" s="9"/>
      <c r="P150" s="9"/>
      <c r="Q150" s="9"/>
      <c r="R150" s="11"/>
    </row>
    <row r="151" spans="2:18" x14ac:dyDescent="0.45">
      <c r="B151" s="14"/>
      <c r="C151" s="9"/>
      <c r="D151" s="10" t="s">
        <v>20</v>
      </c>
      <c r="E151" s="10">
        <f>SUM(E148:E150)</f>
        <v>5786.62</v>
      </c>
      <c r="F151" s="9"/>
      <c r="G151" s="9"/>
      <c r="H151" s="41"/>
      <c r="I151" s="10">
        <f>SUM(I148:I150)</f>
        <v>135.67999999999984</v>
      </c>
      <c r="J151" s="9"/>
      <c r="K151" s="38">
        <f>SUM(K148:K150)</f>
        <v>5922.2999999999993</v>
      </c>
      <c r="L151" s="9"/>
      <c r="M151" s="10"/>
      <c r="N151" s="9"/>
      <c r="O151" s="9"/>
      <c r="P151" s="9"/>
      <c r="Q151" s="9"/>
      <c r="R151" s="11"/>
    </row>
    <row r="152" spans="2:18" x14ac:dyDescent="0.45">
      <c r="B152" s="14"/>
      <c r="C152" s="9"/>
      <c r="D152" s="10"/>
      <c r="E152" s="10"/>
      <c r="F152" s="9"/>
      <c r="G152" s="9"/>
      <c r="H152" s="42"/>
      <c r="I152" s="39"/>
      <c r="J152" s="9"/>
      <c r="K152" s="9"/>
      <c r="L152" s="9"/>
      <c r="M152" s="10"/>
      <c r="N152" s="9"/>
      <c r="O152" s="9"/>
      <c r="P152" s="9"/>
      <c r="Q152" s="9"/>
      <c r="R152" s="11"/>
    </row>
    <row r="153" spans="2:18" x14ac:dyDescent="0.45">
      <c r="B153" s="14"/>
      <c r="C153" s="9"/>
      <c r="D153" s="10"/>
      <c r="E153" s="51"/>
      <c r="F153" s="42"/>
      <c r="G153" s="9"/>
      <c r="H153" s="41"/>
      <c r="I153" s="10"/>
      <c r="J153" s="9"/>
      <c r="K153" s="9"/>
      <c r="L153" s="9"/>
      <c r="M153" s="10"/>
      <c r="N153" s="12" t="s">
        <v>41</v>
      </c>
      <c r="O153" s="9"/>
      <c r="P153" s="9"/>
      <c r="Q153" s="9"/>
      <c r="R153" s="11"/>
    </row>
    <row r="154" spans="2:18" x14ac:dyDescent="0.45">
      <c r="B154" s="8"/>
      <c r="C154" s="9"/>
      <c r="D154" s="10"/>
      <c r="E154" s="10"/>
      <c r="F154" s="20"/>
      <c r="G154" s="9"/>
      <c r="H154" s="41"/>
      <c r="I154" s="10"/>
      <c r="J154" s="9"/>
      <c r="K154" s="9"/>
      <c r="L154" s="9"/>
      <c r="M154" s="10"/>
      <c r="N154" s="12" t="s">
        <v>42</v>
      </c>
      <c r="O154" s="9"/>
      <c r="P154" s="9"/>
      <c r="Q154" s="9"/>
      <c r="R154" s="11"/>
    </row>
    <row r="155" spans="2:18" x14ac:dyDescent="0.45">
      <c r="B155" s="8"/>
      <c r="C155" s="12" t="s">
        <v>6</v>
      </c>
      <c r="D155" s="13" t="s">
        <v>4</v>
      </c>
      <c r="E155" s="13" t="s">
        <v>5</v>
      </c>
      <c r="F155" s="23" t="s">
        <v>16</v>
      </c>
      <c r="G155" s="9"/>
      <c r="H155" s="43" t="s">
        <v>18</v>
      </c>
      <c r="I155" s="13" t="s">
        <v>19</v>
      </c>
      <c r="J155" s="9"/>
      <c r="K155" s="9"/>
      <c r="L155" s="9"/>
      <c r="M155" s="10"/>
      <c r="N155" s="38">
        <f>M147</f>
        <v>42967.47</v>
      </c>
      <c r="O155" s="9"/>
      <c r="P155" s="9"/>
      <c r="Q155" s="9"/>
      <c r="R155" s="11"/>
    </row>
    <row r="156" spans="2:18" x14ac:dyDescent="0.45">
      <c r="B156" s="14" t="s">
        <v>261</v>
      </c>
      <c r="C156" s="9">
        <v>13</v>
      </c>
      <c r="D156" s="10">
        <v>151.54</v>
      </c>
      <c r="E156" s="10">
        <f>D156*C156</f>
        <v>1970.02</v>
      </c>
      <c r="F156" s="38" t="s">
        <v>17</v>
      </c>
      <c r="G156" s="9"/>
      <c r="H156" s="10">
        <v>154.51</v>
      </c>
      <c r="I156" s="10">
        <f>(C156*H156)-E156</f>
        <v>38.6099999999999</v>
      </c>
      <c r="J156" s="9" t="s">
        <v>134</v>
      </c>
      <c r="K156" s="9"/>
      <c r="L156" s="9" t="str">
        <f>IF(C156&lt;&gt;0,"buy "&amp;C156&amp;" "&amp;B156&amp;" @ $"&amp;H156,"")</f>
        <v>buy 13 SFM @ $154.51</v>
      </c>
      <c r="M156" s="10">
        <f>M150-(H156*C156)</f>
        <v>46881.14</v>
      </c>
      <c r="N156" s="38">
        <f>M147-(H156*C156)</f>
        <v>40958.840000000004</v>
      </c>
      <c r="O156" s="9"/>
      <c r="P156" s="9"/>
      <c r="Q156" s="9"/>
      <c r="R156" s="11"/>
    </row>
    <row r="157" spans="2:18" x14ac:dyDescent="0.45">
      <c r="B157" s="14" t="s">
        <v>262</v>
      </c>
      <c r="C157" s="9">
        <v>127</v>
      </c>
      <c r="D157" s="10">
        <v>15.45</v>
      </c>
      <c r="E157" s="10">
        <f>D157*C157</f>
        <v>1962.1499999999999</v>
      </c>
      <c r="F157" s="38" t="s">
        <v>17</v>
      </c>
      <c r="G157" s="9"/>
      <c r="H157" s="10">
        <v>15.2</v>
      </c>
      <c r="I157" s="10">
        <f>(C157*H157)-E157</f>
        <v>-31.75</v>
      </c>
      <c r="J157" s="9" t="s">
        <v>134</v>
      </c>
      <c r="K157" s="9"/>
      <c r="L157" s="9" t="str">
        <f>IF(C157&lt;&gt;0,"buy "&amp;C157&amp;" "&amp;B157&amp;" @ $"&amp;H157,"")</f>
        <v>buy 127 TVTX @ $15.2</v>
      </c>
      <c r="M157" s="10">
        <f>M156-(H157*C157)</f>
        <v>44950.74</v>
      </c>
      <c r="N157" s="38">
        <f>N156-(H157*C157)</f>
        <v>39028.44</v>
      </c>
      <c r="O157" s="9"/>
      <c r="P157" s="9"/>
      <c r="Q157" s="9"/>
      <c r="R157" s="11"/>
    </row>
    <row r="158" spans="2:18" x14ac:dyDescent="0.45">
      <c r="B158" s="28" t="s">
        <v>263</v>
      </c>
      <c r="C158" s="29">
        <v>92</v>
      </c>
      <c r="D158" s="30">
        <v>21.33</v>
      </c>
      <c r="E158" s="30">
        <f>D158*C158</f>
        <v>1962.36</v>
      </c>
      <c r="F158" s="38" t="s">
        <v>17</v>
      </c>
      <c r="G158" s="29"/>
      <c r="H158" s="30">
        <v>20.99</v>
      </c>
      <c r="I158" s="30">
        <f>(C158*H158)-E158</f>
        <v>-31.279999999999973</v>
      </c>
      <c r="J158" s="9" t="s">
        <v>134</v>
      </c>
      <c r="K158" s="9"/>
      <c r="L158" s="9" t="str">
        <f>IF(C158&lt;&gt;0,"buy "&amp;C158&amp;" "&amp;B158&amp;" @ $"&amp;H158,"")</f>
        <v>buy 92 CPRX @ $20.99</v>
      </c>
      <c r="M158" s="10">
        <f>M157-(H158*C158)</f>
        <v>43019.659999999996</v>
      </c>
      <c r="N158" s="46">
        <f>N157-(H158*C158)</f>
        <v>37097.360000000001</v>
      </c>
      <c r="O158" s="47"/>
      <c r="P158" s="47"/>
      <c r="Q158" s="47"/>
      <c r="R158" s="48"/>
    </row>
    <row r="159" spans="2:18" x14ac:dyDescent="0.45">
      <c r="B159" s="14"/>
      <c r="C159" s="9"/>
      <c r="D159" s="10" t="s">
        <v>20</v>
      </c>
      <c r="E159" s="10">
        <f>SUM(E156:E158)</f>
        <v>5894.53</v>
      </c>
      <c r="F159" s="9"/>
      <c r="G159" s="9"/>
      <c r="H159" s="10"/>
      <c r="I159" s="10">
        <f>SUM(I156:I158)</f>
        <v>-24.420000000000073</v>
      </c>
      <c r="J159" s="9"/>
      <c r="K159" s="9"/>
      <c r="L159" s="9"/>
      <c r="M159" s="10"/>
      <c r="N159" s="9"/>
      <c r="O159" s="9"/>
      <c r="P159" s="9"/>
      <c r="Q159" s="9"/>
      <c r="R159" s="11"/>
    </row>
    <row r="160" spans="2:18" x14ac:dyDescent="0.45">
      <c r="B160" s="14"/>
      <c r="C160" s="9"/>
      <c r="D160" s="10"/>
      <c r="E160" s="10"/>
      <c r="F160" s="9"/>
      <c r="G160" s="9"/>
      <c r="H160" s="10"/>
      <c r="I160" s="10"/>
      <c r="J160" s="9"/>
      <c r="K160" s="9"/>
      <c r="L160" s="9"/>
      <c r="M160" s="10"/>
      <c r="N160" s="12" t="str">
        <f>IF(K151+N158&gt;0,"Credit Surplus","Credit Shortage")</f>
        <v>Credit Surplus</v>
      </c>
      <c r="O160" s="38"/>
      <c r="P160" s="9"/>
      <c r="Q160" s="9"/>
      <c r="R160" s="11"/>
    </row>
    <row r="161" spans="2:18" x14ac:dyDescent="0.45">
      <c r="B161" s="14"/>
      <c r="C161" s="9"/>
      <c r="D161" s="10"/>
      <c r="E161" s="10"/>
      <c r="F161" s="9"/>
      <c r="G161" s="9"/>
      <c r="H161" s="10"/>
      <c r="I161" s="10"/>
      <c r="J161" s="9"/>
      <c r="K161" s="9"/>
      <c r="L161" s="9"/>
      <c r="M161" s="10"/>
      <c r="N161" s="9"/>
      <c r="O161" s="9"/>
      <c r="P161" s="9"/>
      <c r="Q161" s="9"/>
      <c r="R161" s="11"/>
    </row>
    <row r="162" spans="2:18" x14ac:dyDescent="0.45">
      <c r="B162" s="14"/>
      <c r="C162" s="9"/>
      <c r="D162" s="10"/>
      <c r="E162" s="10"/>
      <c r="F162" s="9"/>
      <c r="G162" s="9"/>
      <c r="H162" s="10"/>
      <c r="I162" s="10"/>
      <c r="J162" s="9"/>
      <c r="K162" s="9"/>
      <c r="L162" s="9"/>
      <c r="M162" s="9"/>
      <c r="N162" s="9"/>
      <c r="O162" s="9"/>
      <c r="P162" s="9"/>
      <c r="Q162" s="9"/>
      <c r="R162" s="11"/>
    </row>
    <row r="163" spans="2:18" x14ac:dyDescent="0.45">
      <c r="B163" s="14" t="s">
        <v>23</v>
      </c>
      <c r="C163" s="9"/>
      <c r="D163" s="10"/>
      <c r="E163" s="22">
        <v>271.27</v>
      </c>
      <c r="F163" s="9" t="s">
        <v>111</v>
      </c>
      <c r="G163" s="9"/>
      <c r="H163" s="10"/>
      <c r="I163" s="10"/>
      <c r="J163" s="9"/>
      <c r="K163" s="9"/>
      <c r="L163" s="9"/>
      <c r="M163" s="9"/>
      <c r="N163" s="9"/>
      <c r="O163" s="9"/>
      <c r="P163" s="9"/>
      <c r="Q163" s="9"/>
      <c r="R163" s="11"/>
    </row>
    <row r="164" spans="2:18" x14ac:dyDescent="0.45">
      <c r="B164" s="14" t="s">
        <v>24</v>
      </c>
      <c r="C164" s="9"/>
      <c r="D164" s="10"/>
      <c r="E164" s="49">
        <f>I151</f>
        <v>135.67999999999984</v>
      </c>
      <c r="F164" s="9" t="s">
        <v>36</v>
      </c>
      <c r="G164" s="9"/>
      <c r="H164" s="10"/>
      <c r="I164" s="10"/>
      <c r="J164" s="9"/>
      <c r="K164" s="9"/>
      <c r="L164" s="9"/>
      <c r="M164" s="9"/>
      <c r="N164" s="9"/>
      <c r="O164" s="9"/>
      <c r="P164" s="9"/>
      <c r="Q164" s="9"/>
      <c r="R164" s="11"/>
    </row>
    <row r="165" spans="2:18" x14ac:dyDescent="0.45">
      <c r="B165" s="14" t="s">
        <v>25</v>
      </c>
      <c r="C165" s="9"/>
      <c r="D165" s="10"/>
      <c r="E165" s="10">
        <f>E163+E164</f>
        <v>406.94999999999982</v>
      </c>
      <c r="F165" s="9"/>
      <c r="G165" s="9"/>
      <c r="H165" s="10"/>
      <c r="I165" s="10"/>
      <c r="J165" s="9"/>
      <c r="K165" s="9"/>
      <c r="L165" s="9"/>
      <c r="M165" s="9"/>
      <c r="N165" s="9"/>
      <c r="O165" s="9"/>
      <c r="P165" s="9"/>
      <c r="Q165" s="9"/>
      <c r="R165" s="11"/>
    </row>
    <row r="166" spans="2:18" x14ac:dyDescent="0.45">
      <c r="B166" s="14" t="s">
        <v>27</v>
      </c>
      <c r="C166" s="9"/>
      <c r="D166" s="10"/>
      <c r="E166" s="10">
        <f>I159</f>
        <v>-24.420000000000073</v>
      </c>
      <c r="F166" s="9" t="s">
        <v>37</v>
      </c>
      <c r="G166" s="9"/>
      <c r="H166" s="10"/>
      <c r="I166" s="10"/>
      <c r="J166" s="9"/>
      <c r="K166" s="9"/>
      <c r="L166" s="9"/>
      <c r="M166" s="9"/>
      <c r="N166" s="9"/>
      <c r="O166" s="9"/>
      <c r="P166" s="9"/>
      <c r="Q166" s="9"/>
      <c r="R166" s="11"/>
    </row>
    <row r="167" spans="2:18" x14ac:dyDescent="0.45">
      <c r="B167" s="14" t="s">
        <v>25</v>
      </c>
      <c r="C167" s="9"/>
      <c r="D167" s="10"/>
      <c r="E167" s="32">
        <f>E165-E166</f>
        <v>431.36999999999989</v>
      </c>
      <c r="F167" s="20" t="s">
        <v>38</v>
      </c>
      <c r="G167" s="9"/>
      <c r="H167" s="10"/>
      <c r="I167" s="10"/>
      <c r="J167" s="9"/>
      <c r="K167" s="9"/>
      <c r="L167" s="9"/>
      <c r="M167" s="9"/>
      <c r="N167" s="9"/>
      <c r="O167" s="9"/>
      <c r="P167" s="9"/>
      <c r="Q167" s="9"/>
      <c r="R167" s="11"/>
    </row>
    <row r="168" spans="2:18" ht="14.65" thickBot="1" x14ac:dyDescent="0.5">
      <c r="B168" s="16"/>
      <c r="C168" s="17"/>
      <c r="D168" s="18"/>
      <c r="E168" s="18"/>
      <c r="F168" s="17"/>
      <c r="G168" s="17"/>
      <c r="H168" s="18"/>
      <c r="I168" s="18"/>
      <c r="J168" s="17"/>
      <c r="K168" s="17"/>
      <c r="L168" s="17"/>
      <c r="M168" s="17"/>
      <c r="N168" s="17"/>
      <c r="O168" s="17"/>
      <c r="P168" s="17"/>
      <c r="Q168" s="17"/>
      <c r="R168" s="19"/>
    </row>
    <row r="169" spans="2:18" ht="14.65" thickTop="1" x14ac:dyDescent="0.45"/>
    <row r="171" spans="2:18" ht="14.65" thickBot="1" x14ac:dyDescent="0.5"/>
    <row r="172" spans="2:18" ht="14.65" thickTop="1" x14ac:dyDescent="0.45">
      <c r="B172" s="3"/>
      <c r="C172" s="4"/>
      <c r="D172" s="5">
        <v>45838</v>
      </c>
      <c r="E172" s="6"/>
      <c r="F172" s="4"/>
      <c r="G172" s="4"/>
      <c r="H172" s="6"/>
      <c r="I172" s="6"/>
      <c r="J172" s="4"/>
      <c r="K172" s="4"/>
      <c r="L172" s="4"/>
      <c r="M172" s="21" t="s">
        <v>40</v>
      </c>
      <c r="N172" s="4"/>
      <c r="O172" s="4"/>
      <c r="P172" s="4"/>
      <c r="Q172" s="4"/>
      <c r="R172" s="7"/>
    </row>
    <row r="173" spans="2:18" x14ac:dyDescent="0.45">
      <c r="B173" s="8" t="s">
        <v>11</v>
      </c>
      <c r="C173" s="9"/>
      <c r="D173" s="10"/>
      <c r="E173" s="10"/>
      <c r="F173" s="9"/>
      <c r="G173" s="9"/>
      <c r="H173" s="10"/>
      <c r="I173" s="10"/>
      <c r="J173" s="9"/>
      <c r="K173" s="12" t="s">
        <v>68</v>
      </c>
      <c r="L173" s="9"/>
      <c r="M173" s="12" t="s">
        <v>21</v>
      </c>
      <c r="N173" s="12"/>
      <c r="O173" s="9"/>
      <c r="P173" s="9"/>
      <c r="Q173" s="9"/>
      <c r="R173" s="11"/>
    </row>
    <row r="174" spans="2:18" x14ac:dyDescent="0.45">
      <c r="B174" s="8" t="s">
        <v>3</v>
      </c>
      <c r="C174" s="12" t="s">
        <v>6</v>
      </c>
      <c r="D174" s="13" t="s">
        <v>4</v>
      </c>
      <c r="E174" s="13" t="s">
        <v>7</v>
      </c>
      <c r="F174" s="12" t="s">
        <v>16</v>
      </c>
      <c r="G174" s="9"/>
      <c r="H174" s="13" t="s">
        <v>18</v>
      </c>
      <c r="I174" s="13" t="s">
        <v>19</v>
      </c>
      <c r="J174" s="43" t="s">
        <v>133</v>
      </c>
      <c r="K174" s="12" t="s">
        <v>67</v>
      </c>
      <c r="L174" s="9"/>
      <c r="M174" s="22">
        <v>34097.769999999997</v>
      </c>
      <c r="N174" s="9" t="s">
        <v>135</v>
      </c>
      <c r="O174" s="9"/>
      <c r="P174" s="9"/>
      <c r="Q174" s="9"/>
      <c r="R174" s="11"/>
    </row>
    <row r="175" spans="2:18" x14ac:dyDescent="0.45">
      <c r="B175" s="14" t="s">
        <v>254</v>
      </c>
      <c r="C175" s="9">
        <v>19</v>
      </c>
      <c r="D175" s="10">
        <v>58.63</v>
      </c>
      <c r="E175" s="10">
        <f>D175*C175</f>
        <v>1113.97</v>
      </c>
      <c r="F175" s="38" t="s">
        <v>17</v>
      </c>
      <c r="G175" s="9"/>
      <c r="H175" s="10">
        <v>58.92</v>
      </c>
      <c r="I175" s="10">
        <f>(C175*H175)-E175</f>
        <v>5.5099999999999909</v>
      </c>
      <c r="J175" s="9" t="s">
        <v>134</v>
      </c>
      <c r="K175" s="38">
        <f>H175*C175</f>
        <v>1119.48</v>
      </c>
      <c r="L175" s="9" t="str">
        <f>IF(C175&lt;&gt;0,"sell "&amp;C175&amp;" "&amp;B175&amp;" @ $"&amp;H175,"")</f>
        <v>sell 19 MO @ $58.92</v>
      </c>
      <c r="M175" s="50">
        <f>M174+(H175*C175)</f>
        <v>35217.25</v>
      </c>
      <c r="N175" s="9"/>
      <c r="O175" s="9"/>
      <c r="P175" s="9"/>
      <c r="Q175" s="9"/>
      <c r="R175" s="11"/>
    </row>
    <row r="176" spans="2:18" x14ac:dyDescent="0.45">
      <c r="B176" s="14" t="s">
        <v>85</v>
      </c>
      <c r="C176" s="9">
        <v>8</v>
      </c>
      <c r="D176" s="10">
        <v>137.54</v>
      </c>
      <c r="E176" s="10">
        <f>D176*C176</f>
        <v>1100.32</v>
      </c>
      <c r="F176" s="38" t="s">
        <v>17</v>
      </c>
      <c r="G176" s="9"/>
      <c r="H176" s="10">
        <v>136.74</v>
      </c>
      <c r="I176" s="10">
        <f>(C176*H176)-E176</f>
        <v>-6.3999999999998636</v>
      </c>
      <c r="J176" s="9" t="s">
        <v>134</v>
      </c>
      <c r="K176" s="38">
        <f>H176*C176</f>
        <v>1093.92</v>
      </c>
      <c r="L176" s="9" t="str">
        <f>IF(C176&lt;&gt;0,"sell "&amp;C176&amp;" "&amp;B176&amp;" @ $"&amp;H176,"")</f>
        <v>sell 8 HURN @ $136.74</v>
      </c>
      <c r="M176" s="50">
        <f>M175+(H176*C176)</f>
        <v>36311.17</v>
      </c>
      <c r="N176" s="9"/>
      <c r="O176" s="9"/>
      <c r="P176" s="9"/>
      <c r="Q176" s="9"/>
      <c r="R176" s="11"/>
    </row>
    <row r="177" spans="2:18" x14ac:dyDescent="0.45">
      <c r="B177" s="14" t="s">
        <v>116</v>
      </c>
      <c r="C177" s="9">
        <v>75</v>
      </c>
      <c r="D177" s="10">
        <v>13.33</v>
      </c>
      <c r="E177" s="10">
        <f>D177*C177</f>
        <v>999.75</v>
      </c>
      <c r="F177" s="38" t="s">
        <v>17</v>
      </c>
      <c r="G177" s="9"/>
      <c r="H177" s="10">
        <v>13.94</v>
      </c>
      <c r="I177" s="10">
        <f>(C177*H177)-E177</f>
        <v>45.75</v>
      </c>
      <c r="J177" s="9" t="s">
        <v>134</v>
      </c>
      <c r="K177" s="38">
        <f>H177*C177</f>
        <v>1045.5</v>
      </c>
      <c r="L177" s="9" t="str">
        <f>IF(C177&lt;&gt;0,"sell "&amp;C177&amp;" "&amp;B177&amp;" @ $"&amp;H177,"")</f>
        <v>sell 75 DRD @ $13.94</v>
      </c>
      <c r="M177" s="10">
        <f>M176+(H177*C177)</f>
        <v>37356.67</v>
      </c>
      <c r="N177" s="9" t="s">
        <v>44</v>
      </c>
      <c r="O177" s="9"/>
      <c r="P177" s="9"/>
      <c r="Q177" s="9"/>
      <c r="R177" s="11"/>
    </row>
    <row r="178" spans="2:18" x14ac:dyDescent="0.45">
      <c r="B178" s="14"/>
      <c r="C178" s="9"/>
      <c r="D178" s="10" t="s">
        <v>20</v>
      </c>
      <c r="E178" s="10">
        <f>SUM(E175:E177)</f>
        <v>3214.04</v>
      </c>
      <c r="F178" s="9"/>
      <c r="G178" s="9"/>
      <c r="H178" s="41"/>
      <c r="I178" s="10">
        <f>SUM(I175:I177)</f>
        <v>44.860000000000127</v>
      </c>
      <c r="J178" s="9"/>
      <c r="K178" s="38">
        <f>SUM(K175:K177)</f>
        <v>3258.9</v>
      </c>
      <c r="L178" s="9"/>
      <c r="M178" s="10"/>
      <c r="N178" s="9"/>
      <c r="O178" s="9"/>
      <c r="P178" s="9"/>
      <c r="Q178" s="9"/>
      <c r="R178" s="11"/>
    </row>
    <row r="179" spans="2:18" x14ac:dyDescent="0.45">
      <c r="B179" s="14"/>
      <c r="C179" s="9"/>
      <c r="D179" s="10"/>
      <c r="E179" s="10"/>
      <c r="F179" s="9"/>
      <c r="G179" s="9"/>
      <c r="H179" s="42"/>
      <c r="I179" s="39"/>
      <c r="J179" s="9"/>
      <c r="K179" s="9"/>
      <c r="L179" s="9"/>
      <c r="M179" s="10"/>
      <c r="N179" s="9"/>
      <c r="O179" s="9"/>
      <c r="P179" s="9"/>
      <c r="Q179" s="9"/>
      <c r="R179" s="11"/>
    </row>
    <row r="180" spans="2:18" x14ac:dyDescent="0.45">
      <c r="B180" s="14"/>
      <c r="C180" s="9"/>
      <c r="D180" s="10"/>
      <c r="E180" s="51"/>
      <c r="F180" s="42"/>
      <c r="G180" s="9"/>
      <c r="H180" s="41"/>
      <c r="I180" s="10"/>
      <c r="J180" s="9"/>
      <c r="K180" s="9"/>
      <c r="L180" s="9"/>
      <c r="M180" s="10"/>
      <c r="N180" s="12" t="s">
        <v>41</v>
      </c>
      <c r="O180" s="9"/>
      <c r="P180" s="9"/>
      <c r="Q180" s="9"/>
      <c r="R180" s="11"/>
    </row>
    <row r="181" spans="2:18" x14ac:dyDescent="0.45">
      <c r="B181" s="8"/>
      <c r="C181" s="9"/>
      <c r="D181" s="10"/>
      <c r="E181" s="10"/>
      <c r="F181" s="20"/>
      <c r="G181" s="9"/>
      <c r="H181" s="41"/>
      <c r="I181" s="10"/>
      <c r="J181" s="9"/>
      <c r="K181" s="9"/>
      <c r="L181" s="9"/>
      <c r="M181" s="10"/>
      <c r="N181" s="12" t="s">
        <v>42</v>
      </c>
      <c r="O181" s="9"/>
      <c r="P181" s="9"/>
      <c r="Q181" s="9"/>
      <c r="R181" s="11"/>
    </row>
    <row r="182" spans="2:18" x14ac:dyDescent="0.45">
      <c r="B182" s="8"/>
      <c r="C182" s="12" t="s">
        <v>6</v>
      </c>
      <c r="D182" s="13" t="s">
        <v>4</v>
      </c>
      <c r="E182" s="13" t="s">
        <v>5</v>
      </c>
      <c r="F182" s="23" t="s">
        <v>16</v>
      </c>
      <c r="G182" s="9"/>
      <c r="H182" s="43" t="s">
        <v>18</v>
      </c>
      <c r="I182" s="13" t="s">
        <v>19</v>
      </c>
      <c r="J182" s="9"/>
      <c r="K182" s="9"/>
      <c r="L182" s="9"/>
      <c r="M182" s="10"/>
      <c r="N182" s="38">
        <f>M174</f>
        <v>34097.769999999997</v>
      </c>
      <c r="O182" s="9"/>
      <c r="P182" s="9"/>
      <c r="Q182" s="9"/>
      <c r="R182" s="11"/>
    </row>
    <row r="183" spans="2:18" x14ac:dyDescent="0.45">
      <c r="B183" s="14" t="s">
        <v>252</v>
      </c>
      <c r="C183" s="9">
        <v>25</v>
      </c>
      <c r="D183" s="10">
        <v>75.77</v>
      </c>
      <c r="E183" s="10">
        <f>D183*C183</f>
        <v>1894.25</v>
      </c>
      <c r="F183" s="38" t="s">
        <v>17</v>
      </c>
      <c r="G183" s="9"/>
      <c r="H183" s="10">
        <v>75.290000000000006</v>
      </c>
      <c r="I183" s="10">
        <f>(C183*H183)-E183</f>
        <v>-11.999999999999773</v>
      </c>
      <c r="J183" s="9" t="s">
        <v>134</v>
      </c>
      <c r="K183" s="9"/>
      <c r="L183" s="9" t="str">
        <f>IF(C183&lt;&gt;0,"buy "&amp;C183&amp;" "&amp;B183&amp;" @ $"&amp;H183,"")</f>
        <v>buy 25 TPB @ $75.29</v>
      </c>
      <c r="M183" s="10">
        <f>M177-(H183*C183)</f>
        <v>35474.42</v>
      </c>
      <c r="N183" s="38">
        <f>M174-(H183*C183)</f>
        <v>32215.519999999997</v>
      </c>
      <c r="O183" s="9"/>
      <c r="P183" s="9"/>
      <c r="Q183" s="9"/>
      <c r="R183" s="11"/>
    </row>
    <row r="184" spans="2:18" x14ac:dyDescent="0.45">
      <c r="B184" s="14" t="s">
        <v>253</v>
      </c>
      <c r="C184" s="9">
        <v>67</v>
      </c>
      <c r="D184" s="10">
        <v>28.94</v>
      </c>
      <c r="E184" s="10">
        <f>D184*C184</f>
        <v>1938.98</v>
      </c>
      <c r="F184" s="38" t="s">
        <v>17</v>
      </c>
      <c r="G184" s="9"/>
      <c r="H184" s="10">
        <v>29.02</v>
      </c>
      <c r="I184" s="10">
        <f>(C184*H184)-E184</f>
        <v>5.3599999999999</v>
      </c>
      <c r="J184" s="9" t="s">
        <v>134</v>
      </c>
      <c r="K184" s="9"/>
      <c r="L184" s="9" t="str">
        <f>IF(C184&lt;&gt;0,"buy "&amp;C184&amp;" "&amp;B184&amp;" @ $"&amp;H184,"")</f>
        <v>buy 67 T @ $29.02</v>
      </c>
      <c r="M184" s="10">
        <f>M183-(H184*C184)</f>
        <v>33530.080000000002</v>
      </c>
      <c r="N184" s="38">
        <f>N183-(H184*C184)</f>
        <v>30271.179999999997</v>
      </c>
      <c r="O184" s="9"/>
      <c r="P184" s="9"/>
      <c r="Q184" s="9"/>
      <c r="R184" s="11"/>
    </row>
    <row r="185" spans="2:18" x14ac:dyDescent="0.45">
      <c r="B185" s="28" t="s">
        <v>175</v>
      </c>
      <c r="C185" s="29">
        <v>49</v>
      </c>
      <c r="D185" s="30">
        <v>39.46</v>
      </c>
      <c r="E185" s="30">
        <f>D185*C185</f>
        <v>1933.54</v>
      </c>
      <c r="F185" s="38" t="s">
        <v>17</v>
      </c>
      <c r="G185" s="29"/>
      <c r="H185" s="30">
        <v>39.270000000000003</v>
      </c>
      <c r="I185" s="30">
        <f>(C185*H185)-E185</f>
        <v>-9.3099999999997181</v>
      </c>
      <c r="J185" s="9" t="s">
        <v>134</v>
      </c>
      <c r="K185" s="9"/>
      <c r="L185" s="9" t="str">
        <f>IF(C185&lt;&gt;0,"buy "&amp;C185&amp;" "&amp;B185&amp;" @ $"&amp;H185,"")</f>
        <v>buy 49 IMBBY @ $39.27</v>
      </c>
      <c r="M185" s="10">
        <f>M184-(H185*C185)</f>
        <v>31605.850000000002</v>
      </c>
      <c r="N185" s="46">
        <f>N184-(H185*C185)</f>
        <v>28346.949999999997</v>
      </c>
      <c r="O185" s="47"/>
      <c r="P185" s="47"/>
      <c r="Q185" s="47"/>
      <c r="R185" s="48"/>
    </row>
    <row r="186" spans="2:18" x14ac:dyDescent="0.45">
      <c r="B186" s="14"/>
      <c r="C186" s="9"/>
      <c r="D186" s="10" t="s">
        <v>20</v>
      </c>
      <c r="E186" s="10">
        <f>SUM(E183:E185)</f>
        <v>5766.77</v>
      </c>
      <c r="F186" s="9"/>
      <c r="G186" s="9"/>
      <c r="H186" s="10"/>
      <c r="I186" s="10">
        <f>SUM(I183:I185)</f>
        <v>-15.949999999999591</v>
      </c>
      <c r="J186" s="9"/>
      <c r="K186" s="9"/>
      <c r="L186" s="9"/>
      <c r="M186" s="10"/>
      <c r="N186" s="9"/>
      <c r="O186" s="9"/>
      <c r="P186" s="9"/>
      <c r="Q186" s="9"/>
      <c r="R186" s="11"/>
    </row>
    <row r="187" spans="2:18" x14ac:dyDescent="0.45">
      <c r="B187" s="14"/>
      <c r="C187" s="9"/>
      <c r="D187" s="10"/>
      <c r="E187" s="10"/>
      <c r="F187" s="9"/>
      <c r="G187" s="9"/>
      <c r="H187" s="10"/>
      <c r="I187" s="10"/>
      <c r="J187" s="9"/>
      <c r="K187" s="9"/>
      <c r="L187" s="9"/>
      <c r="M187" s="10"/>
      <c r="N187" s="12" t="str">
        <f>IF(K178+N185&gt;0,"Credit Surplus","Credit Shortage")</f>
        <v>Credit Surplus</v>
      </c>
      <c r="O187" s="38"/>
      <c r="P187" s="9"/>
      <c r="Q187" s="9"/>
      <c r="R187" s="11"/>
    </row>
    <row r="188" spans="2:18" x14ac:dyDescent="0.45">
      <c r="B188" s="14"/>
      <c r="C188" s="9"/>
      <c r="D188" s="10"/>
      <c r="E188" s="10"/>
      <c r="F188" s="9"/>
      <c r="G188" s="9"/>
      <c r="H188" s="10"/>
      <c r="I188" s="10"/>
      <c r="J188" s="9"/>
      <c r="K188" s="9"/>
      <c r="L188" s="9"/>
      <c r="M188" s="10"/>
      <c r="N188" s="9"/>
      <c r="O188" s="9"/>
      <c r="P188" s="9"/>
      <c r="Q188" s="9"/>
      <c r="R188" s="11"/>
    </row>
    <row r="189" spans="2:18" x14ac:dyDescent="0.45">
      <c r="B189" s="14"/>
      <c r="C189" s="9"/>
      <c r="D189" s="10"/>
      <c r="E189" s="10"/>
      <c r="F189" s="9"/>
      <c r="G189" s="9"/>
      <c r="H189" s="10"/>
      <c r="I189" s="10"/>
      <c r="J189" s="9"/>
      <c r="K189" s="9"/>
      <c r="L189" s="9"/>
      <c r="M189" s="9"/>
      <c r="N189" s="9"/>
      <c r="O189" s="9"/>
      <c r="P189" s="9"/>
      <c r="Q189" s="9"/>
      <c r="R189" s="11"/>
    </row>
    <row r="190" spans="2:18" x14ac:dyDescent="0.45">
      <c r="B190" s="14" t="s">
        <v>23</v>
      </c>
      <c r="C190" s="9"/>
      <c r="D190" s="10"/>
      <c r="E190" s="22">
        <v>318.37</v>
      </c>
      <c r="F190" s="9" t="s">
        <v>111</v>
      </c>
      <c r="G190" s="9"/>
      <c r="H190" s="10"/>
      <c r="I190" s="10"/>
      <c r="J190" s="9"/>
      <c r="K190" s="9"/>
      <c r="L190" s="9"/>
      <c r="M190" s="9"/>
      <c r="N190" s="9"/>
      <c r="O190" s="9"/>
      <c r="P190" s="9"/>
      <c r="Q190" s="9"/>
      <c r="R190" s="11"/>
    </row>
    <row r="191" spans="2:18" x14ac:dyDescent="0.45">
      <c r="B191" s="14" t="s">
        <v>24</v>
      </c>
      <c r="C191" s="9"/>
      <c r="D191" s="10"/>
      <c r="E191" s="49">
        <f>I178</f>
        <v>44.860000000000127</v>
      </c>
      <c r="F191" s="9" t="s">
        <v>36</v>
      </c>
      <c r="G191" s="9"/>
      <c r="H191" s="10"/>
      <c r="I191" s="10"/>
      <c r="J191" s="9"/>
      <c r="K191" s="9"/>
      <c r="L191" s="9"/>
      <c r="M191" s="9"/>
      <c r="N191" s="9"/>
      <c r="O191" s="9"/>
      <c r="P191" s="9"/>
      <c r="Q191" s="9"/>
      <c r="R191" s="11"/>
    </row>
    <row r="192" spans="2:18" x14ac:dyDescent="0.45">
      <c r="B192" s="14" t="s">
        <v>25</v>
      </c>
      <c r="C192" s="9"/>
      <c r="D192" s="10"/>
      <c r="E192" s="10">
        <f>E190+E191</f>
        <v>363.23000000000013</v>
      </c>
      <c r="F192" s="9"/>
      <c r="G192" s="9"/>
      <c r="H192" s="10"/>
      <c r="I192" s="10"/>
      <c r="J192" s="9"/>
      <c r="K192" s="9"/>
      <c r="L192" s="9"/>
      <c r="M192" s="9"/>
      <c r="N192" s="9"/>
      <c r="O192" s="9"/>
      <c r="P192" s="9"/>
      <c r="Q192" s="9"/>
      <c r="R192" s="11"/>
    </row>
    <row r="193" spans="2:18" x14ac:dyDescent="0.45">
      <c r="B193" s="14" t="s">
        <v>27</v>
      </c>
      <c r="C193" s="9"/>
      <c r="D193" s="10"/>
      <c r="E193" s="10">
        <f>I186</f>
        <v>-15.949999999999591</v>
      </c>
      <c r="F193" s="9" t="s">
        <v>37</v>
      </c>
      <c r="G193" s="9"/>
      <c r="H193" s="10"/>
      <c r="I193" s="10"/>
      <c r="J193" s="9"/>
      <c r="K193" s="9"/>
      <c r="L193" s="9"/>
      <c r="M193" s="9"/>
      <c r="N193" s="9"/>
      <c r="O193" s="9"/>
      <c r="P193" s="9"/>
      <c r="Q193" s="9"/>
      <c r="R193" s="11"/>
    </row>
    <row r="194" spans="2:18" x14ac:dyDescent="0.45">
      <c r="B194" s="14" t="s">
        <v>25</v>
      </c>
      <c r="C194" s="9"/>
      <c r="D194" s="10"/>
      <c r="E194" s="32">
        <f>E192-E193</f>
        <v>379.17999999999972</v>
      </c>
      <c r="F194" s="20" t="s">
        <v>38</v>
      </c>
      <c r="G194" s="9"/>
      <c r="H194" s="10"/>
      <c r="I194" s="10"/>
      <c r="J194" s="9"/>
      <c r="K194" s="9"/>
      <c r="L194" s="9"/>
      <c r="M194" s="9"/>
      <c r="N194" s="9"/>
      <c r="O194" s="9"/>
      <c r="P194" s="9"/>
      <c r="Q194" s="9"/>
      <c r="R194" s="11"/>
    </row>
    <row r="195" spans="2:18" ht="14.65" thickBot="1" x14ac:dyDescent="0.5">
      <c r="B195" s="16"/>
      <c r="C195" s="17"/>
      <c r="D195" s="18"/>
      <c r="E195" s="18"/>
      <c r="F195" s="17"/>
      <c r="G195" s="17"/>
      <c r="H195" s="18"/>
      <c r="I195" s="18"/>
      <c r="J195" s="17"/>
      <c r="K195" s="17"/>
      <c r="L195" s="17"/>
      <c r="M195" s="17"/>
      <c r="N195" s="17"/>
      <c r="O195" s="17"/>
      <c r="P195" s="17"/>
      <c r="Q195" s="17"/>
      <c r="R195" s="19"/>
    </row>
    <row r="196" spans="2:18" ht="14.65" thickTop="1" x14ac:dyDescent="0.45"/>
    <row r="198" spans="2:18" ht="14.65" thickBot="1" x14ac:dyDescent="0.5"/>
    <row r="199" spans="2:18" ht="14.65" thickTop="1" x14ac:dyDescent="0.45">
      <c r="B199" s="3"/>
      <c r="C199" s="4"/>
      <c r="D199" s="5" t="s">
        <v>258</v>
      </c>
      <c r="E199" s="6"/>
      <c r="F199" s="4"/>
      <c r="G199" s="4"/>
      <c r="H199" s="6"/>
      <c r="I199" s="6"/>
      <c r="J199" s="4"/>
      <c r="K199" s="4"/>
      <c r="L199" s="4"/>
      <c r="M199" s="21" t="s">
        <v>40</v>
      </c>
      <c r="N199" s="4"/>
      <c r="O199" s="4"/>
      <c r="P199" s="4"/>
      <c r="Q199" s="4"/>
      <c r="R199" s="7"/>
    </row>
    <row r="200" spans="2:18" x14ac:dyDescent="0.45">
      <c r="B200" s="8" t="s">
        <v>11</v>
      </c>
      <c r="C200" s="9"/>
      <c r="D200" s="10"/>
      <c r="E200" s="10"/>
      <c r="F200" s="9"/>
      <c r="G200" s="9"/>
      <c r="H200" s="10"/>
      <c r="I200" s="10"/>
      <c r="J200" s="9"/>
      <c r="K200" s="12" t="s">
        <v>68</v>
      </c>
      <c r="L200" s="9"/>
      <c r="M200" s="12" t="s">
        <v>21</v>
      </c>
      <c r="N200" s="12"/>
      <c r="O200" s="9"/>
      <c r="P200" s="9"/>
      <c r="Q200" s="9"/>
      <c r="R200" s="11"/>
    </row>
    <row r="201" spans="2:18" x14ac:dyDescent="0.45">
      <c r="B201" s="8" t="s">
        <v>3</v>
      </c>
      <c r="C201" s="12" t="s">
        <v>6</v>
      </c>
      <c r="D201" s="13" t="s">
        <v>4</v>
      </c>
      <c r="E201" s="13" t="s">
        <v>7</v>
      </c>
      <c r="F201" s="12" t="s">
        <v>16</v>
      </c>
      <c r="G201" s="9"/>
      <c r="H201" s="13" t="s">
        <v>18</v>
      </c>
      <c r="I201" s="13" t="s">
        <v>19</v>
      </c>
      <c r="J201" s="43" t="s">
        <v>133</v>
      </c>
      <c r="K201" s="12" t="s">
        <v>67</v>
      </c>
      <c r="L201" s="9"/>
      <c r="M201" s="22">
        <v>35869.11</v>
      </c>
      <c r="N201" s="9" t="s">
        <v>135</v>
      </c>
      <c r="O201" s="9"/>
      <c r="P201" s="9"/>
      <c r="Q201" s="9"/>
      <c r="R201" s="11"/>
    </row>
    <row r="202" spans="2:18" x14ac:dyDescent="0.45">
      <c r="B202" s="14" t="s">
        <v>252</v>
      </c>
      <c r="C202" s="9">
        <v>29</v>
      </c>
      <c r="D202" s="10">
        <v>74.319999999999993</v>
      </c>
      <c r="E202" s="10">
        <f>D202*C202</f>
        <v>2155.2799999999997</v>
      </c>
      <c r="F202" s="38" t="s">
        <v>17</v>
      </c>
      <c r="G202" s="9"/>
      <c r="H202" s="10">
        <v>73.94</v>
      </c>
      <c r="I202" s="10">
        <f>(C202*H202)-E202</f>
        <v>-11.019999999999982</v>
      </c>
      <c r="J202" s="9" t="s">
        <v>134</v>
      </c>
      <c r="K202" s="38">
        <f>H202*C202</f>
        <v>2144.2599999999998</v>
      </c>
      <c r="L202" s="9" t="str">
        <f>IF(C202&lt;&gt;0,"sell "&amp;C202&amp;" "&amp;B202&amp;" @ $"&amp;H202,"")</f>
        <v>sell 29 TPB @ $73.94</v>
      </c>
      <c r="M202" s="50">
        <f>M201+(H202*C202)</f>
        <v>38013.370000000003</v>
      </c>
      <c r="N202" s="9"/>
      <c r="O202" s="9"/>
      <c r="P202" s="9"/>
      <c r="Q202" s="9"/>
      <c r="R202" s="11"/>
    </row>
    <row r="203" spans="2:18" x14ac:dyDescent="0.45">
      <c r="B203" s="14" t="s">
        <v>245</v>
      </c>
      <c r="C203" s="9">
        <v>29</v>
      </c>
      <c r="D203" s="10">
        <v>81.2</v>
      </c>
      <c r="E203" s="10">
        <f>D203*C203</f>
        <v>2354.8000000000002</v>
      </c>
      <c r="F203" s="38" t="s">
        <v>17</v>
      </c>
      <c r="G203" s="9"/>
      <c r="H203" s="10">
        <v>82.07</v>
      </c>
      <c r="I203" s="10">
        <f>(C203*H203)-E203</f>
        <v>25.229999999999563</v>
      </c>
      <c r="J203" s="9" t="s">
        <v>134</v>
      </c>
      <c r="K203" s="38">
        <f>H203*C203</f>
        <v>2380.0299999999997</v>
      </c>
      <c r="L203" s="9" t="str">
        <f>IF(C203&lt;&gt;0,"sell "&amp;C203&amp;" "&amp;B203&amp;" @ $"&amp;H203,"")</f>
        <v>sell 29 VRNA @ $82.07</v>
      </c>
      <c r="M203" s="50">
        <f>M202+(H203*C203)</f>
        <v>40393.4</v>
      </c>
      <c r="N203" s="9"/>
      <c r="O203" s="9"/>
      <c r="P203" s="9"/>
      <c r="Q203" s="9"/>
      <c r="R203" s="11"/>
    </row>
    <row r="204" spans="2:18" x14ac:dyDescent="0.45">
      <c r="B204" s="14" t="s">
        <v>253</v>
      </c>
      <c r="C204" s="9">
        <v>74</v>
      </c>
      <c r="D204" s="10">
        <v>27.8</v>
      </c>
      <c r="E204" s="10">
        <f>D204*C204</f>
        <v>2057.2000000000003</v>
      </c>
      <c r="F204" s="38" t="s">
        <v>17</v>
      </c>
      <c r="G204" s="9"/>
      <c r="H204" s="10">
        <v>27.67</v>
      </c>
      <c r="I204" s="10">
        <f>(C204*H204)-E204</f>
        <v>-9.6200000000001182</v>
      </c>
      <c r="J204" s="9" t="s">
        <v>134</v>
      </c>
      <c r="K204" s="38">
        <f>H204*C204</f>
        <v>2047.5800000000002</v>
      </c>
      <c r="L204" s="9" t="str">
        <f>IF(C204&lt;&gt;0,"sell "&amp;C204&amp;" "&amp;B204&amp;" @ $"&amp;H204,"")</f>
        <v>sell 74 T @ $27.67</v>
      </c>
      <c r="M204" s="10">
        <f>M203+(H204*C204)</f>
        <v>42440.98</v>
      </c>
      <c r="N204" s="9" t="s">
        <v>44</v>
      </c>
      <c r="O204" s="9"/>
      <c r="P204" s="9"/>
      <c r="Q204" s="9"/>
      <c r="R204" s="11"/>
    </row>
    <row r="205" spans="2:18" x14ac:dyDescent="0.45">
      <c r="B205" s="14"/>
      <c r="C205" s="9"/>
      <c r="D205" s="10" t="s">
        <v>20</v>
      </c>
      <c r="E205" s="10">
        <f>SUM(E202:E204)</f>
        <v>6567.2800000000007</v>
      </c>
      <c r="F205" s="9"/>
      <c r="G205" s="9"/>
      <c r="H205" s="41"/>
      <c r="I205" s="10">
        <f>SUM(I202:I204)</f>
        <v>4.5899999999994634</v>
      </c>
      <c r="J205" s="9"/>
      <c r="K205" s="38">
        <f>SUM(K202:K204)</f>
        <v>6571.869999999999</v>
      </c>
      <c r="L205" s="9"/>
      <c r="M205" s="10"/>
      <c r="N205" s="9"/>
      <c r="O205" s="9"/>
      <c r="P205" s="9"/>
      <c r="Q205" s="9"/>
      <c r="R205" s="11"/>
    </row>
    <row r="206" spans="2:18" x14ac:dyDescent="0.45">
      <c r="B206" s="14"/>
      <c r="C206" s="9"/>
      <c r="D206" s="10"/>
      <c r="E206" s="10"/>
      <c r="F206" s="9"/>
      <c r="G206" s="9"/>
      <c r="H206" s="42"/>
      <c r="I206" s="39"/>
      <c r="J206" s="9"/>
      <c r="K206" s="9"/>
      <c r="L206" s="9"/>
      <c r="M206" s="10"/>
      <c r="N206" s="9"/>
      <c r="O206" s="9"/>
      <c r="P206" s="9"/>
      <c r="Q206" s="9"/>
      <c r="R206" s="11"/>
    </row>
    <row r="207" spans="2:18" x14ac:dyDescent="0.45">
      <c r="B207" s="14"/>
      <c r="C207" s="9"/>
      <c r="D207" s="10"/>
      <c r="E207" s="51"/>
      <c r="F207" s="42"/>
      <c r="G207" s="9"/>
      <c r="H207" s="41"/>
      <c r="I207" s="10"/>
      <c r="J207" s="9"/>
      <c r="K207" s="9"/>
      <c r="L207" s="9"/>
      <c r="M207" s="10"/>
      <c r="N207" s="12" t="s">
        <v>41</v>
      </c>
      <c r="O207" s="9"/>
      <c r="P207" s="9"/>
      <c r="Q207" s="9"/>
      <c r="R207" s="11"/>
    </row>
    <row r="208" spans="2:18" x14ac:dyDescent="0.45">
      <c r="B208" s="8"/>
      <c r="C208" s="9"/>
      <c r="D208" s="10"/>
      <c r="E208" s="10"/>
      <c r="F208" s="20"/>
      <c r="G208" s="9"/>
      <c r="H208" s="41"/>
      <c r="I208" s="10"/>
      <c r="J208" s="9"/>
      <c r="K208" s="9"/>
      <c r="L208" s="9"/>
      <c r="M208" s="10"/>
      <c r="N208" s="12" t="s">
        <v>42</v>
      </c>
      <c r="O208" s="9"/>
      <c r="P208" s="9"/>
      <c r="Q208" s="9"/>
      <c r="R208" s="11"/>
    </row>
    <row r="209" spans="2:18" x14ac:dyDescent="0.45">
      <c r="B209" s="8"/>
      <c r="C209" s="12" t="s">
        <v>6</v>
      </c>
      <c r="D209" s="13" t="s">
        <v>4</v>
      </c>
      <c r="E209" s="13" t="s">
        <v>5</v>
      </c>
      <c r="F209" s="23" t="s">
        <v>16</v>
      </c>
      <c r="G209" s="9"/>
      <c r="H209" s="43" t="s">
        <v>18</v>
      </c>
      <c r="I209" s="13" t="s">
        <v>19</v>
      </c>
      <c r="J209" s="9"/>
      <c r="K209" s="9"/>
      <c r="L209" s="9"/>
      <c r="M209" s="10"/>
      <c r="N209" s="38">
        <f>M201</f>
        <v>35869.11</v>
      </c>
      <c r="O209" s="9"/>
      <c r="P209" s="9"/>
      <c r="Q209" s="9"/>
      <c r="R209" s="11"/>
    </row>
    <row r="210" spans="2:18" x14ac:dyDescent="0.45">
      <c r="B210" s="14" t="s">
        <v>259</v>
      </c>
      <c r="C210" s="9">
        <v>139</v>
      </c>
      <c r="D210" s="10">
        <v>14.15</v>
      </c>
      <c r="E210" s="10">
        <f>D210*C210</f>
        <v>1966.8500000000001</v>
      </c>
      <c r="F210" s="38" t="s">
        <v>17</v>
      </c>
      <c r="G210" s="9"/>
      <c r="H210" s="10">
        <v>14.08</v>
      </c>
      <c r="I210" s="10">
        <f>(C210*H210)-E210</f>
        <v>-9.7300000000000182</v>
      </c>
      <c r="J210" s="9" t="s">
        <v>134</v>
      </c>
      <c r="K210" s="9"/>
      <c r="L210" s="9" t="str">
        <f>IF(C210&lt;&gt;0,"buy "&amp;C210&amp;" "&amp;B210&amp;" @ $"&amp;H210,"")</f>
        <v>buy 139 MD @ $14.08</v>
      </c>
      <c r="M210" s="10">
        <f>M204-(H210*C210)</f>
        <v>40483.86</v>
      </c>
      <c r="N210" s="38">
        <f>M201-(H210*C210)</f>
        <v>33911.99</v>
      </c>
      <c r="O210" s="9"/>
      <c r="P210" s="9"/>
      <c r="Q210" s="9"/>
      <c r="R210" s="11"/>
    </row>
    <row r="211" spans="2:18" x14ac:dyDescent="0.45">
      <c r="B211" s="14" t="s">
        <v>260</v>
      </c>
      <c r="C211" s="9">
        <v>15</v>
      </c>
      <c r="D211" s="10">
        <v>129.31</v>
      </c>
      <c r="E211" s="10">
        <f>D211*C211</f>
        <v>1939.65</v>
      </c>
      <c r="F211" s="38" t="s">
        <v>17</v>
      </c>
      <c r="G211" s="9"/>
      <c r="H211" s="10">
        <v>128.47999999999999</v>
      </c>
      <c r="I211" s="10">
        <f>(C211*H211)-E211</f>
        <v>-12.450000000000273</v>
      </c>
      <c r="J211" s="9" t="s">
        <v>134</v>
      </c>
      <c r="K211" s="9"/>
      <c r="L211" s="9" t="str">
        <f>IF(C211&lt;&gt;0,"buy "&amp;C211&amp;" "&amp;B211&amp;" @ $"&amp;H211,"")</f>
        <v>buy 15 DORM @ $128.48</v>
      </c>
      <c r="M211" s="10">
        <f>M210-(H211*C211)</f>
        <v>38556.660000000003</v>
      </c>
      <c r="N211" s="38">
        <f>N210-(H211*C211)</f>
        <v>31984.789999999997</v>
      </c>
      <c r="O211" s="9"/>
      <c r="P211" s="9"/>
      <c r="Q211" s="9"/>
      <c r="R211" s="11"/>
    </row>
    <row r="212" spans="2:18" x14ac:dyDescent="0.45">
      <c r="B212" s="28" t="s">
        <v>251</v>
      </c>
      <c r="C212" s="29">
        <v>27</v>
      </c>
      <c r="D212" s="30">
        <v>72.11</v>
      </c>
      <c r="E212" s="30">
        <f>D212*C212</f>
        <v>1946.97</v>
      </c>
      <c r="F212" s="38" t="s">
        <v>17</v>
      </c>
      <c r="G212" s="29"/>
      <c r="H212" s="30">
        <v>72.040000000000006</v>
      </c>
      <c r="I212" s="30">
        <f>(C212*H212)-E212</f>
        <v>-1.8899999999998727</v>
      </c>
      <c r="J212" s="9" t="s">
        <v>134</v>
      </c>
      <c r="K212" s="9"/>
      <c r="L212" s="9" t="str">
        <f>IF(C212&lt;&gt;0,"buy "&amp;C212&amp;" "&amp;B212&amp;" @ $"&amp;H212,"")</f>
        <v>buy 27 PRIM @ $72.04</v>
      </c>
      <c r="M212" s="10">
        <f>M211-(H212*C212)</f>
        <v>36611.58</v>
      </c>
      <c r="N212" s="46">
        <f>N211-(H212*C212)</f>
        <v>30039.709999999995</v>
      </c>
      <c r="O212" s="47"/>
      <c r="P212" s="47"/>
      <c r="Q212" s="47"/>
      <c r="R212" s="48"/>
    </row>
    <row r="213" spans="2:18" x14ac:dyDescent="0.45">
      <c r="B213" s="14"/>
      <c r="C213" s="9"/>
      <c r="D213" s="10" t="s">
        <v>20</v>
      </c>
      <c r="E213" s="10">
        <f>SUM(E210:E212)</f>
        <v>5853.47</v>
      </c>
      <c r="F213" s="9"/>
      <c r="G213" s="9"/>
      <c r="H213" s="10"/>
      <c r="I213" s="10">
        <f>SUM(I210:I212)</f>
        <v>-24.070000000000164</v>
      </c>
      <c r="J213" s="9"/>
      <c r="K213" s="9"/>
      <c r="L213" s="9"/>
      <c r="M213" s="10"/>
      <c r="N213" s="9"/>
      <c r="O213" s="9"/>
      <c r="P213" s="9"/>
      <c r="Q213" s="9"/>
      <c r="R213" s="11"/>
    </row>
    <row r="214" spans="2:18" x14ac:dyDescent="0.45">
      <c r="B214" s="14"/>
      <c r="C214" s="9"/>
      <c r="D214" s="10"/>
      <c r="E214" s="10"/>
      <c r="F214" s="9"/>
      <c r="G214" s="9"/>
      <c r="H214" s="10"/>
      <c r="I214" s="10"/>
      <c r="J214" s="9"/>
      <c r="K214" s="9"/>
      <c r="L214" s="9"/>
      <c r="M214" s="10"/>
      <c r="N214" s="12" t="str">
        <f>IF(K205+N212&gt;0,"Credit Surplus","Credit Shortage")</f>
        <v>Credit Surplus</v>
      </c>
      <c r="O214" s="38"/>
      <c r="P214" s="9"/>
      <c r="Q214" s="9"/>
      <c r="R214" s="11"/>
    </row>
    <row r="215" spans="2:18" x14ac:dyDescent="0.45">
      <c r="B215" s="14"/>
      <c r="C215" s="9"/>
      <c r="D215" s="10"/>
      <c r="E215" s="10"/>
      <c r="F215" s="9"/>
      <c r="G215" s="9"/>
      <c r="H215" s="10"/>
      <c r="I215" s="10"/>
      <c r="J215" s="9"/>
      <c r="K215" s="9"/>
      <c r="L215" s="9"/>
      <c r="M215" s="10"/>
      <c r="N215" s="9"/>
      <c r="O215" s="9"/>
      <c r="P215" s="9"/>
      <c r="Q215" s="9"/>
      <c r="R215" s="11"/>
    </row>
    <row r="216" spans="2:18" x14ac:dyDescent="0.45">
      <c r="B216" s="14"/>
      <c r="C216" s="9"/>
      <c r="D216" s="10"/>
      <c r="E216" s="10"/>
      <c r="F216" s="9"/>
      <c r="G216" s="9"/>
      <c r="H216" s="10"/>
      <c r="I216" s="10"/>
      <c r="J216" s="9"/>
      <c r="K216" s="9"/>
      <c r="L216" s="9"/>
      <c r="M216" s="9"/>
      <c r="N216" s="9"/>
      <c r="O216" s="9"/>
      <c r="P216" s="9"/>
      <c r="Q216" s="9"/>
      <c r="R216" s="11"/>
    </row>
    <row r="217" spans="2:18" x14ac:dyDescent="0.45">
      <c r="B217" s="14" t="s">
        <v>23</v>
      </c>
      <c r="C217" s="9"/>
      <c r="D217" s="10"/>
      <c r="E217" s="22">
        <v>2842.44</v>
      </c>
      <c r="F217" s="9" t="s">
        <v>111</v>
      </c>
      <c r="G217" s="9"/>
      <c r="H217" s="10"/>
      <c r="I217" s="10"/>
      <c r="J217" s="9"/>
      <c r="K217" s="9"/>
      <c r="L217" s="9"/>
      <c r="M217" s="9"/>
      <c r="N217" s="9"/>
      <c r="O217" s="9"/>
      <c r="P217" s="9"/>
      <c r="Q217" s="9"/>
      <c r="R217" s="11"/>
    </row>
    <row r="218" spans="2:18" x14ac:dyDescent="0.45">
      <c r="B218" s="14" t="s">
        <v>24</v>
      </c>
      <c r="C218" s="9"/>
      <c r="D218" s="10"/>
      <c r="E218" s="49">
        <f>I205</f>
        <v>4.5899999999994634</v>
      </c>
      <c r="F218" s="9" t="s">
        <v>36</v>
      </c>
      <c r="G218" s="9"/>
      <c r="H218" s="10"/>
      <c r="I218" s="10"/>
      <c r="J218" s="9"/>
      <c r="K218" s="9"/>
      <c r="L218" s="9"/>
      <c r="M218" s="9"/>
      <c r="N218" s="9"/>
      <c r="O218" s="9"/>
      <c r="P218" s="9"/>
      <c r="Q218" s="9"/>
      <c r="R218" s="11"/>
    </row>
    <row r="219" spans="2:18" x14ac:dyDescent="0.45">
      <c r="B219" s="14" t="s">
        <v>25</v>
      </c>
      <c r="C219" s="9"/>
      <c r="D219" s="10"/>
      <c r="E219" s="10">
        <f>E217+E218</f>
        <v>2847.0299999999997</v>
      </c>
      <c r="F219" s="9"/>
      <c r="G219" s="9"/>
      <c r="H219" s="10"/>
      <c r="I219" s="10"/>
      <c r="J219" s="9"/>
      <c r="K219" s="9"/>
      <c r="L219" s="9"/>
      <c r="M219" s="9"/>
      <c r="N219" s="9"/>
      <c r="O219" s="9"/>
      <c r="P219" s="9"/>
      <c r="Q219" s="9"/>
      <c r="R219" s="11"/>
    </row>
    <row r="220" spans="2:18" x14ac:dyDescent="0.45">
      <c r="B220" s="14" t="s">
        <v>27</v>
      </c>
      <c r="C220" s="9"/>
      <c r="D220" s="10"/>
      <c r="E220" s="10">
        <f>I213</f>
        <v>-24.070000000000164</v>
      </c>
      <c r="F220" s="9" t="s">
        <v>37</v>
      </c>
      <c r="G220" s="9"/>
      <c r="H220" s="10"/>
      <c r="I220" s="10"/>
      <c r="J220" s="9"/>
      <c r="K220" s="9"/>
      <c r="L220" s="9"/>
      <c r="M220" s="9"/>
      <c r="N220" s="9"/>
      <c r="O220" s="9"/>
      <c r="P220" s="9"/>
      <c r="Q220" s="9"/>
      <c r="R220" s="11"/>
    </row>
    <row r="221" spans="2:18" x14ac:dyDescent="0.45">
      <c r="B221" s="14" t="s">
        <v>25</v>
      </c>
      <c r="C221" s="9"/>
      <c r="D221" s="10"/>
      <c r="E221" s="32">
        <f>E219-E220</f>
        <v>2871.1</v>
      </c>
      <c r="F221" s="20" t="s">
        <v>38</v>
      </c>
      <c r="G221" s="9"/>
      <c r="H221" s="10"/>
      <c r="I221" s="10"/>
      <c r="J221" s="9"/>
      <c r="K221" s="9"/>
      <c r="L221" s="9"/>
      <c r="M221" s="9"/>
      <c r="N221" s="9"/>
      <c r="O221" s="9"/>
      <c r="P221" s="9"/>
      <c r="Q221" s="9"/>
      <c r="R221" s="11"/>
    </row>
    <row r="222" spans="2:18" ht="14.65" thickBot="1" x14ac:dyDescent="0.5">
      <c r="B222" s="16"/>
      <c r="C222" s="17"/>
      <c r="D222" s="18"/>
      <c r="E222" s="18"/>
      <c r="F222" s="17"/>
      <c r="G222" s="17"/>
      <c r="H222" s="18"/>
      <c r="I222" s="18"/>
      <c r="J222" s="17"/>
      <c r="K222" s="17"/>
      <c r="L222" s="17"/>
      <c r="M222" s="17"/>
      <c r="N222" s="17"/>
      <c r="O222" s="17"/>
      <c r="P222" s="17"/>
      <c r="Q222" s="17"/>
      <c r="R222" s="19"/>
    </row>
    <row r="223" spans="2:18" ht="14.65" thickTop="1" x14ac:dyDescent="0.45"/>
    <row r="226" spans="2:18" ht="14.65" thickBot="1" x14ac:dyDescent="0.5"/>
    <row r="227" spans="2:18" ht="14.65" thickTop="1" x14ac:dyDescent="0.45">
      <c r="B227" s="3"/>
      <c r="C227" s="4"/>
      <c r="D227" s="5">
        <v>45777</v>
      </c>
      <c r="E227" s="6"/>
      <c r="F227" s="4"/>
      <c r="G227" s="4"/>
      <c r="H227" s="6"/>
      <c r="I227" s="6"/>
      <c r="J227" s="4"/>
      <c r="K227" s="4"/>
      <c r="L227" s="4"/>
      <c r="M227" s="21" t="s">
        <v>40</v>
      </c>
      <c r="N227" s="4"/>
      <c r="O227" s="4"/>
      <c r="P227" s="4"/>
      <c r="Q227" s="4"/>
      <c r="R227" s="7"/>
    </row>
    <row r="228" spans="2:18" x14ac:dyDescent="0.45">
      <c r="B228" s="8" t="s">
        <v>11</v>
      </c>
      <c r="C228" s="9"/>
      <c r="D228" s="10"/>
      <c r="E228" s="10"/>
      <c r="F228" s="9"/>
      <c r="G228" s="9"/>
      <c r="H228" s="10"/>
      <c r="I228" s="10"/>
      <c r="J228" s="9"/>
      <c r="K228" s="12" t="s">
        <v>68</v>
      </c>
      <c r="L228" s="9"/>
      <c r="M228" s="12" t="s">
        <v>21</v>
      </c>
      <c r="N228" s="12"/>
      <c r="O228" s="9"/>
      <c r="P228" s="9"/>
      <c r="Q228" s="9"/>
      <c r="R228" s="11"/>
    </row>
    <row r="229" spans="2:18" x14ac:dyDescent="0.45">
      <c r="B229" s="8" t="s">
        <v>3</v>
      </c>
      <c r="C229" s="12" t="s">
        <v>6</v>
      </c>
      <c r="D229" s="13" t="s">
        <v>4</v>
      </c>
      <c r="E229" s="13" t="s">
        <v>7</v>
      </c>
      <c r="F229" s="12" t="s">
        <v>16</v>
      </c>
      <c r="G229" s="9"/>
      <c r="H229" s="13" t="s">
        <v>18</v>
      </c>
      <c r="I229" s="13" t="s">
        <v>19</v>
      </c>
      <c r="J229" s="43" t="s">
        <v>133</v>
      </c>
      <c r="K229" s="12" t="s">
        <v>67</v>
      </c>
      <c r="L229" s="9"/>
      <c r="M229" s="22">
        <v>47771.63</v>
      </c>
      <c r="N229" s="9" t="s">
        <v>135</v>
      </c>
      <c r="O229" s="9"/>
      <c r="P229" s="9"/>
      <c r="Q229" s="9"/>
      <c r="R229" s="11"/>
    </row>
    <row r="230" spans="2:18" x14ac:dyDescent="0.45">
      <c r="B230" s="14" t="s">
        <v>249</v>
      </c>
      <c r="C230" s="9">
        <v>19</v>
      </c>
      <c r="D230" s="10">
        <v>129.63</v>
      </c>
      <c r="E230" s="10">
        <f>D230*C230</f>
        <v>2462.9699999999998</v>
      </c>
      <c r="F230" s="38" t="s">
        <v>17</v>
      </c>
      <c r="G230" s="9"/>
      <c r="H230" s="10">
        <v>137.66999999999999</v>
      </c>
      <c r="I230" s="10">
        <f>(C230*H230)-E230</f>
        <v>152.75999999999976</v>
      </c>
      <c r="J230" s="9" t="s">
        <v>134</v>
      </c>
      <c r="K230" s="38">
        <f>H230*C230</f>
        <v>2615.7299999999996</v>
      </c>
      <c r="L230" s="9" t="str">
        <f>IF(C230&lt;&gt;0,"sell "&amp;C230&amp;" "&amp;B230&amp;" @ $"&amp;H230,"")</f>
        <v>sell 19 VST @ $137.67</v>
      </c>
      <c r="M230" s="50">
        <f>M229+(H230*C230)</f>
        <v>50387.360000000001</v>
      </c>
      <c r="N230" s="9"/>
      <c r="O230" s="9"/>
      <c r="P230" s="9"/>
      <c r="Q230" s="9"/>
      <c r="R230" s="11"/>
    </row>
    <row r="231" spans="2:18" x14ac:dyDescent="0.45">
      <c r="B231" s="14" t="s">
        <v>250</v>
      </c>
      <c r="C231" s="9">
        <v>13</v>
      </c>
      <c r="D231" s="10">
        <v>183.11</v>
      </c>
      <c r="E231" s="10">
        <f>D231*C231</f>
        <v>2380.4300000000003</v>
      </c>
      <c r="F231" s="38" t="s">
        <v>17</v>
      </c>
      <c r="G231" s="9"/>
      <c r="H231" s="10">
        <v>186.55</v>
      </c>
      <c r="I231" s="10">
        <f>(C231*H231)-E231</f>
        <v>44.7199999999998</v>
      </c>
      <c r="J231" s="9" t="s">
        <v>134</v>
      </c>
      <c r="K231" s="38">
        <f>H231*C231</f>
        <v>2425.15</v>
      </c>
      <c r="L231" s="9" t="str">
        <f>IF(C231&lt;&gt;0,"sell "&amp;C231&amp;" "&amp;B231&amp;" @ $"&amp;H231,"")</f>
        <v>sell 13 POWL @ $186.55</v>
      </c>
      <c r="M231" s="50">
        <f>M230+(H231*C231)</f>
        <v>52812.51</v>
      </c>
      <c r="N231" s="9"/>
      <c r="O231" s="9"/>
      <c r="P231" s="9"/>
      <c r="Q231" s="9"/>
      <c r="R231" s="11"/>
    </row>
    <row r="232" spans="2:18" x14ac:dyDescent="0.45">
      <c r="B232" s="14" t="s">
        <v>251</v>
      </c>
      <c r="C232" s="9">
        <v>42</v>
      </c>
      <c r="D232" s="10">
        <v>59.97</v>
      </c>
      <c r="E232" s="10">
        <f>D232*C232</f>
        <v>2518.7399999999998</v>
      </c>
      <c r="F232" s="38" t="s">
        <v>17</v>
      </c>
      <c r="G232" s="9"/>
      <c r="H232" s="10">
        <v>62.79</v>
      </c>
      <c r="I232" s="10">
        <f>(C232*H232)-E232</f>
        <v>118.44000000000005</v>
      </c>
      <c r="J232" s="9" t="s">
        <v>134</v>
      </c>
      <c r="K232" s="38">
        <f>H232*C232</f>
        <v>2637.18</v>
      </c>
      <c r="L232" s="9" t="str">
        <f>IF(C232&lt;&gt;0,"sell "&amp;C232&amp;" "&amp;B232&amp;" @ $"&amp;H232,"")</f>
        <v>sell 42 PRIM @ $62.79</v>
      </c>
      <c r="M232" s="10">
        <f>M231+(H232*C232)</f>
        <v>55449.69</v>
      </c>
      <c r="N232" s="9" t="s">
        <v>44</v>
      </c>
      <c r="O232" s="9"/>
      <c r="P232" s="9"/>
      <c r="Q232" s="9"/>
      <c r="R232" s="11"/>
    </row>
    <row r="233" spans="2:18" x14ac:dyDescent="0.45">
      <c r="B233" s="14"/>
      <c r="C233" s="9"/>
      <c r="D233" s="10" t="s">
        <v>20</v>
      </c>
      <c r="E233" s="10">
        <f>SUM(E230:E232)</f>
        <v>7362.1399999999994</v>
      </c>
      <c r="F233" s="9"/>
      <c r="G233" s="9"/>
      <c r="H233" s="41"/>
      <c r="I233" s="10">
        <f>SUM(I230:I232)</f>
        <v>315.91999999999962</v>
      </c>
      <c r="J233" s="9"/>
      <c r="K233" s="38">
        <f>SUM(K230:K232)</f>
        <v>7678.0599999999995</v>
      </c>
      <c r="L233" s="9"/>
      <c r="M233" s="10"/>
      <c r="N233" s="9"/>
      <c r="O233" s="9"/>
      <c r="P233" s="9"/>
      <c r="Q233" s="9"/>
      <c r="R233" s="11"/>
    </row>
    <row r="234" spans="2:18" x14ac:dyDescent="0.45">
      <c r="B234" s="14"/>
      <c r="C234" s="9"/>
      <c r="D234" s="10"/>
      <c r="E234" s="10"/>
      <c r="F234" s="9"/>
      <c r="G234" s="9"/>
      <c r="H234" s="42"/>
      <c r="I234" s="39"/>
      <c r="J234" s="9"/>
      <c r="K234" s="9"/>
      <c r="L234" s="9"/>
      <c r="M234" s="10"/>
      <c r="N234" s="9"/>
      <c r="O234" s="9"/>
      <c r="P234" s="9"/>
      <c r="Q234" s="9"/>
      <c r="R234" s="11"/>
    </row>
    <row r="235" spans="2:18" x14ac:dyDescent="0.45">
      <c r="B235" s="14"/>
      <c r="C235" s="9"/>
      <c r="D235" s="10"/>
      <c r="E235" s="51"/>
      <c r="F235" s="42"/>
      <c r="G235" s="9"/>
      <c r="H235" s="41"/>
      <c r="I235" s="10"/>
      <c r="J235" s="9"/>
      <c r="K235" s="9"/>
      <c r="L235" s="9"/>
      <c r="M235" s="10"/>
      <c r="N235" s="12" t="s">
        <v>41</v>
      </c>
      <c r="O235" s="9"/>
      <c r="P235" s="9"/>
      <c r="Q235" s="9"/>
      <c r="R235" s="11"/>
    </row>
    <row r="236" spans="2:18" x14ac:dyDescent="0.45">
      <c r="B236" s="8"/>
      <c r="C236" s="9"/>
      <c r="D236" s="10"/>
      <c r="E236" s="10"/>
      <c r="F236" s="20"/>
      <c r="G236" s="9"/>
      <c r="H236" s="41"/>
      <c r="I236" s="10"/>
      <c r="J236" s="9"/>
      <c r="K236" s="9"/>
      <c r="L236" s="9"/>
      <c r="M236" s="10"/>
      <c r="N236" s="12" t="s">
        <v>42</v>
      </c>
      <c r="O236" s="9"/>
      <c r="P236" s="9"/>
      <c r="Q236" s="9"/>
      <c r="R236" s="11"/>
    </row>
    <row r="237" spans="2:18" x14ac:dyDescent="0.45">
      <c r="B237" s="8"/>
      <c r="C237" s="12" t="s">
        <v>6</v>
      </c>
      <c r="D237" s="13" t="s">
        <v>4</v>
      </c>
      <c r="E237" s="13" t="s">
        <v>5</v>
      </c>
      <c r="F237" s="23" t="s">
        <v>16</v>
      </c>
      <c r="G237" s="9"/>
      <c r="H237" s="43" t="s">
        <v>18</v>
      </c>
      <c r="I237" s="13" t="s">
        <v>19</v>
      </c>
      <c r="J237" s="9"/>
      <c r="K237" s="9"/>
      <c r="L237" s="9"/>
      <c r="M237" s="10"/>
      <c r="N237" s="38">
        <f>M229</f>
        <v>47771.63</v>
      </c>
      <c r="O237" s="9"/>
      <c r="P237" s="9"/>
      <c r="Q237" s="9"/>
      <c r="R237" s="11"/>
    </row>
    <row r="238" spans="2:18" x14ac:dyDescent="0.45">
      <c r="B238" s="14" t="s">
        <v>255</v>
      </c>
      <c r="C238" s="9">
        <v>116</v>
      </c>
      <c r="D238" s="10">
        <v>16.25</v>
      </c>
      <c r="E238" s="10">
        <f>D238*C238</f>
        <v>1885</v>
      </c>
      <c r="F238" s="38" t="s">
        <v>17</v>
      </c>
      <c r="G238" s="9"/>
      <c r="H238" s="10">
        <v>15.98</v>
      </c>
      <c r="I238" s="10">
        <f>(C238*H238)-E238</f>
        <v>-31.319999999999936</v>
      </c>
      <c r="J238" s="9" t="s">
        <v>134</v>
      </c>
      <c r="K238" s="9"/>
      <c r="L238" s="9" t="str">
        <f>IF(C238&lt;&gt;0,"buy "&amp;C238&amp;" "&amp;B238&amp;" @ $"&amp;H238,"")</f>
        <v>buy 116 PSO @ $15.98</v>
      </c>
      <c r="M238" s="10">
        <f>M232-(H238*C238)</f>
        <v>53596.01</v>
      </c>
      <c r="N238" s="38">
        <f>M229-(H238*C238)</f>
        <v>45917.95</v>
      </c>
      <c r="O238" s="9"/>
      <c r="P238" s="9"/>
      <c r="Q238" s="9"/>
      <c r="R238" s="11"/>
    </row>
    <row r="239" spans="2:18" x14ac:dyDescent="0.45">
      <c r="B239" s="14" t="s">
        <v>256</v>
      </c>
      <c r="C239" s="9">
        <v>16</v>
      </c>
      <c r="D239" s="10">
        <v>118.09</v>
      </c>
      <c r="E239" s="10">
        <f>D239*C239</f>
        <v>1889.44</v>
      </c>
      <c r="F239" s="38" t="s">
        <v>17</v>
      </c>
      <c r="G239" s="9"/>
      <c r="H239" s="10">
        <v>119.8</v>
      </c>
      <c r="I239" s="10">
        <f>(C239*H239)-E239</f>
        <v>27.3599999999999</v>
      </c>
      <c r="J239" s="9" t="s">
        <v>134</v>
      </c>
      <c r="K239" s="9"/>
      <c r="L239" s="9" t="str">
        <f>IF(C239&lt;&gt;0,"buy "&amp;C239&amp;" "&amp;B239&amp;" @ $"&amp;H239,"")</f>
        <v>buy 16 IDA @ $119.8</v>
      </c>
      <c r="M239" s="10">
        <f>M238-(H239*C239)</f>
        <v>51679.21</v>
      </c>
      <c r="N239" s="38">
        <f>N238-(H239*C239)</f>
        <v>44001.149999999994</v>
      </c>
      <c r="O239" s="9"/>
      <c r="P239" s="9"/>
      <c r="Q239" s="9"/>
      <c r="R239" s="11"/>
    </row>
    <row r="240" spans="2:18" x14ac:dyDescent="0.45">
      <c r="B240" s="28" t="s">
        <v>257</v>
      </c>
      <c r="C240" s="29">
        <v>126</v>
      </c>
      <c r="D240" s="30">
        <v>14.98</v>
      </c>
      <c r="E240" s="30">
        <f>D240*C240</f>
        <v>1887.48</v>
      </c>
      <c r="F240" s="38" t="s">
        <v>17</v>
      </c>
      <c r="G240" s="29"/>
      <c r="H240" s="30">
        <v>15</v>
      </c>
      <c r="I240" s="30">
        <f>(C240*H240)-E240</f>
        <v>2.5199999999999818</v>
      </c>
      <c r="J240" s="9" t="s">
        <v>134</v>
      </c>
      <c r="K240" s="9"/>
      <c r="L240" s="9" t="str">
        <f>IF(C240&lt;&gt;0,"buy "&amp;C240&amp;" "&amp;B240&amp;" @ $"&amp;H240,"")</f>
        <v>buy 126 TSCDY @ $15</v>
      </c>
      <c r="M240" s="10">
        <f>M239-(H240*C240)</f>
        <v>49789.21</v>
      </c>
      <c r="N240" s="46">
        <f>N239-(H240*C240)</f>
        <v>42111.149999999994</v>
      </c>
      <c r="O240" s="47"/>
      <c r="P240" s="47"/>
      <c r="Q240" s="47"/>
      <c r="R240" s="48"/>
    </row>
    <row r="241" spans="2:18" x14ac:dyDescent="0.45">
      <c r="B241" s="14"/>
      <c r="C241" s="9"/>
      <c r="D241" s="10" t="s">
        <v>20</v>
      </c>
      <c r="E241" s="10">
        <f>SUM(E238:E240)</f>
        <v>5661.92</v>
      </c>
      <c r="F241" s="9"/>
      <c r="G241" s="9"/>
      <c r="H241" s="10"/>
      <c r="I241" s="10">
        <f>SUM(I238:I240)</f>
        <v>-1.4400000000000546</v>
      </c>
      <c r="J241" s="9"/>
      <c r="K241" s="9"/>
      <c r="L241" s="9"/>
      <c r="M241" s="10"/>
      <c r="N241" s="9"/>
      <c r="O241" s="9"/>
      <c r="P241" s="9"/>
      <c r="Q241" s="9"/>
      <c r="R241" s="11"/>
    </row>
    <row r="242" spans="2:18" x14ac:dyDescent="0.45">
      <c r="B242" s="14"/>
      <c r="C242" s="9"/>
      <c r="D242" s="10"/>
      <c r="E242" s="10"/>
      <c r="F242" s="9"/>
      <c r="G242" s="9"/>
      <c r="H242" s="10"/>
      <c r="I242" s="10"/>
      <c r="J242" s="9"/>
      <c r="K242" s="9"/>
      <c r="L242" s="9"/>
      <c r="M242" s="10"/>
      <c r="N242" s="12" t="str">
        <f>IF(K233+N240&gt;0,"Credit Surplus","Credit Shortage")</f>
        <v>Credit Surplus</v>
      </c>
      <c r="O242" s="38"/>
      <c r="P242" s="9"/>
      <c r="Q242" s="9"/>
      <c r="R242" s="11"/>
    </row>
    <row r="243" spans="2:18" x14ac:dyDescent="0.45">
      <c r="B243" s="14"/>
      <c r="C243" s="9"/>
      <c r="D243" s="10"/>
      <c r="E243" s="10"/>
      <c r="F243" s="9"/>
      <c r="G243" s="9"/>
      <c r="H243" s="10"/>
      <c r="I243" s="10"/>
      <c r="J243" s="9"/>
      <c r="K243" s="9"/>
      <c r="L243" s="9"/>
      <c r="M243" s="10"/>
      <c r="N243" s="9"/>
      <c r="O243" s="9"/>
      <c r="P243" s="9"/>
      <c r="Q243" s="9"/>
      <c r="R243" s="11"/>
    </row>
    <row r="244" spans="2:18" x14ac:dyDescent="0.45">
      <c r="B244" s="14"/>
      <c r="C244" s="9"/>
      <c r="D244" s="10"/>
      <c r="E244" s="10"/>
      <c r="F244" s="9"/>
      <c r="G244" s="9"/>
      <c r="H244" s="10"/>
      <c r="I244" s="10"/>
      <c r="J244" s="9"/>
      <c r="K244" s="9"/>
      <c r="L244" s="9"/>
      <c r="M244" s="9"/>
      <c r="N244" s="9"/>
      <c r="O244" s="9"/>
      <c r="P244" s="9"/>
      <c r="Q244" s="9"/>
      <c r="R244" s="11"/>
    </row>
    <row r="245" spans="2:18" x14ac:dyDescent="0.45">
      <c r="B245" s="14" t="s">
        <v>23</v>
      </c>
      <c r="C245" s="9"/>
      <c r="D245" s="10"/>
      <c r="E245" s="22">
        <v>1811.27</v>
      </c>
      <c r="F245" s="9" t="s">
        <v>111</v>
      </c>
      <c r="G245" s="9"/>
      <c r="H245" s="10"/>
      <c r="I245" s="10"/>
      <c r="J245" s="9"/>
      <c r="K245" s="9"/>
      <c r="L245" s="9"/>
      <c r="M245" s="9"/>
      <c r="N245" s="9"/>
      <c r="O245" s="9"/>
      <c r="P245" s="9"/>
      <c r="Q245" s="9"/>
      <c r="R245" s="11"/>
    </row>
    <row r="246" spans="2:18" x14ac:dyDescent="0.45">
      <c r="B246" s="14" t="s">
        <v>24</v>
      </c>
      <c r="C246" s="9"/>
      <c r="D246" s="10"/>
      <c r="E246" s="49">
        <f>I233</f>
        <v>315.91999999999962</v>
      </c>
      <c r="F246" s="9" t="s">
        <v>36</v>
      </c>
      <c r="G246" s="9"/>
      <c r="H246" s="10"/>
      <c r="I246" s="10"/>
      <c r="J246" s="9"/>
      <c r="K246" s="9"/>
      <c r="L246" s="9"/>
      <c r="M246" s="9"/>
      <c r="N246" s="9"/>
      <c r="O246" s="9"/>
      <c r="P246" s="9"/>
      <c r="Q246" s="9"/>
      <c r="R246" s="11"/>
    </row>
    <row r="247" spans="2:18" x14ac:dyDescent="0.45">
      <c r="B247" s="14" t="s">
        <v>25</v>
      </c>
      <c r="C247" s="9"/>
      <c r="D247" s="10"/>
      <c r="E247" s="10">
        <f>E245+E246</f>
        <v>2127.1899999999996</v>
      </c>
      <c r="F247" s="9"/>
      <c r="G247" s="9"/>
      <c r="H247" s="10"/>
      <c r="I247" s="10"/>
      <c r="J247" s="9"/>
      <c r="K247" s="9"/>
      <c r="L247" s="9"/>
      <c r="M247" s="9"/>
      <c r="N247" s="9"/>
      <c r="O247" s="9"/>
      <c r="P247" s="9"/>
      <c r="Q247" s="9"/>
      <c r="R247" s="11"/>
    </row>
    <row r="248" spans="2:18" x14ac:dyDescent="0.45">
      <c r="B248" s="14" t="s">
        <v>27</v>
      </c>
      <c r="C248" s="9"/>
      <c r="D248" s="10"/>
      <c r="E248" s="10">
        <f>I241</f>
        <v>-1.4400000000000546</v>
      </c>
      <c r="F248" s="9" t="s">
        <v>37</v>
      </c>
      <c r="G248" s="9"/>
      <c r="H248" s="10"/>
      <c r="I248" s="10"/>
      <c r="J248" s="9"/>
      <c r="K248" s="9"/>
      <c r="L248" s="9"/>
      <c r="M248" s="9"/>
      <c r="N248" s="9"/>
      <c r="O248" s="9"/>
      <c r="P248" s="9"/>
      <c r="Q248" s="9"/>
      <c r="R248" s="11"/>
    </row>
    <row r="249" spans="2:18" x14ac:dyDescent="0.45">
      <c r="B249" s="14" t="s">
        <v>25</v>
      </c>
      <c r="C249" s="9"/>
      <c r="D249" s="10"/>
      <c r="E249" s="32">
        <f>E247-E248</f>
        <v>2128.6299999999997</v>
      </c>
      <c r="F249" s="20" t="s">
        <v>38</v>
      </c>
      <c r="G249" s="9"/>
      <c r="H249" s="10"/>
      <c r="I249" s="10"/>
      <c r="J249" s="9"/>
      <c r="K249" s="9"/>
      <c r="L249" s="9"/>
      <c r="M249" s="9"/>
      <c r="N249" s="9"/>
      <c r="O249" s="9"/>
      <c r="P249" s="9"/>
      <c r="Q249" s="9"/>
      <c r="R249" s="11"/>
    </row>
    <row r="250" spans="2:18" ht="14.65" thickBot="1" x14ac:dyDescent="0.5">
      <c r="B250" s="16"/>
      <c r="C250" s="17"/>
      <c r="D250" s="18"/>
      <c r="E250" s="18"/>
      <c r="F250" s="17"/>
      <c r="G250" s="17"/>
      <c r="H250" s="18"/>
      <c r="I250" s="18"/>
      <c r="J250" s="17"/>
      <c r="K250" s="17"/>
      <c r="L250" s="17"/>
      <c r="M250" s="17"/>
      <c r="N250" s="17"/>
      <c r="O250" s="17"/>
      <c r="P250" s="17"/>
      <c r="Q250" s="17"/>
      <c r="R250" s="19"/>
    </row>
    <row r="251" spans="2:18" ht="14.65" thickTop="1" x14ac:dyDescent="0.45"/>
    <row r="254" spans="2:18" ht="14.65" thickBot="1" x14ac:dyDescent="0.5"/>
    <row r="255" spans="2:18" ht="14.65" thickTop="1" x14ac:dyDescent="0.45">
      <c r="B255" s="3"/>
      <c r="C255" s="4"/>
      <c r="D255" s="5">
        <v>45747</v>
      </c>
      <c r="E255" s="6"/>
      <c r="F255" s="4"/>
      <c r="G255" s="4"/>
      <c r="H255" s="6"/>
      <c r="I255" s="6"/>
      <c r="J255" s="4"/>
      <c r="K255" s="4"/>
      <c r="L255" s="4"/>
      <c r="M255" s="21" t="s">
        <v>40</v>
      </c>
      <c r="N255" s="4"/>
      <c r="O255" s="4"/>
      <c r="P255" s="4"/>
      <c r="Q255" s="4"/>
      <c r="R255" s="7"/>
    </row>
    <row r="256" spans="2:18" x14ac:dyDescent="0.45">
      <c r="B256" s="8" t="s">
        <v>11</v>
      </c>
      <c r="C256" s="9"/>
      <c r="D256" s="10"/>
      <c r="E256" s="10"/>
      <c r="F256" s="9"/>
      <c r="G256" s="9"/>
      <c r="H256" s="10"/>
      <c r="I256" s="10"/>
      <c r="J256" s="9"/>
      <c r="K256" s="12" t="s">
        <v>68</v>
      </c>
      <c r="L256" s="9"/>
      <c r="M256" s="12" t="s">
        <v>21</v>
      </c>
      <c r="N256" s="12"/>
      <c r="O256" s="9"/>
      <c r="P256" s="9"/>
      <c r="Q256" s="9"/>
      <c r="R256" s="11"/>
    </row>
    <row r="257" spans="2:18" x14ac:dyDescent="0.45">
      <c r="B257" s="8" t="s">
        <v>3</v>
      </c>
      <c r="C257" s="12" t="s">
        <v>6</v>
      </c>
      <c r="D257" s="13" t="s">
        <v>4</v>
      </c>
      <c r="E257" s="13" t="s">
        <v>7</v>
      </c>
      <c r="F257" s="12" t="s">
        <v>16</v>
      </c>
      <c r="G257" s="9"/>
      <c r="H257" s="13" t="s">
        <v>18</v>
      </c>
      <c r="I257" s="13" t="s">
        <v>19</v>
      </c>
      <c r="J257" s="43" t="s">
        <v>133</v>
      </c>
      <c r="K257" s="12" t="s">
        <v>67</v>
      </c>
      <c r="L257" s="9"/>
      <c r="M257" s="22">
        <v>46362.26</v>
      </c>
      <c r="N257" s="9" t="s">
        <v>135</v>
      </c>
      <c r="O257" s="9"/>
      <c r="P257" s="9"/>
      <c r="Q257" s="9"/>
      <c r="R257" s="11"/>
    </row>
    <row r="258" spans="2:18" x14ac:dyDescent="0.45">
      <c r="B258" s="14" t="s">
        <v>248</v>
      </c>
      <c r="C258" s="9">
        <v>490</v>
      </c>
      <c r="D258" s="10">
        <v>6.59</v>
      </c>
      <c r="E258" s="10">
        <f>D258*C258</f>
        <v>3229.1</v>
      </c>
      <c r="F258" s="38" t="s">
        <v>17</v>
      </c>
      <c r="G258" s="9"/>
      <c r="H258" s="10">
        <v>6.59</v>
      </c>
      <c r="I258" s="10">
        <f>(C258*H258)-E258</f>
        <v>0</v>
      </c>
      <c r="J258" s="9" t="s">
        <v>134</v>
      </c>
      <c r="K258" s="38">
        <f>H258*C258</f>
        <v>3229.1</v>
      </c>
      <c r="L258" s="9" t="str">
        <f>IF(C258&lt;&gt;0,"sell "&amp;C258&amp;" "&amp;B258&amp;" @ $"&amp;H258,"")</f>
        <v>sell 490 KGFHY @ $6.59</v>
      </c>
      <c r="M258" s="50">
        <f>M257+(H258*C258)</f>
        <v>49591.360000000001</v>
      </c>
      <c r="N258" s="9"/>
      <c r="O258" s="9"/>
      <c r="P258" s="9"/>
      <c r="Q258" s="9"/>
      <c r="R258" s="11"/>
    </row>
    <row r="259" spans="2:18" x14ac:dyDescent="0.45">
      <c r="B259" s="14"/>
      <c r="C259" s="9"/>
      <c r="D259" s="10"/>
      <c r="E259" s="10">
        <f>D259*C259</f>
        <v>0</v>
      </c>
      <c r="F259" s="38" t="s">
        <v>17</v>
      </c>
      <c r="G259" s="9"/>
      <c r="H259" s="10"/>
      <c r="I259" s="10">
        <f>(C259*H259)-E259</f>
        <v>0</v>
      </c>
      <c r="J259" s="9" t="s">
        <v>134</v>
      </c>
      <c r="K259" s="38">
        <f>H259*C259</f>
        <v>0</v>
      </c>
      <c r="L259" s="9" t="str">
        <f>IF(C259&lt;&gt;0,"sell "&amp;C259&amp;" "&amp;B259&amp;" @ $"&amp;H259,"")</f>
        <v/>
      </c>
      <c r="M259" s="50">
        <f>M258+(H259*C259)</f>
        <v>49591.360000000001</v>
      </c>
      <c r="N259" s="9"/>
      <c r="O259" s="9"/>
      <c r="P259" s="9"/>
      <c r="Q259" s="9"/>
      <c r="R259" s="11"/>
    </row>
    <row r="260" spans="2:18" x14ac:dyDescent="0.45">
      <c r="B260" s="14"/>
      <c r="C260" s="9"/>
      <c r="D260" s="10"/>
      <c r="E260" s="10">
        <f>D260*C260</f>
        <v>0</v>
      </c>
      <c r="F260" s="38" t="s">
        <v>17</v>
      </c>
      <c r="G260" s="9"/>
      <c r="H260" s="10"/>
      <c r="I260" s="10">
        <f>(C260*H260)-E260</f>
        <v>0</v>
      </c>
      <c r="J260" s="9" t="s">
        <v>134</v>
      </c>
      <c r="K260" s="38">
        <f>H260*C260</f>
        <v>0</v>
      </c>
      <c r="L260" s="9" t="str">
        <f>IF(C260&lt;&gt;0,"sell "&amp;C260&amp;" "&amp;B260&amp;" @ $"&amp;H260,"")</f>
        <v/>
      </c>
      <c r="M260" s="10">
        <f>M259+(H260*C260)</f>
        <v>49591.360000000001</v>
      </c>
      <c r="N260" s="9" t="s">
        <v>44</v>
      </c>
      <c r="O260" s="9"/>
      <c r="P260" s="9"/>
      <c r="Q260" s="9"/>
      <c r="R260" s="11"/>
    </row>
    <row r="261" spans="2:18" x14ac:dyDescent="0.45">
      <c r="B261" s="14"/>
      <c r="C261" s="9"/>
      <c r="D261" s="10" t="s">
        <v>20</v>
      </c>
      <c r="E261" s="10">
        <f>SUM(E258:E260)</f>
        <v>3229.1</v>
      </c>
      <c r="F261" s="9"/>
      <c r="G261" s="9"/>
      <c r="H261" s="41"/>
      <c r="I261" s="10">
        <f>SUM(I258:I260)</f>
        <v>0</v>
      </c>
      <c r="J261" s="9"/>
      <c r="K261" s="38">
        <f>SUM(K258:K260)</f>
        <v>3229.1</v>
      </c>
      <c r="L261" s="9"/>
      <c r="M261" s="10"/>
      <c r="N261" s="9"/>
      <c r="O261" s="9"/>
      <c r="P261" s="9"/>
      <c r="Q261" s="9"/>
      <c r="R261" s="11"/>
    </row>
    <row r="262" spans="2:18" x14ac:dyDescent="0.45">
      <c r="B262" s="14"/>
      <c r="C262" s="9"/>
      <c r="D262" s="10"/>
      <c r="E262" s="10"/>
      <c r="F262" s="9"/>
      <c r="G262" s="9"/>
      <c r="H262" s="42"/>
      <c r="I262" s="39"/>
      <c r="J262" s="9"/>
      <c r="K262" s="9"/>
      <c r="L262" s="9"/>
      <c r="M262" s="10"/>
      <c r="N262" s="9"/>
      <c r="O262" s="9"/>
      <c r="P262" s="9"/>
      <c r="Q262" s="9"/>
      <c r="R262" s="11"/>
    </row>
    <row r="263" spans="2:18" x14ac:dyDescent="0.45">
      <c r="B263" s="14"/>
      <c r="C263" s="9"/>
      <c r="D263" s="10"/>
      <c r="E263" s="51"/>
      <c r="F263" s="42"/>
      <c r="G263" s="9"/>
      <c r="H263" s="41"/>
      <c r="I263" s="10"/>
      <c r="J263" s="9"/>
      <c r="K263" s="9"/>
      <c r="L263" s="9"/>
      <c r="M263" s="10"/>
      <c r="N263" s="12" t="s">
        <v>41</v>
      </c>
      <c r="O263" s="9"/>
      <c r="P263" s="9"/>
      <c r="Q263" s="9"/>
      <c r="R263" s="11"/>
    </row>
    <row r="264" spans="2:18" x14ac:dyDescent="0.45">
      <c r="B264" s="8"/>
      <c r="C264" s="9"/>
      <c r="D264" s="10"/>
      <c r="E264" s="10"/>
      <c r="F264" s="20"/>
      <c r="G264" s="9"/>
      <c r="H264" s="41"/>
      <c r="I264" s="10"/>
      <c r="J264" s="9"/>
      <c r="K264" s="9"/>
      <c r="L264" s="9"/>
      <c r="M264" s="10"/>
      <c r="N264" s="12" t="s">
        <v>42</v>
      </c>
      <c r="O264" s="9"/>
      <c r="P264" s="9"/>
      <c r="Q264" s="9"/>
      <c r="R264" s="11"/>
    </row>
    <row r="265" spans="2:18" x14ac:dyDescent="0.45">
      <c r="B265" s="8"/>
      <c r="C265" s="12" t="s">
        <v>6</v>
      </c>
      <c r="D265" s="13" t="s">
        <v>4</v>
      </c>
      <c r="E265" s="13" t="s">
        <v>5</v>
      </c>
      <c r="F265" s="23" t="s">
        <v>16</v>
      </c>
      <c r="G265" s="9"/>
      <c r="H265" s="43" t="s">
        <v>18</v>
      </c>
      <c r="I265" s="13" t="s">
        <v>19</v>
      </c>
      <c r="J265" s="9"/>
      <c r="K265" s="9"/>
      <c r="L265" s="9"/>
      <c r="M265" s="10"/>
      <c r="N265" s="38">
        <f>M257</f>
        <v>46362.26</v>
      </c>
      <c r="O265" s="9"/>
      <c r="P265" s="9"/>
      <c r="Q265" s="9"/>
      <c r="R265" s="11"/>
    </row>
    <row r="266" spans="2:18" x14ac:dyDescent="0.45">
      <c r="B266" s="14" t="s">
        <v>254</v>
      </c>
      <c r="C266" s="9">
        <v>19</v>
      </c>
      <c r="D266" s="10">
        <v>60.02</v>
      </c>
      <c r="E266" s="10">
        <f>D266*C266</f>
        <v>1140.3800000000001</v>
      </c>
      <c r="F266" s="38" t="s">
        <v>17</v>
      </c>
      <c r="G266" s="9"/>
      <c r="H266" s="10">
        <v>60.02</v>
      </c>
      <c r="I266" s="10">
        <f>(C266*H266)-E266</f>
        <v>0</v>
      </c>
      <c r="J266" s="9" t="s">
        <v>134</v>
      </c>
      <c r="K266" s="9"/>
      <c r="L266" s="9" t="str">
        <f>IF(C266&lt;&gt;0,"buy "&amp;C266&amp;" "&amp;B266&amp;" @ $"&amp;H266,"")</f>
        <v>buy 19 MO @ $60.02</v>
      </c>
      <c r="M266" s="10">
        <f>M260-(H266*C266)</f>
        <v>48450.98</v>
      </c>
      <c r="N266" s="38">
        <f>M257-(H266*C266)</f>
        <v>45221.880000000005</v>
      </c>
      <c r="O266" s="9"/>
      <c r="P266" s="9"/>
      <c r="Q266" s="9"/>
      <c r="R266" s="11"/>
    </row>
    <row r="267" spans="2:18" x14ac:dyDescent="0.45">
      <c r="B267" s="14" t="s">
        <v>85</v>
      </c>
      <c r="C267" s="9">
        <v>8</v>
      </c>
      <c r="D267" s="10">
        <v>143.44999999999999</v>
      </c>
      <c r="E267" s="10">
        <f>D267*C267</f>
        <v>1147.5999999999999</v>
      </c>
      <c r="F267" s="38" t="s">
        <v>17</v>
      </c>
      <c r="G267" s="9"/>
      <c r="H267" s="10">
        <v>143.44999999999999</v>
      </c>
      <c r="I267" s="10">
        <f>(C267*H267)-E267</f>
        <v>0</v>
      </c>
      <c r="J267" s="9" t="s">
        <v>134</v>
      </c>
      <c r="K267" s="9"/>
      <c r="L267" s="9" t="str">
        <f>IF(C267&lt;&gt;0,"buy "&amp;C267&amp;" "&amp;B267&amp;" @ $"&amp;H267,"")</f>
        <v>buy 8 HURN @ $143.45</v>
      </c>
      <c r="M267" s="10">
        <f>M266-(H267*C267)</f>
        <v>47303.380000000005</v>
      </c>
      <c r="N267" s="38">
        <f>N266-(H267*C267)</f>
        <v>44074.280000000006</v>
      </c>
      <c r="O267" s="9"/>
      <c r="P267" s="9"/>
      <c r="Q267" s="9"/>
      <c r="R267" s="11"/>
    </row>
    <row r="268" spans="2:18" x14ac:dyDescent="0.45">
      <c r="B268" s="28" t="s">
        <v>116</v>
      </c>
      <c r="C268" s="29">
        <v>75</v>
      </c>
      <c r="D268" s="30">
        <v>15.47</v>
      </c>
      <c r="E268" s="30">
        <f>D268*C268</f>
        <v>1160.25</v>
      </c>
      <c r="F268" s="38" t="s">
        <v>17</v>
      </c>
      <c r="G268" s="29"/>
      <c r="H268" s="30">
        <v>15.47</v>
      </c>
      <c r="I268" s="30">
        <f>(C268*H268)-E268</f>
        <v>0</v>
      </c>
      <c r="J268" s="9" t="s">
        <v>134</v>
      </c>
      <c r="K268" s="9"/>
      <c r="L268" s="9" t="str">
        <f>IF(C268&lt;&gt;0,"buy "&amp;C268&amp;" "&amp;B268&amp;" @ $"&amp;H268,"")</f>
        <v>buy 75 DRD @ $15.47</v>
      </c>
      <c r="M268" s="10">
        <f>M267-(H268*C268)</f>
        <v>46143.130000000005</v>
      </c>
      <c r="N268" s="46">
        <f>N267-(H268*C268)</f>
        <v>42914.030000000006</v>
      </c>
      <c r="O268" s="47"/>
      <c r="P268" s="47"/>
      <c r="Q268" s="47"/>
      <c r="R268" s="48"/>
    </row>
    <row r="269" spans="2:18" x14ac:dyDescent="0.45">
      <c r="B269" s="14"/>
      <c r="C269" s="9"/>
      <c r="D269" s="10" t="s">
        <v>20</v>
      </c>
      <c r="E269" s="10">
        <f>SUM(E266:E268)</f>
        <v>3448.23</v>
      </c>
      <c r="F269" s="9"/>
      <c r="G269" s="9"/>
      <c r="H269" s="10"/>
      <c r="I269" s="10">
        <f>SUM(I266:I268)</f>
        <v>0</v>
      </c>
      <c r="J269" s="9"/>
      <c r="K269" s="9"/>
      <c r="L269" s="9"/>
      <c r="M269" s="10"/>
      <c r="N269" s="9"/>
      <c r="O269" s="9"/>
      <c r="P269" s="9"/>
      <c r="Q269" s="9"/>
      <c r="R269" s="11"/>
    </row>
    <row r="270" spans="2:18" x14ac:dyDescent="0.45">
      <c r="B270" s="14"/>
      <c r="C270" s="9"/>
      <c r="D270" s="10"/>
      <c r="E270" s="10"/>
      <c r="F270" s="9"/>
      <c r="G270" s="9"/>
      <c r="H270" s="10"/>
      <c r="I270" s="10"/>
      <c r="J270" s="9"/>
      <c r="K270" s="9"/>
      <c r="L270" s="9"/>
      <c r="M270" s="10"/>
      <c r="N270" s="12" t="str">
        <f>IF(K261+N268&gt;0,"Credit Surplus","Credit Shortage")</f>
        <v>Credit Surplus</v>
      </c>
      <c r="O270" s="38"/>
      <c r="P270" s="9"/>
      <c r="Q270" s="9"/>
      <c r="R270" s="11"/>
    </row>
    <row r="271" spans="2:18" x14ac:dyDescent="0.45">
      <c r="B271" s="14"/>
      <c r="C271" s="9"/>
      <c r="D271" s="10"/>
      <c r="E271" s="10"/>
      <c r="F271" s="9"/>
      <c r="G271" s="9"/>
      <c r="H271" s="10"/>
      <c r="I271" s="10"/>
      <c r="J271" s="9"/>
      <c r="K271" s="9"/>
      <c r="L271" s="9"/>
      <c r="M271" s="10"/>
      <c r="N271" s="9"/>
      <c r="O271" s="9"/>
      <c r="P271" s="9"/>
      <c r="Q271" s="9"/>
      <c r="R271" s="11"/>
    </row>
    <row r="272" spans="2:18" x14ac:dyDescent="0.45">
      <c r="B272" s="14"/>
      <c r="C272" s="9"/>
      <c r="D272" s="10"/>
      <c r="E272" s="10"/>
      <c r="F272" s="9"/>
      <c r="G272" s="9"/>
      <c r="H272" s="10"/>
      <c r="I272" s="10"/>
      <c r="J272" s="9"/>
      <c r="K272" s="9"/>
      <c r="L272" s="9"/>
      <c r="M272" s="9"/>
      <c r="N272" s="9"/>
      <c r="O272" s="9"/>
      <c r="P272" s="9"/>
      <c r="Q272" s="9"/>
      <c r="R272" s="11"/>
    </row>
    <row r="273" spans="2:18" x14ac:dyDescent="0.45">
      <c r="B273" s="14" t="s">
        <v>23</v>
      </c>
      <c r="C273" s="9"/>
      <c r="D273" s="10"/>
      <c r="E273" s="22">
        <v>0</v>
      </c>
      <c r="F273" s="9" t="s">
        <v>111</v>
      </c>
      <c r="G273" s="9"/>
      <c r="H273" s="10"/>
      <c r="I273" s="10"/>
      <c r="J273" s="9"/>
      <c r="K273" s="9"/>
      <c r="L273" s="9"/>
      <c r="M273" s="9"/>
      <c r="N273" s="9"/>
      <c r="O273" s="9"/>
      <c r="P273" s="9"/>
      <c r="Q273" s="9"/>
      <c r="R273" s="11"/>
    </row>
    <row r="274" spans="2:18" x14ac:dyDescent="0.45">
      <c r="B274" s="14" t="s">
        <v>24</v>
      </c>
      <c r="C274" s="9"/>
      <c r="D274" s="10"/>
      <c r="E274" s="49">
        <f>I261</f>
        <v>0</v>
      </c>
      <c r="F274" s="9" t="s">
        <v>36</v>
      </c>
      <c r="G274" s="9"/>
      <c r="H274" s="10"/>
      <c r="I274" s="10"/>
      <c r="J274" s="9"/>
      <c r="K274" s="9"/>
      <c r="L274" s="9"/>
      <c r="M274" s="9"/>
      <c r="N274" s="9"/>
      <c r="O274" s="9"/>
      <c r="P274" s="9"/>
      <c r="Q274" s="9"/>
      <c r="R274" s="11"/>
    </row>
    <row r="275" spans="2:18" x14ac:dyDescent="0.45">
      <c r="B275" s="14" t="s">
        <v>25</v>
      </c>
      <c r="C275" s="9"/>
      <c r="D275" s="10"/>
      <c r="E275" s="10">
        <f>E273+E274</f>
        <v>0</v>
      </c>
      <c r="F275" s="9"/>
      <c r="G275" s="9"/>
      <c r="H275" s="10"/>
      <c r="I275" s="10"/>
      <c r="J275" s="9"/>
      <c r="K275" s="9"/>
      <c r="L275" s="9"/>
      <c r="M275" s="9"/>
      <c r="N275" s="9"/>
      <c r="O275" s="9"/>
      <c r="P275" s="9"/>
      <c r="Q275" s="9"/>
      <c r="R275" s="11"/>
    </row>
    <row r="276" spans="2:18" x14ac:dyDescent="0.45">
      <c r="B276" s="14" t="s">
        <v>27</v>
      </c>
      <c r="C276" s="9"/>
      <c r="D276" s="10"/>
      <c r="E276" s="10">
        <f>I269</f>
        <v>0</v>
      </c>
      <c r="F276" s="9" t="s">
        <v>37</v>
      </c>
      <c r="G276" s="9"/>
      <c r="H276" s="10"/>
      <c r="I276" s="10"/>
      <c r="J276" s="9"/>
      <c r="K276" s="9"/>
      <c r="L276" s="9"/>
      <c r="M276" s="9"/>
      <c r="N276" s="9"/>
      <c r="O276" s="9"/>
      <c r="P276" s="9"/>
      <c r="Q276" s="9"/>
      <c r="R276" s="11"/>
    </row>
    <row r="277" spans="2:18" x14ac:dyDescent="0.45">
      <c r="B277" s="14" t="s">
        <v>25</v>
      </c>
      <c r="C277" s="9"/>
      <c r="D277" s="10"/>
      <c r="E277" s="32">
        <f>E275-E276</f>
        <v>0</v>
      </c>
      <c r="F277" s="20" t="s">
        <v>38</v>
      </c>
      <c r="G277" s="9"/>
      <c r="H277" s="10"/>
      <c r="I277" s="10"/>
      <c r="J277" s="9"/>
      <c r="K277" s="9"/>
      <c r="L277" s="9"/>
      <c r="M277" s="9"/>
      <c r="N277" s="9"/>
      <c r="O277" s="9"/>
      <c r="P277" s="9"/>
      <c r="Q277" s="9"/>
      <c r="R277" s="11"/>
    </row>
    <row r="278" spans="2:18" ht="14.65" thickBot="1" x14ac:dyDescent="0.5">
      <c r="B278" s="16"/>
      <c r="C278" s="17"/>
      <c r="D278" s="18"/>
      <c r="E278" s="18"/>
      <c r="F278" s="17"/>
      <c r="G278" s="17"/>
      <c r="H278" s="18"/>
      <c r="I278" s="18"/>
      <c r="J278" s="17"/>
      <c r="K278" s="17"/>
      <c r="L278" s="17"/>
      <c r="M278" s="17"/>
      <c r="N278" s="17"/>
      <c r="O278" s="17"/>
      <c r="P278" s="17"/>
      <c r="Q278" s="17"/>
      <c r="R278" s="19"/>
    </row>
    <row r="279" spans="2:18" ht="14.65" thickTop="1" x14ac:dyDescent="0.45"/>
    <row r="282" spans="2:18" ht="14.65" thickBot="1" x14ac:dyDescent="0.5"/>
    <row r="283" spans="2:18" ht="14.65" thickTop="1" x14ac:dyDescent="0.45">
      <c r="B283" s="3"/>
      <c r="C283" s="4"/>
      <c r="D283" s="5">
        <v>45716</v>
      </c>
      <c r="E283" s="6"/>
      <c r="F283" s="4"/>
      <c r="G283" s="4"/>
      <c r="H283" s="6"/>
      <c r="I283" s="6"/>
      <c r="J283" s="4"/>
      <c r="K283" s="4"/>
      <c r="L283" s="4"/>
      <c r="M283" s="21" t="s">
        <v>40</v>
      </c>
      <c r="N283" s="4"/>
      <c r="O283" s="4"/>
      <c r="P283" s="4"/>
      <c r="Q283" s="4"/>
      <c r="R283" s="7"/>
    </row>
    <row r="284" spans="2:18" x14ac:dyDescent="0.45">
      <c r="B284" s="8" t="s">
        <v>11</v>
      </c>
      <c r="C284" s="9"/>
      <c r="D284" s="10"/>
      <c r="E284" s="10"/>
      <c r="F284" s="9"/>
      <c r="G284" s="9"/>
      <c r="H284" s="10"/>
      <c r="I284" s="10"/>
      <c r="J284" s="9"/>
      <c r="K284" s="12" t="s">
        <v>68</v>
      </c>
      <c r="L284" s="9"/>
      <c r="M284" s="12" t="s">
        <v>21</v>
      </c>
      <c r="N284" s="12"/>
      <c r="O284" s="9"/>
      <c r="P284" s="9"/>
      <c r="Q284" s="9"/>
      <c r="R284" s="11"/>
    </row>
    <row r="285" spans="2:18" x14ac:dyDescent="0.45">
      <c r="B285" s="8" t="s">
        <v>3</v>
      </c>
      <c r="C285" s="12" t="s">
        <v>6</v>
      </c>
      <c r="D285" s="13" t="s">
        <v>4</v>
      </c>
      <c r="E285" s="13" t="s">
        <v>7</v>
      </c>
      <c r="F285" s="12" t="s">
        <v>16</v>
      </c>
      <c r="G285" s="9"/>
      <c r="H285" s="13" t="s">
        <v>18</v>
      </c>
      <c r="I285" s="13" t="s">
        <v>19</v>
      </c>
      <c r="J285" s="43" t="s">
        <v>133</v>
      </c>
      <c r="K285" s="12" t="s">
        <v>67</v>
      </c>
      <c r="L285" s="9"/>
      <c r="M285" s="22">
        <v>48659.68</v>
      </c>
      <c r="N285" s="9" t="s">
        <v>135</v>
      </c>
      <c r="O285" s="9"/>
      <c r="P285" s="9"/>
      <c r="Q285" s="9"/>
      <c r="R285" s="11"/>
    </row>
    <row r="286" spans="2:18" x14ac:dyDescent="0.45">
      <c r="B286" s="14" t="s">
        <v>246</v>
      </c>
      <c r="C286" s="9">
        <v>68</v>
      </c>
      <c r="D286" s="10">
        <v>30.64</v>
      </c>
      <c r="E286" s="10">
        <f>D286*C286</f>
        <v>2083.52</v>
      </c>
      <c r="F286" s="38" t="s">
        <v>17</v>
      </c>
      <c r="G286" s="9"/>
      <c r="H286" s="10">
        <v>29.9</v>
      </c>
      <c r="I286" s="10">
        <f>(C286*H286)-E286</f>
        <v>-50.320000000000164</v>
      </c>
      <c r="J286" s="9" t="s">
        <v>134</v>
      </c>
      <c r="K286" s="38">
        <f>H286*C286</f>
        <v>2033.1999999999998</v>
      </c>
      <c r="L286" s="9" t="str">
        <f>IF(C286&lt;&gt;0,"sell "&amp;C286&amp;" "&amp;B286&amp;" @ $"&amp;H286,"")</f>
        <v>sell 68 RNA @ $29.9</v>
      </c>
      <c r="M286" s="50">
        <f>M285+(H286*C286)</f>
        <v>50692.88</v>
      </c>
      <c r="N286" s="9"/>
      <c r="O286" s="9"/>
      <c r="P286" s="9"/>
      <c r="Q286" s="9"/>
      <c r="R286" s="11"/>
    </row>
    <row r="287" spans="2:18" x14ac:dyDescent="0.45">
      <c r="B287" s="14" t="s">
        <v>215</v>
      </c>
      <c r="C287" s="9">
        <v>21</v>
      </c>
      <c r="D287" s="10">
        <v>84.56</v>
      </c>
      <c r="E287" s="10">
        <f>D287*C287</f>
        <v>1775.76</v>
      </c>
      <c r="F287" s="38" t="s">
        <v>17</v>
      </c>
      <c r="G287" s="9"/>
      <c r="H287" s="10">
        <v>86</v>
      </c>
      <c r="I287" s="10">
        <f>(C287*H287)-E287</f>
        <v>30.240000000000009</v>
      </c>
      <c r="J287" s="9" t="s">
        <v>134</v>
      </c>
      <c r="K287" s="38">
        <f>H287*C287</f>
        <v>1806</v>
      </c>
      <c r="L287" s="9" t="str">
        <f>IF(C287&lt;&gt;0,"sell "&amp;C287&amp;" "&amp;B287&amp;" @ $"&amp;H287,"")</f>
        <v>sell 21 MOD @ $86</v>
      </c>
      <c r="M287" s="50">
        <f>M286+(H287*C287)</f>
        <v>52498.879999999997</v>
      </c>
      <c r="N287" s="9"/>
      <c r="O287" s="9"/>
      <c r="P287" s="9"/>
      <c r="Q287" s="9"/>
      <c r="R287" s="11"/>
    </row>
    <row r="288" spans="2:18" x14ac:dyDescent="0.45">
      <c r="B288" s="14" t="s">
        <v>247</v>
      </c>
      <c r="C288" s="9">
        <v>138</v>
      </c>
      <c r="D288" s="10">
        <v>18.309999999999999</v>
      </c>
      <c r="E288" s="10">
        <f>D288*C288</f>
        <v>2526.7799999999997</v>
      </c>
      <c r="F288" s="38" t="s">
        <v>17</v>
      </c>
      <c r="G288" s="9"/>
      <c r="H288" s="10">
        <v>18.420000000000002</v>
      </c>
      <c r="I288" s="10">
        <f>(C288*H288)-E288</f>
        <v>15.180000000000291</v>
      </c>
      <c r="J288" s="9" t="s">
        <v>134</v>
      </c>
      <c r="K288" s="38">
        <f>H288*C288</f>
        <v>2541.96</v>
      </c>
      <c r="L288" s="9" t="str">
        <f>IF(C288&lt;&gt;0,"sell "&amp;C288&amp;" "&amp;B288&amp;" @ $"&amp;H288,"")</f>
        <v>sell 138 PLSE @ $18.42</v>
      </c>
      <c r="M288" s="10">
        <f>M287+(H288*C288)</f>
        <v>55040.84</v>
      </c>
      <c r="N288" s="9" t="s">
        <v>44</v>
      </c>
      <c r="O288" s="9"/>
      <c r="P288" s="9"/>
      <c r="Q288" s="9"/>
      <c r="R288" s="11"/>
    </row>
    <row r="289" spans="2:18" x14ac:dyDescent="0.45">
      <c r="B289" s="14"/>
      <c r="C289" s="9"/>
      <c r="D289" s="10" t="s">
        <v>20</v>
      </c>
      <c r="E289" s="10">
        <f>SUM(E286:E288)</f>
        <v>6386.0599999999995</v>
      </c>
      <c r="F289" s="9"/>
      <c r="G289" s="9"/>
      <c r="H289" s="41"/>
      <c r="I289" s="10">
        <f>SUM(I286:I288)</f>
        <v>-4.8999999999998636</v>
      </c>
      <c r="J289" s="9"/>
      <c r="K289" s="38">
        <f>SUM(K286:K288)</f>
        <v>6381.16</v>
      </c>
      <c r="L289" s="9"/>
      <c r="M289" s="10"/>
      <c r="N289" s="9"/>
      <c r="O289" s="9"/>
      <c r="P289" s="9"/>
      <c r="Q289" s="9"/>
      <c r="R289" s="11"/>
    </row>
    <row r="290" spans="2:18" x14ac:dyDescent="0.45">
      <c r="B290" s="14"/>
      <c r="C290" s="9"/>
      <c r="D290" s="10"/>
      <c r="E290" s="10"/>
      <c r="F290" s="9"/>
      <c r="G290" s="9"/>
      <c r="H290" s="42"/>
      <c r="I290" s="39"/>
      <c r="J290" s="9"/>
      <c r="K290" s="9"/>
      <c r="L290" s="9"/>
      <c r="M290" s="10"/>
      <c r="N290" s="9"/>
      <c r="O290" s="9"/>
      <c r="P290" s="9"/>
      <c r="Q290" s="9"/>
      <c r="R290" s="11"/>
    </row>
    <row r="291" spans="2:18" x14ac:dyDescent="0.45">
      <c r="B291" s="14"/>
      <c r="C291" s="9"/>
      <c r="D291" s="10"/>
      <c r="E291" s="51"/>
      <c r="F291" s="42"/>
      <c r="G291" s="9"/>
      <c r="H291" s="41"/>
      <c r="I291" s="10"/>
      <c r="J291" s="9"/>
      <c r="K291" s="9"/>
      <c r="L291" s="9"/>
      <c r="M291" s="10"/>
      <c r="N291" s="12" t="s">
        <v>41</v>
      </c>
      <c r="O291" s="9"/>
      <c r="P291" s="9"/>
      <c r="Q291" s="9"/>
      <c r="R291" s="11"/>
    </row>
    <row r="292" spans="2:18" x14ac:dyDescent="0.45">
      <c r="B292" s="8"/>
      <c r="C292" s="9"/>
      <c r="D292" s="10"/>
      <c r="E292" s="10"/>
      <c r="F292" s="20"/>
      <c r="G292" s="9"/>
      <c r="H292" s="41"/>
      <c r="I292" s="10"/>
      <c r="J292" s="9"/>
      <c r="K292" s="9"/>
      <c r="L292" s="9"/>
      <c r="M292" s="10"/>
      <c r="N292" s="12" t="s">
        <v>42</v>
      </c>
      <c r="O292" s="9"/>
      <c r="P292" s="9"/>
      <c r="Q292" s="9"/>
      <c r="R292" s="11"/>
    </row>
    <row r="293" spans="2:18" x14ac:dyDescent="0.45">
      <c r="B293" s="8"/>
      <c r="C293" s="12" t="s">
        <v>6</v>
      </c>
      <c r="D293" s="13" t="s">
        <v>4</v>
      </c>
      <c r="E293" s="13" t="s">
        <v>5</v>
      </c>
      <c r="F293" s="23" t="s">
        <v>16</v>
      </c>
      <c r="G293" s="9"/>
      <c r="H293" s="43" t="s">
        <v>18</v>
      </c>
      <c r="I293" s="13" t="s">
        <v>19</v>
      </c>
      <c r="J293" s="9"/>
      <c r="K293" s="9"/>
      <c r="L293" s="9"/>
      <c r="M293" s="10"/>
      <c r="N293" s="38">
        <f>M285</f>
        <v>48659.68</v>
      </c>
      <c r="O293" s="9"/>
      <c r="P293" s="9"/>
      <c r="Q293" s="9"/>
      <c r="R293" s="11"/>
    </row>
    <row r="294" spans="2:18" x14ac:dyDescent="0.45">
      <c r="B294" s="14" t="s">
        <v>252</v>
      </c>
      <c r="C294" s="9">
        <v>29</v>
      </c>
      <c r="D294" s="10">
        <v>70.3</v>
      </c>
      <c r="E294" s="10">
        <f>D294*C294</f>
        <v>2038.6999999999998</v>
      </c>
      <c r="F294" s="38" t="s">
        <v>17</v>
      </c>
      <c r="G294" s="9"/>
      <c r="H294" s="10">
        <v>70.69</v>
      </c>
      <c r="I294" s="10">
        <f>(C294*H294)-E294</f>
        <v>11.309999999999945</v>
      </c>
      <c r="J294" s="9" t="s">
        <v>134</v>
      </c>
      <c r="K294" s="9"/>
      <c r="L294" s="9" t="str">
        <f>IF(C294&lt;&gt;0,"buy "&amp;C294&amp;" "&amp;B294&amp;" @ $"&amp;H294,"")</f>
        <v>buy 29 TPB @ $70.69</v>
      </c>
      <c r="M294" s="10">
        <f>M288-(H294*C294)</f>
        <v>52990.829999999994</v>
      </c>
      <c r="N294" s="38">
        <f>M285-(H294*C294)</f>
        <v>46609.67</v>
      </c>
      <c r="O294" s="9"/>
      <c r="P294" s="9"/>
      <c r="Q294" s="9"/>
      <c r="R294" s="11"/>
    </row>
    <row r="295" spans="2:18" x14ac:dyDescent="0.45">
      <c r="B295" s="14" t="s">
        <v>245</v>
      </c>
      <c r="C295" s="9">
        <v>29</v>
      </c>
      <c r="D295" s="10">
        <v>69.63</v>
      </c>
      <c r="E295" s="10">
        <f>D295*C295</f>
        <v>2019.27</v>
      </c>
      <c r="F295" s="38" t="s">
        <v>17</v>
      </c>
      <c r="G295" s="9"/>
      <c r="H295" s="10">
        <v>69.849999999999994</v>
      </c>
      <c r="I295" s="10">
        <f>(C295*H295)-E295</f>
        <v>6.3799999999998818</v>
      </c>
      <c r="J295" s="9" t="s">
        <v>134</v>
      </c>
      <c r="K295" s="9"/>
      <c r="L295" s="9" t="str">
        <f>IF(C295&lt;&gt;0,"buy "&amp;C295&amp;" "&amp;B295&amp;" @ $"&amp;H295,"")</f>
        <v>buy 29 VRNA @ $69.85</v>
      </c>
      <c r="M295" s="10">
        <f>M294-(H295*C295)</f>
        <v>50965.179999999993</v>
      </c>
      <c r="N295" s="38">
        <f>N294-(H295*C295)</f>
        <v>44584.02</v>
      </c>
      <c r="O295" s="9"/>
      <c r="P295" s="9"/>
      <c r="Q295" s="9"/>
      <c r="R295" s="11"/>
    </row>
    <row r="296" spans="2:18" x14ac:dyDescent="0.45">
      <c r="B296" s="28" t="s">
        <v>253</v>
      </c>
      <c r="C296" s="29">
        <v>74</v>
      </c>
      <c r="D296" s="30">
        <v>27.41</v>
      </c>
      <c r="E296" s="30">
        <f>D296*C296</f>
        <v>2028.34</v>
      </c>
      <c r="F296" s="38" t="s">
        <v>17</v>
      </c>
      <c r="G296" s="29"/>
      <c r="H296" s="30">
        <v>27.25</v>
      </c>
      <c r="I296" s="30">
        <f>(C296*H296)-E296</f>
        <v>-11.839999999999918</v>
      </c>
      <c r="J296" s="9" t="s">
        <v>134</v>
      </c>
      <c r="K296" s="9"/>
      <c r="L296" s="9" t="str">
        <f>IF(C296&lt;&gt;0,"buy "&amp;C296&amp;" "&amp;B296&amp;" @ $"&amp;H296,"")</f>
        <v>buy 74 T @ $27.25</v>
      </c>
      <c r="M296" s="10">
        <f>M295-(H296*C296)</f>
        <v>48948.679999999993</v>
      </c>
      <c r="N296" s="46">
        <f>N295-(H296*C296)</f>
        <v>42567.519999999997</v>
      </c>
      <c r="O296" s="47"/>
      <c r="P296" s="47"/>
      <c r="Q296" s="47"/>
      <c r="R296" s="48"/>
    </row>
    <row r="297" spans="2:18" x14ac:dyDescent="0.45">
      <c r="B297" s="14"/>
      <c r="C297" s="9"/>
      <c r="D297" s="10" t="s">
        <v>20</v>
      </c>
      <c r="E297" s="10">
        <f>SUM(E294:E296)</f>
        <v>6086.3099999999995</v>
      </c>
      <c r="F297" s="9"/>
      <c r="G297" s="9"/>
      <c r="H297" s="10"/>
      <c r="I297" s="10">
        <f>SUM(I294:I296)</f>
        <v>5.8499999999999091</v>
      </c>
      <c r="J297" s="9"/>
      <c r="K297" s="9"/>
      <c r="L297" s="9"/>
      <c r="M297" s="10"/>
      <c r="N297" s="9"/>
      <c r="O297" s="9"/>
      <c r="P297" s="9"/>
      <c r="Q297" s="9"/>
      <c r="R297" s="11"/>
    </row>
    <row r="298" spans="2:18" x14ac:dyDescent="0.45">
      <c r="B298" s="14"/>
      <c r="C298" s="9"/>
      <c r="D298" s="10"/>
      <c r="E298" s="10"/>
      <c r="F298" s="9"/>
      <c r="G298" s="9"/>
      <c r="H298" s="10"/>
      <c r="I298" s="10"/>
      <c r="J298" s="9"/>
      <c r="K298" s="9"/>
      <c r="L298" s="9"/>
      <c r="M298" s="10"/>
      <c r="N298" s="12" t="str">
        <f>IF(K289+N296&gt;0,"Credit Surplus","Credit Shortage")</f>
        <v>Credit Surplus</v>
      </c>
      <c r="O298" s="38"/>
      <c r="P298" s="9"/>
      <c r="Q298" s="9"/>
      <c r="R298" s="11"/>
    </row>
    <row r="299" spans="2:18" x14ac:dyDescent="0.45">
      <c r="B299" s="14"/>
      <c r="C299" s="9"/>
      <c r="D299" s="10"/>
      <c r="E299" s="10"/>
      <c r="F299" s="9"/>
      <c r="G299" s="9"/>
      <c r="H299" s="10"/>
      <c r="I299" s="10"/>
      <c r="J299" s="9"/>
      <c r="K299" s="9"/>
      <c r="L299" s="9"/>
      <c r="M299" s="10"/>
      <c r="N299" s="9"/>
      <c r="O299" s="9"/>
      <c r="P299" s="9"/>
      <c r="Q299" s="9"/>
      <c r="R299" s="11"/>
    </row>
    <row r="300" spans="2:18" x14ac:dyDescent="0.45">
      <c r="B300" s="14"/>
      <c r="C300" s="9"/>
      <c r="D300" s="10"/>
      <c r="E300" s="10"/>
      <c r="F300" s="9"/>
      <c r="G300" s="9"/>
      <c r="H300" s="10"/>
      <c r="I300" s="10"/>
      <c r="J300" s="9"/>
      <c r="K300" s="9"/>
      <c r="L300" s="9"/>
      <c r="M300" s="9"/>
      <c r="N300" s="9"/>
      <c r="O300" s="9"/>
      <c r="P300" s="9"/>
      <c r="Q300" s="9"/>
      <c r="R300" s="11"/>
    </row>
    <row r="301" spans="2:18" x14ac:dyDescent="0.45">
      <c r="B301" s="14" t="s">
        <v>23</v>
      </c>
      <c r="C301" s="9"/>
      <c r="D301" s="10"/>
      <c r="E301" s="22">
        <v>299.75</v>
      </c>
      <c r="F301" s="9" t="s">
        <v>111</v>
      </c>
      <c r="G301" s="9"/>
      <c r="H301" s="10"/>
      <c r="I301" s="10"/>
      <c r="J301" s="9"/>
      <c r="K301" s="9"/>
      <c r="L301" s="9"/>
      <c r="M301" s="9"/>
      <c r="N301" s="9"/>
      <c r="O301" s="9"/>
      <c r="P301" s="9"/>
      <c r="Q301" s="9"/>
      <c r="R301" s="11"/>
    </row>
    <row r="302" spans="2:18" x14ac:dyDescent="0.45">
      <c r="B302" s="14" t="s">
        <v>24</v>
      </c>
      <c r="C302" s="9"/>
      <c r="D302" s="10"/>
      <c r="E302" s="49">
        <f>I289</f>
        <v>-4.8999999999998636</v>
      </c>
      <c r="F302" s="9" t="s">
        <v>36</v>
      </c>
      <c r="G302" s="9"/>
      <c r="H302" s="10"/>
      <c r="I302" s="10"/>
      <c r="J302" s="9"/>
      <c r="K302" s="9"/>
      <c r="L302" s="9"/>
      <c r="M302" s="9"/>
      <c r="N302" s="9"/>
      <c r="O302" s="9"/>
      <c r="P302" s="9"/>
      <c r="Q302" s="9"/>
      <c r="R302" s="11"/>
    </row>
    <row r="303" spans="2:18" x14ac:dyDescent="0.45">
      <c r="B303" s="14" t="s">
        <v>25</v>
      </c>
      <c r="C303" s="9"/>
      <c r="D303" s="10"/>
      <c r="E303" s="10">
        <f>E301+E302</f>
        <v>294.85000000000014</v>
      </c>
      <c r="F303" s="9"/>
      <c r="G303" s="9"/>
      <c r="H303" s="10"/>
      <c r="I303" s="10"/>
      <c r="J303" s="9"/>
      <c r="K303" s="9"/>
      <c r="L303" s="9"/>
      <c r="M303" s="9"/>
      <c r="N303" s="9"/>
      <c r="O303" s="9"/>
      <c r="P303" s="9"/>
      <c r="Q303" s="9"/>
      <c r="R303" s="11"/>
    </row>
    <row r="304" spans="2:18" x14ac:dyDescent="0.45">
      <c r="B304" s="14" t="s">
        <v>27</v>
      </c>
      <c r="C304" s="9"/>
      <c r="D304" s="10"/>
      <c r="E304" s="10">
        <f>I297</f>
        <v>5.8499999999999091</v>
      </c>
      <c r="F304" s="9" t="s">
        <v>37</v>
      </c>
      <c r="G304" s="9"/>
      <c r="H304" s="10"/>
      <c r="I304" s="10"/>
      <c r="J304" s="9"/>
      <c r="K304" s="9"/>
      <c r="L304" s="9"/>
      <c r="M304" s="9"/>
      <c r="N304" s="9"/>
      <c r="O304" s="9"/>
      <c r="P304" s="9"/>
      <c r="Q304" s="9"/>
      <c r="R304" s="11"/>
    </row>
    <row r="305" spans="2:18" x14ac:dyDescent="0.45">
      <c r="B305" s="14" t="s">
        <v>25</v>
      </c>
      <c r="C305" s="9"/>
      <c r="D305" s="10"/>
      <c r="E305" s="32">
        <f>E303-E304</f>
        <v>289.00000000000023</v>
      </c>
      <c r="F305" s="20" t="s">
        <v>38</v>
      </c>
      <c r="G305" s="9"/>
      <c r="H305" s="10"/>
      <c r="I305" s="10"/>
      <c r="J305" s="9"/>
      <c r="K305" s="9"/>
      <c r="L305" s="9"/>
      <c r="M305" s="9"/>
      <c r="N305" s="9"/>
      <c r="O305" s="9"/>
      <c r="P305" s="9"/>
      <c r="Q305" s="9"/>
      <c r="R305" s="11"/>
    </row>
    <row r="306" spans="2:18" ht="14.65" thickBot="1" x14ac:dyDescent="0.5">
      <c r="B306" s="16"/>
      <c r="C306" s="17"/>
      <c r="D306" s="18"/>
      <c r="E306" s="18"/>
      <c r="F306" s="17"/>
      <c r="G306" s="17"/>
      <c r="H306" s="18"/>
      <c r="I306" s="18"/>
      <c r="J306" s="17"/>
      <c r="K306" s="17"/>
      <c r="L306" s="17"/>
      <c r="M306" s="17"/>
      <c r="N306" s="17"/>
      <c r="O306" s="17"/>
      <c r="P306" s="17"/>
      <c r="Q306" s="17"/>
      <c r="R306" s="19"/>
    </row>
    <row r="307" spans="2:18" ht="14.65" thickTop="1" x14ac:dyDescent="0.45"/>
    <row r="310" spans="2:18" ht="14.65" thickBot="1" x14ac:dyDescent="0.5"/>
    <row r="311" spans="2:18" ht="14.65" thickTop="1" x14ac:dyDescent="0.45">
      <c r="B311" s="3"/>
      <c r="C311" s="4"/>
      <c r="D311" s="5">
        <v>45688</v>
      </c>
      <c r="E311" s="6"/>
      <c r="F311" s="4"/>
      <c r="G311" s="4"/>
      <c r="H311" s="6"/>
      <c r="I311" s="6"/>
      <c r="J311" s="4"/>
      <c r="K311" s="4"/>
      <c r="L311" s="4"/>
      <c r="M311" s="21" t="s">
        <v>40</v>
      </c>
      <c r="N311" s="4"/>
      <c r="O311" s="4"/>
      <c r="P311" s="4"/>
      <c r="Q311" s="4"/>
      <c r="R311" s="7"/>
    </row>
    <row r="312" spans="2:18" x14ac:dyDescent="0.45">
      <c r="B312" s="8" t="s">
        <v>11</v>
      </c>
      <c r="C312" s="9"/>
      <c r="D312" s="10"/>
      <c r="E312" s="10"/>
      <c r="F312" s="9"/>
      <c r="G312" s="9"/>
      <c r="H312" s="10"/>
      <c r="I312" s="10"/>
      <c r="J312" s="9"/>
      <c r="K312" s="12" t="s">
        <v>68</v>
      </c>
      <c r="L312" s="9"/>
      <c r="M312" s="12" t="s">
        <v>21</v>
      </c>
      <c r="N312" s="12"/>
      <c r="O312" s="9"/>
      <c r="P312" s="9"/>
      <c r="Q312" s="9"/>
      <c r="R312" s="11"/>
    </row>
    <row r="313" spans="2:18" x14ac:dyDescent="0.45">
      <c r="B313" s="8" t="s">
        <v>3</v>
      </c>
      <c r="C313" s="12" t="s">
        <v>6</v>
      </c>
      <c r="D313" s="13" t="s">
        <v>4</v>
      </c>
      <c r="E313" s="13" t="s">
        <v>7</v>
      </c>
      <c r="F313" s="12" t="s">
        <v>16</v>
      </c>
      <c r="G313" s="9"/>
      <c r="H313" s="13" t="s">
        <v>18</v>
      </c>
      <c r="I313" s="13" t="s">
        <v>19</v>
      </c>
      <c r="J313" s="43" t="s">
        <v>133</v>
      </c>
      <c r="K313" s="12" t="s">
        <v>67</v>
      </c>
      <c r="L313" s="9"/>
      <c r="M313" s="22">
        <v>34406.6</v>
      </c>
      <c r="N313" s="9" t="s">
        <v>135</v>
      </c>
      <c r="O313" s="9"/>
      <c r="P313" s="9"/>
      <c r="Q313" s="9"/>
      <c r="R313" s="11"/>
    </row>
    <row r="314" spans="2:18" x14ac:dyDescent="0.45">
      <c r="B314" s="14" t="s">
        <v>243</v>
      </c>
      <c r="C314" s="9">
        <v>90</v>
      </c>
      <c r="D314" s="10">
        <v>37.5</v>
      </c>
      <c r="E314" s="10">
        <f>D314*C314</f>
        <v>3375</v>
      </c>
      <c r="F314" s="38" t="s">
        <v>17</v>
      </c>
      <c r="G314" s="9"/>
      <c r="H314" s="10">
        <v>36.93</v>
      </c>
      <c r="I314" s="10">
        <f>(C314*H314)-E314</f>
        <v>-51.300000000000182</v>
      </c>
      <c r="J314" s="9" t="s">
        <v>134</v>
      </c>
      <c r="K314" s="38">
        <f>H314*C314</f>
        <v>3323.7</v>
      </c>
      <c r="L314" s="9" t="str">
        <f>IF(C314&lt;&gt;0,"sell "&amp;C314&amp;" "&amp;B314&amp;" @ $"&amp;H314,"")</f>
        <v>sell 90 SWTX @ $36.93</v>
      </c>
      <c r="M314" s="50">
        <f>M313+(H314*C314)</f>
        <v>37730.299999999996</v>
      </c>
      <c r="N314" s="9"/>
      <c r="O314" s="9"/>
      <c r="P314" s="9"/>
      <c r="Q314" s="9"/>
      <c r="R314" s="11"/>
    </row>
    <row r="315" spans="2:18" x14ac:dyDescent="0.45">
      <c r="B315" s="14" t="s">
        <v>244</v>
      </c>
      <c r="C315" s="9">
        <v>186</v>
      </c>
      <c r="D315" s="10">
        <v>12.37</v>
      </c>
      <c r="E315" s="10">
        <f>D315*C315</f>
        <v>2300.8199999999997</v>
      </c>
      <c r="F315" s="38" t="s">
        <v>17</v>
      </c>
      <c r="G315" s="9"/>
      <c r="H315" s="10">
        <v>12.2</v>
      </c>
      <c r="I315" s="10">
        <f>(C315*H315)-E315</f>
        <v>-31.619999999999891</v>
      </c>
      <c r="J315" s="9" t="s">
        <v>134</v>
      </c>
      <c r="K315" s="38">
        <f>H315*C315</f>
        <v>2269.1999999999998</v>
      </c>
      <c r="L315" s="9" t="str">
        <f>IF(C315&lt;&gt;0,"sell "&amp;C315&amp;" "&amp;B315&amp;" @ $"&amp;H315,"")</f>
        <v>sell 186 DAWN @ $12.2</v>
      </c>
      <c r="M315" s="50">
        <f>M314+(H315*C315)</f>
        <v>39999.499999999993</v>
      </c>
      <c r="N315" s="9"/>
      <c r="O315" s="9"/>
      <c r="P315" s="9"/>
      <c r="Q315" s="9"/>
      <c r="R315" s="11"/>
    </row>
    <row r="316" spans="2:18" x14ac:dyDescent="0.45">
      <c r="B316" s="14" t="s">
        <v>245</v>
      </c>
      <c r="C316" s="9">
        <v>80</v>
      </c>
      <c r="D316" s="10">
        <v>57.3</v>
      </c>
      <c r="E316" s="10">
        <f>D316*C316</f>
        <v>4584</v>
      </c>
      <c r="F316" s="38" t="s">
        <v>17</v>
      </c>
      <c r="G316" s="9"/>
      <c r="H316" s="10">
        <v>55.66</v>
      </c>
      <c r="I316" s="10">
        <f>(C316*H316)-E316</f>
        <v>-131.20000000000073</v>
      </c>
      <c r="J316" s="9" t="s">
        <v>134</v>
      </c>
      <c r="K316" s="38">
        <f>H316*C316</f>
        <v>4452.7999999999993</v>
      </c>
      <c r="L316" s="9" t="str">
        <f>IF(C316&lt;&gt;0,"sell "&amp;C316&amp;" "&amp;B316&amp;" @ $"&amp;H316,"")</f>
        <v>sell 80 VRNA @ $55.66</v>
      </c>
      <c r="M316" s="10">
        <f>M315+(H316*C316)</f>
        <v>44452.299999999988</v>
      </c>
      <c r="N316" s="9" t="s">
        <v>44</v>
      </c>
      <c r="O316" s="9"/>
      <c r="P316" s="9"/>
      <c r="Q316" s="9"/>
      <c r="R316" s="11"/>
    </row>
    <row r="317" spans="2:18" x14ac:dyDescent="0.45">
      <c r="B317" s="14"/>
      <c r="C317" s="9"/>
      <c r="D317" s="10" t="s">
        <v>20</v>
      </c>
      <c r="E317" s="10">
        <f>SUM(E314:E316)</f>
        <v>10259.82</v>
      </c>
      <c r="F317" s="9"/>
      <c r="G317" s="9"/>
      <c r="H317" s="41"/>
      <c r="I317" s="10">
        <f>SUM(I314:I316)</f>
        <v>-214.1200000000008</v>
      </c>
      <c r="J317" s="9"/>
      <c r="K317" s="38">
        <f>SUM(K314:K316)</f>
        <v>10045.699999999999</v>
      </c>
      <c r="L317" s="9"/>
      <c r="M317" s="10"/>
      <c r="N317" s="9"/>
      <c r="O317" s="9"/>
      <c r="P317" s="9"/>
      <c r="Q317" s="9"/>
      <c r="R317" s="11"/>
    </row>
    <row r="318" spans="2:18" x14ac:dyDescent="0.45">
      <c r="B318" s="14"/>
      <c r="C318" s="9"/>
      <c r="D318" s="10"/>
      <c r="E318" s="10"/>
      <c r="F318" s="9"/>
      <c r="G318" s="9"/>
      <c r="H318" s="42"/>
      <c r="I318" s="39"/>
      <c r="J318" s="9"/>
      <c r="K318" s="9"/>
      <c r="L318" s="9"/>
      <c r="M318" s="10"/>
      <c r="N318" s="9"/>
      <c r="O318" s="9"/>
      <c r="P318" s="9"/>
      <c r="Q318" s="9"/>
      <c r="R318" s="11"/>
    </row>
    <row r="319" spans="2:18" x14ac:dyDescent="0.45">
      <c r="B319" s="14"/>
      <c r="C319" s="9"/>
      <c r="D319" s="10"/>
      <c r="E319" s="51"/>
      <c r="F319" s="42"/>
      <c r="G319" s="9"/>
      <c r="H319" s="41"/>
      <c r="I319" s="10"/>
      <c r="J319" s="9"/>
      <c r="K319" s="9"/>
      <c r="L319" s="9"/>
      <c r="M319" s="10"/>
      <c r="N319" s="12" t="s">
        <v>41</v>
      </c>
      <c r="O319" s="9"/>
      <c r="P319" s="9"/>
      <c r="Q319" s="9"/>
      <c r="R319" s="11"/>
    </row>
    <row r="320" spans="2:18" x14ac:dyDescent="0.45">
      <c r="B320" s="8"/>
      <c r="C320" s="9"/>
      <c r="D320" s="10"/>
      <c r="E320" s="10"/>
      <c r="F320" s="20"/>
      <c r="G320" s="9"/>
      <c r="H320" s="41"/>
      <c r="I320" s="10"/>
      <c r="J320" s="9"/>
      <c r="K320" s="9"/>
      <c r="L320" s="9"/>
      <c r="M320" s="10"/>
      <c r="N320" s="12" t="s">
        <v>42</v>
      </c>
      <c r="O320" s="9"/>
      <c r="P320" s="9"/>
      <c r="Q320" s="9"/>
      <c r="R320" s="11"/>
    </row>
    <row r="321" spans="2:18" x14ac:dyDescent="0.45">
      <c r="B321" s="8"/>
      <c r="C321" s="12" t="s">
        <v>6</v>
      </c>
      <c r="D321" s="13" t="s">
        <v>4</v>
      </c>
      <c r="E321" s="13" t="s">
        <v>5</v>
      </c>
      <c r="F321" s="23" t="s">
        <v>16</v>
      </c>
      <c r="G321" s="9"/>
      <c r="H321" s="43" t="s">
        <v>18</v>
      </c>
      <c r="I321" s="13" t="s">
        <v>19</v>
      </c>
      <c r="J321" s="9"/>
      <c r="K321" s="9"/>
      <c r="L321" s="9"/>
      <c r="M321" s="10"/>
      <c r="N321" s="38">
        <f>M313</f>
        <v>34406.6</v>
      </c>
      <c r="O321" s="9"/>
      <c r="P321" s="9"/>
      <c r="Q321" s="9"/>
      <c r="R321" s="11"/>
    </row>
    <row r="322" spans="2:18" x14ac:dyDescent="0.45">
      <c r="B322" s="14" t="s">
        <v>249</v>
      </c>
      <c r="C322" s="9">
        <v>19</v>
      </c>
      <c r="D322" s="10">
        <v>168.03</v>
      </c>
      <c r="E322" s="10">
        <f>D322*C322</f>
        <v>3192.57</v>
      </c>
      <c r="F322" s="38" t="s">
        <v>17</v>
      </c>
      <c r="G322" s="9"/>
      <c r="H322" s="10">
        <v>157.5</v>
      </c>
      <c r="I322" s="10">
        <f>(C322*H322)-E322</f>
        <v>-200.07000000000016</v>
      </c>
      <c r="J322" s="9" t="s">
        <v>134</v>
      </c>
      <c r="K322" s="9"/>
      <c r="L322" s="9" t="str">
        <f>IF(C322&lt;&gt;0,"buy "&amp;C322&amp;" "&amp;B322&amp;" @ $"&amp;H322,"")</f>
        <v>buy 19 VST @ $157.5</v>
      </c>
      <c r="M322" s="10">
        <f>M316-(H322*C322)</f>
        <v>41459.799999999988</v>
      </c>
      <c r="N322" s="38">
        <f>M313-(H322*C322)</f>
        <v>31414.1</v>
      </c>
      <c r="O322" s="9"/>
      <c r="P322" s="9"/>
      <c r="Q322" s="9"/>
      <c r="R322" s="11"/>
    </row>
    <row r="323" spans="2:18" x14ac:dyDescent="0.45">
      <c r="B323" s="14" t="s">
        <v>250</v>
      </c>
      <c r="C323" s="9">
        <v>13</v>
      </c>
      <c r="D323" s="10">
        <v>239.78</v>
      </c>
      <c r="E323" s="10">
        <f>D323*C323</f>
        <v>3117.14</v>
      </c>
      <c r="F323" s="38" t="s">
        <v>17</v>
      </c>
      <c r="G323" s="9"/>
      <c r="H323" s="10">
        <v>225.15</v>
      </c>
      <c r="I323" s="10">
        <f>(C323*H323)-E323</f>
        <v>-190.1899999999996</v>
      </c>
      <c r="J323" s="9" t="s">
        <v>134</v>
      </c>
      <c r="K323" s="9"/>
      <c r="L323" s="9" t="str">
        <f>IF(C323&lt;&gt;0,"buy "&amp;C323&amp;" "&amp;B323&amp;" @ $"&amp;H323,"")</f>
        <v>buy 13 POWL @ $225.15</v>
      </c>
      <c r="M323" s="10">
        <f>M322-(H323*C323)</f>
        <v>38532.849999999991</v>
      </c>
      <c r="N323" s="38">
        <f>N322-(H323*C323)</f>
        <v>28487.149999999998</v>
      </c>
      <c r="O323" s="9"/>
      <c r="P323" s="9"/>
      <c r="Q323" s="9"/>
      <c r="R323" s="11"/>
    </row>
    <row r="324" spans="2:18" x14ac:dyDescent="0.45">
      <c r="B324" s="28" t="s">
        <v>251</v>
      </c>
      <c r="C324" s="29">
        <v>42</v>
      </c>
      <c r="D324" s="30">
        <v>76.77</v>
      </c>
      <c r="E324" s="30">
        <f>D324*C324</f>
        <v>3224.3399999999997</v>
      </c>
      <c r="F324" s="38" t="s">
        <v>17</v>
      </c>
      <c r="G324" s="29"/>
      <c r="H324" s="30">
        <v>74.17</v>
      </c>
      <c r="I324" s="30">
        <f>(C324*H324)-E324</f>
        <v>-109.19999999999982</v>
      </c>
      <c r="J324" s="9" t="s">
        <v>134</v>
      </c>
      <c r="K324" s="9"/>
      <c r="L324" s="9" t="str">
        <f>IF(C324&lt;&gt;0,"buy "&amp;C324&amp;" "&amp;B324&amp;" @ $"&amp;H324,"")</f>
        <v>buy 42 PRIM @ $74.17</v>
      </c>
      <c r="M324" s="10">
        <f>M323-(H324*C324)</f>
        <v>35417.709999999992</v>
      </c>
      <c r="N324" s="46">
        <f>N323-(H324*C324)</f>
        <v>25372.01</v>
      </c>
      <c r="O324" s="47"/>
      <c r="P324" s="47"/>
      <c r="Q324" s="47"/>
      <c r="R324" s="48"/>
    </row>
    <row r="325" spans="2:18" x14ac:dyDescent="0.45">
      <c r="B325" s="14"/>
      <c r="C325" s="9"/>
      <c r="D325" s="10" t="s">
        <v>20</v>
      </c>
      <c r="E325" s="10">
        <f>SUM(E322:E324)</f>
        <v>9534.0499999999993</v>
      </c>
      <c r="F325" s="9"/>
      <c r="G325" s="9"/>
      <c r="H325" s="10"/>
      <c r="I325" s="10">
        <f>SUM(I322:I324)</f>
        <v>-499.45999999999958</v>
      </c>
      <c r="J325" s="9"/>
      <c r="K325" s="9"/>
      <c r="L325" s="9"/>
      <c r="M325" s="10"/>
      <c r="N325" s="9"/>
      <c r="O325" s="9"/>
      <c r="P325" s="9"/>
      <c r="Q325" s="9"/>
      <c r="R325" s="11"/>
    </row>
    <row r="326" spans="2:18" x14ac:dyDescent="0.45">
      <c r="B326" s="14"/>
      <c r="C326" s="9"/>
      <c r="D326" s="10"/>
      <c r="E326" s="10"/>
      <c r="F326" s="9"/>
      <c r="G326" s="9"/>
      <c r="H326" s="10"/>
      <c r="I326" s="10"/>
      <c r="J326" s="9"/>
      <c r="K326" s="9"/>
      <c r="L326" s="9"/>
      <c r="M326" s="10"/>
      <c r="N326" s="12" t="str">
        <f>IF(K317+N324&gt;0,"Credit Surplus","Credit Shortage")</f>
        <v>Credit Surplus</v>
      </c>
      <c r="O326" s="38"/>
      <c r="P326" s="9"/>
      <c r="Q326" s="9"/>
      <c r="R326" s="11"/>
    </row>
    <row r="327" spans="2:18" x14ac:dyDescent="0.45">
      <c r="B327" s="14"/>
      <c r="C327" s="9"/>
      <c r="D327" s="10"/>
      <c r="E327" s="10"/>
      <c r="F327" s="9"/>
      <c r="G327" s="9"/>
      <c r="H327" s="10"/>
      <c r="I327" s="10"/>
      <c r="J327" s="9"/>
      <c r="K327" s="9"/>
      <c r="L327" s="9"/>
      <c r="M327" s="10"/>
      <c r="N327" s="9"/>
      <c r="O327" s="9"/>
      <c r="P327" s="9"/>
      <c r="Q327" s="9"/>
      <c r="R327" s="11"/>
    </row>
    <row r="328" spans="2:18" x14ac:dyDescent="0.45">
      <c r="B328" s="14"/>
      <c r="C328" s="9"/>
      <c r="D328" s="10"/>
      <c r="E328" s="10"/>
      <c r="F328" s="9"/>
      <c r="G328" s="9"/>
      <c r="H328" s="10"/>
      <c r="I328" s="10"/>
      <c r="J328" s="9"/>
      <c r="K328" s="9"/>
      <c r="L328" s="9"/>
      <c r="M328" s="9"/>
      <c r="N328" s="9"/>
      <c r="O328" s="9"/>
      <c r="P328" s="9"/>
      <c r="Q328" s="9"/>
      <c r="R328" s="11"/>
    </row>
    <row r="329" spans="2:18" x14ac:dyDescent="0.45">
      <c r="B329" s="14" t="s">
        <v>23</v>
      </c>
      <c r="C329" s="9"/>
      <c r="D329" s="10"/>
      <c r="E329" s="22">
        <v>7936.5</v>
      </c>
      <c r="F329" s="9" t="s">
        <v>111</v>
      </c>
      <c r="G329" s="9"/>
      <c r="H329" s="10"/>
      <c r="I329" s="10"/>
      <c r="J329" s="9"/>
      <c r="K329" s="9"/>
      <c r="L329" s="9"/>
      <c r="M329" s="9"/>
      <c r="N329" s="9"/>
      <c r="O329" s="9"/>
      <c r="P329" s="9"/>
      <c r="Q329" s="9"/>
      <c r="R329" s="11"/>
    </row>
    <row r="330" spans="2:18" x14ac:dyDescent="0.45">
      <c r="B330" s="14" t="s">
        <v>24</v>
      </c>
      <c r="C330" s="9"/>
      <c r="D330" s="10"/>
      <c r="E330" s="49">
        <f>I317</f>
        <v>-214.1200000000008</v>
      </c>
      <c r="F330" s="9" t="s">
        <v>36</v>
      </c>
      <c r="G330" s="9"/>
      <c r="H330" s="10"/>
      <c r="I330" s="10"/>
      <c r="J330" s="9"/>
      <c r="K330" s="9"/>
      <c r="L330" s="9"/>
      <c r="M330" s="9"/>
      <c r="N330" s="9"/>
      <c r="O330" s="9"/>
      <c r="P330" s="9"/>
      <c r="Q330" s="9"/>
      <c r="R330" s="11"/>
    </row>
    <row r="331" spans="2:18" x14ac:dyDescent="0.45">
      <c r="B331" s="14" t="s">
        <v>25</v>
      </c>
      <c r="C331" s="9"/>
      <c r="D331" s="10"/>
      <c r="E331" s="10">
        <f>E329+E330</f>
        <v>7722.3799999999992</v>
      </c>
      <c r="F331" s="9"/>
      <c r="G331" s="9"/>
      <c r="H331" s="10"/>
      <c r="I331" s="10"/>
      <c r="J331" s="9"/>
      <c r="K331" s="9"/>
      <c r="L331" s="9"/>
      <c r="M331" s="9"/>
      <c r="N331" s="9"/>
      <c r="O331" s="9"/>
      <c r="P331" s="9"/>
      <c r="Q331" s="9"/>
      <c r="R331" s="11"/>
    </row>
    <row r="332" spans="2:18" x14ac:dyDescent="0.45">
      <c r="B332" s="14" t="s">
        <v>27</v>
      </c>
      <c r="C332" s="9"/>
      <c r="D332" s="10"/>
      <c r="E332" s="10">
        <f>I325</f>
        <v>-499.45999999999958</v>
      </c>
      <c r="F332" s="9" t="s">
        <v>37</v>
      </c>
      <c r="G332" s="9"/>
      <c r="H332" s="10"/>
      <c r="I332" s="10"/>
      <c r="J332" s="9"/>
      <c r="K332" s="9"/>
      <c r="L332" s="9"/>
      <c r="M332" s="9"/>
      <c r="N332" s="9"/>
      <c r="O332" s="9"/>
      <c r="P332" s="9"/>
      <c r="Q332" s="9"/>
      <c r="R332" s="11"/>
    </row>
    <row r="333" spans="2:18" x14ac:dyDescent="0.45">
      <c r="B333" s="14" t="s">
        <v>25</v>
      </c>
      <c r="C333" s="9"/>
      <c r="D333" s="10"/>
      <c r="E333" s="32">
        <f>E331-E332</f>
        <v>8221.8399999999983</v>
      </c>
      <c r="F333" s="20" t="s">
        <v>38</v>
      </c>
      <c r="G333" s="9"/>
      <c r="H333" s="10"/>
      <c r="I333" s="10"/>
      <c r="J333" s="9"/>
      <c r="K333" s="9"/>
      <c r="L333" s="9"/>
      <c r="M333" s="9"/>
      <c r="N333" s="9"/>
      <c r="O333" s="9"/>
      <c r="P333" s="9"/>
      <c r="Q333" s="9"/>
      <c r="R333" s="11"/>
    </row>
    <row r="334" spans="2:18" ht="14.65" thickBot="1" x14ac:dyDescent="0.5">
      <c r="B334" s="16"/>
      <c r="C334" s="17"/>
      <c r="D334" s="18"/>
      <c r="E334" s="18"/>
      <c r="F334" s="17"/>
      <c r="G334" s="17"/>
      <c r="H334" s="18"/>
      <c r="I334" s="18"/>
      <c r="J334" s="17"/>
      <c r="K334" s="17"/>
      <c r="L334" s="17"/>
      <c r="M334" s="17"/>
      <c r="N334" s="17"/>
      <c r="O334" s="17"/>
      <c r="P334" s="17"/>
      <c r="Q334" s="17"/>
      <c r="R334" s="19"/>
    </row>
    <row r="335" spans="2:18" ht="14.65" thickTop="1" x14ac:dyDescent="0.45"/>
    <row r="338" spans="2:18" ht="14.65" thickBot="1" x14ac:dyDescent="0.5"/>
    <row r="339" spans="2:18" ht="14.65" thickTop="1" x14ac:dyDescent="0.45">
      <c r="B339" s="3"/>
      <c r="C339" s="4"/>
      <c r="D339" s="5">
        <v>45657</v>
      </c>
      <c r="E339" s="6"/>
      <c r="F339" s="4"/>
      <c r="G339" s="4"/>
      <c r="H339" s="6"/>
      <c r="I339" s="6"/>
      <c r="J339" s="4"/>
      <c r="K339" s="4"/>
      <c r="L339" s="4"/>
      <c r="M339" s="21" t="s">
        <v>40</v>
      </c>
      <c r="N339" s="4"/>
      <c r="O339" s="4"/>
      <c r="P339" s="4"/>
      <c r="Q339" s="4"/>
      <c r="R339" s="7"/>
    </row>
    <row r="340" spans="2:18" x14ac:dyDescent="0.45">
      <c r="B340" s="8" t="s">
        <v>11</v>
      </c>
      <c r="C340" s="9"/>
      <c r="D340" s="10"/>
      <c r="E340" s="10"/>
      <c r="F340" s="9"/>
      <c r="G340" s="9"/>
      <c r="H340" s="10"/>
      <c r="I340" s="10"/>
      <c r="J340" s="9"/>
      <c r="K340" s="12" t="s">
        <v>68</v>
      </c>
      <c r="L340" s="9"/>
      <c r="M340" s="12" t="s">
        <v>21</v>
      </c>
      <c r="N340" s="12"/>
      <c r="O340" s="9"/>
      <c r="P340" s="9"/>
      <c r="Q340" s="9"/>
      <c r="R340" s="11"/>
    </row>
    <row r="341" spans="2:18" x14ac:dyDescent="0.45">
      <c r="B341" s="8" t="s">
        <v>3</v>
      </c>
      <c r="C341" s="12" t="s">
        <v>6</v>
      </c>
      <c r="D341" s="13" t="s">
        <v>4</v>
      </c>
      <c r="E341" s="13" t="s">
        <v>7</v>
      </c>
      <c r="F341" s="12" t="s">
        <v>16</v>
      </c>
      <c r="G341" s="9"/>
      <c r="H341" s="13" t="s">
        <v>18</v>
      </c>
      <c r="I341" s="13" t="s">
        <v>19</v>
      </c>
      <c r="J341" s="43" t="s">
        <v>133</v>
      </c>
      <c r="K341" s="12" t="s">
        <v>67</v>
      </c>
      <c r="L341" s="9"/>
      <c r="M341" s="22">
        <v>25090.240000000002</v>
      </c>
      <c r="N341" s="9" t="s">
        <v>135</v>
      </c>
      <c r="O341" s="9"/>
      <c r="P341" s="9"/>
      <c r="Q341" s="9"/>
      <c r="R341" s="11"/>
    </row>
    <row r="342" spans="2:18" x14ac:dyDescent="0.45">
      <c r="B342" s="14" t="s">
        <v>239</v>
      </c>
      <c r="C342" s="9">
        <v>110</v>
      </c>
      <c r="D342" s="10">
        <v>24.2</v>
      </c>
      <c r="E342" s="10">
        <f>D342*C342</f>
        <v>2662</v>
      </c>
      <c r="F342" s="38" t="s">
        <v>17</v>
      </c>
      <c r="G342" s="9"/>
      <c r="H342" s="10">
        <v>24.42</v>
      </c>
      <c r="I342" s="10">
        <f>(C342*H342)-E342</f>
        <v>24.200000000000273</v>
      </c>
      <c r="J342" s="9" t="s">
        <v>134</v>
      </c>
      <c r="K342" s="38">
        <f>H342*C342</f>
        <v>2686.2000000000003</v>
      </c>
      <c r="L342" s="9" t="str">
        <f>IF(C342&lt;&gt;0,"sell "&amp;C342&amp;" "&amp;B342&amp;" @ $"&amp;H342,"")</f>
        <v>sell 110 TPC @ $24.42</v>
      </c>
      <c r="M342" s="50">
        <f>M341+(H342*C342)</f>
        <v>27776.440000000002</v>
      </c>
      <c r="N342" s="9"/>
      <c r="O342" s="9"/>
      <c r="P342" s="9"/>
      <c r="Q342" s="9"/>
      <c r="R342" s="11"/>
    </row>
    <row r="343" spans="2:18" x14ac:dyDescent="0.45">
      <c r="B343" s="14" t="s">
        <v>240</v>
      </c>
      <c r="C343" s="9">
        <v>35</v>
      </c>
      <c r="D343" s="10">
        <v>100.13</v>
      </c>
      <c r="E343" s="10">
        <f>D343*C343</f>
        <v>3504.5499999999997</v>
      </c>
      <c r="F343" s="38" t="s">
        <v>17</v>
      </c>
      <c r="G343" s="9"/>
      <c r="H343" s="10">
        <v>100.68</v>
      </c>
      <c r="I343" s="10">
        <f>(C343*H343)-E343</f>
        <v>19.250000000000455</v>
      </c>
      <c r="J343" s="9" t="s">
        <v>134</v>
      </c>
      <c r="K343" s="38">
        <f>H343*C343</f>
        <v>3523.8</v>
      </c>
      <c r="L343" s="9" t="str">
        <f>IF(C343&lt;&gt;0,"sell "&amp;C343&amp;" "&amp;B343&amp;" @ $"&amp;H343,"")</f>
        <v>sell 35 SKYW @ $100.68</v>
      </c>
      <c r="M343" s="50">
        <f>M342+(H343*C343)</f>
        <v>31300.240000000002</v>
      </c>
      <c r="N343" s="9"/>
      <c r="O343" s="9"/>
      <c r="P343" s="9"/>
      <c r="Q343" s="9"/>
      <c r="R343" s="11"/>
    </row>
    <row r="344" spans="2:18" x14ac:dyDescent="0.45">
      <c r="B344" s="14" t="s">
        <v>241</v>
      </c>
      <c r="C344" s="9">
        <v>42</v>
      </c>
      <c r="D344" s="10">
        <v>71.27</v>
      </c>
      <c r="E344" s="10">
        <f>D344*C344</f>
        <v>2993.3399999999997</v>
      </c>
      <c r="F344" s="38" t="s">
        <v>17</v>
      </c>
      <c r="G344" s="9"/>
      <c r="H344" s="10">
        <v>72.290000000000006</v>
      </c>
      <c r="I344" s="10">
        <f>(C344*H344)-E344</f>
        <v>42.8400000000006</v>
      </c>
      <c r="J344" s="9" t="s">
        <v>134</v>
      </c>
      <c r="K344" s="38">
        <f>H344*C344</f>
        <v>3036.1800000000003</v>
      </c>
      <c r="L344" s="9" t="str">
        <f>IF(C344&lt;&gt;0,"sell "&amp;C344&amp;" "&amp;B344&amp;" @ $"&amp;H344,"")</f>
        <v>sell 42 GFF @ $72.29</v>
      </c>
      <c r="M344" s="10">
        <f>M343+(H344*C344)</f>
        <v>34336.42</v>
      </c>
      <c r="N344" s="9" t="s">
        <v>44</v>
      </c>
      <c r="O344" s="9"/>
      <c r="P344" s="9"/>
      <c r="Q344" s="9"/>
      <c r="R344" s="11"/>
    </row>
    <row r="345" spans="2:18" x14ac:dyDescent="0.45">
      <c r="B345" s="14"/>
      <c r="C345" s="9"/>
      <c r="D345" s="10" t="s">
        <v>20</v>
      </c>
      <c r="E345" s="10">
        <f>SUM(E342:E344)</f>
        <v>9159.89</v>
      </c>
      <c r="F345" s="9"/>
      <c r="G345" s="9"/>
      <c r="H345" s="41"/>
      <c r="I345" s="10">
        <f>SUM(I342:I344)</f>
        <v>86.290000000001328</v>
      </c>
      <c r="J345" s="9"/>
      <c r="K345" s="38">
        <f>SUM(K342:K344)</f>
        <v>9246.18</v>
      </c>
      <c r="L345" s="9"/>
      <c r="M345" s="10"/>
      <c r="N345" s="9"/>
      <c r="O345" s="9"/>
      <c r="P345" s="9"/>
      <c r="Q345" s="9"/>
      <c r="R345" s="11"/>
    </row>
    <row r="346" spans="2:18" x14ac:dyDescent="0.45">
      <c r="B346" s="14"/>
      <c r="C346" s="9"/>
      <c r="D346" s="10"/>
      <c r="E346" s="10"/>
      <c r="F346" s="9"/>
      <c r="G346" s="9"/>
      <c r="H346" s="42"/>
      <c r="I346" s="39"/>
      <c r="J346" s="9"/>
      <c r="K346" s="9"/>
      <c r="L346" s="9"/>
      <c r="M346" s="10"/>
      <c r="N346" s="9"/>
      <c r="O346" s="9"/>
      <c r="P346" s="9"/>
      <c r="Q346" s="9"/>
      <c r="R346" s="11"/>
    </row>
    <row r="347" spans="2:18" x14ac:dyDescent="0.45">
      <c r="B347" s="14"/>
      <c r="C347" s="9"/>
      <c r="D347" s="10"/>
      <c r="E347" s="51"/>
      <c r="F347" s="42"/>
      <c r="G347" s="9"/>
      <c r="H347" s="41"/>
      <c r="I347" s="10"/>
      <c r="J347" s="9"/>
      <c r="K347" s="9"/>
      <c r="L347" s="9"/>
      <c r="M347" s="10"/>
      <c r="N347" s="12" t="s">
        <v>41</v>
      </c>
      <c r="O347" s="9"/>
      <c r="P347" s="9"/>
      <c r="Q347" s="9"/>
      <c r="R347" s="11"/>
    </row>
    <row r="348" spans="2:18" x14ac:dyDescent="0.45">
      <c r="B348" s="8"/>
      <c r="C348" s="9"/>
      <c r="D348" s="10"/>
      <c r="E348" s="10"/>
      <c r="F348" s="20"/>
      <c r="G348" s="9"/>
      <c r="H348" s="41"/>
      <c r="I348" s="10"/>
      <c r="J348" s="9"/>
      <c r="K348" s="9"/>
      <c r="L348" s="9"/>
      <c r="M348" s="10"/>
      <c r="N348" s="12" t="s">
        <v>42</v>
      </c>
      <c r="O348" s="9"/>
      <c r="P348" s="9"/>
      <c r="Q348" s="9"/>
      <c r="R348" s="11"/>
    </row>
    <row r="349" spans="2:18" x14ac:dyDescent="0.45">
      <c r="B349" s="8"/>
      <c r="C349" s="12" t="s">
        <v>6</v>
      </c>
      <c r="D349" s="13" t="s">
        <v>4</v>
      </c>
      <c r="E349" s="13" t="s">
        <v>5</v>
      </c>
      <c r="F349" s="23" t="s">
        <v>16</v>
      </c>
      <c r="G349" s="9"/>
      <c r="H349" s="43" t="s">
        <v>18</v>
      </c>
      <c r="I349" s="13" t="s">
        <v>19</v>
      </c>
      <c r="J349" s="9"/>
      <c r="K349" s="9"/>
      <c r="L349" s="9"/>
      <c r="M349" s="10"/>
      <c r="N349" s="38">
        <f>M341</f>
        <v>25090.240000000002</v>
      </c>
      <c r="O349" s="9"/>
      <c r="P349" s="9"/>
      <c r="Q349" s="9"/>
      <c r="R349" s="11"/>
    </row>
    <row r="350" spans="2:18" x14ac:dyDescent="0.45">
      <c r="B350" s="14" t="s">
        <v>248</v>
      </c>
      <c r="C350" s="9">
        <v>490</v>
      </c>
      <c r="D350" s="10">
        <v>6.11</v>
      </c>
      <c r="E350" s="10">
        <f>D350*C350</f>
        <v>2993.9</v>
      </c>
      <c r="F350" s="38" t="s">
        <v>17</v>
      </c>
      <c r="G350" s="9"/>
      <c r="H350" s="10">
        <v>6.08</v>
      </c>
      <c r="I350" s="10">
        <f>(C350*H350)-E350</f>
        <v>-14.700000000000273</v>
      </c>
      <c r="J350" s="9" t="s">
        <v>134</v>
      </c>
      <c r="K350" s="9"/>
      <c r="L350" s="9" t="str">
        <f>IF(C350&lt;&gt;0,"buy "&amp;C350&amp;" "&amp;B350&amp;" @ $"&amp;H350,"")</f>
        <v>buy 490 KGFHY @ $6.08</v>
      </c>
      <c r="M350" s="10">
        <f>M344-(H350*C350)</f>
        <v>31357.219999999998</v>
      </c>
      <c r="N350" s="38">
        <f>M341-(H350*C350)</f>
        <v>22111.040000000001</v>
      </c>
      <c r="O350" s="9"/>
      <c r="P350" s="9"/>
      <c r="Q350" s="9"/>
      <c r="R350" s="11"/>
    </row>
    <row r="351" spans="2:18" x14ac:dyDescent="0.45">
      <c r="B351" s="14"/>
      <c r="C351" s="9"/>
      <c r="D351" s="10">
        <v>0</v>
      </c>
      <c r="E351" s="10">
        <f>D351*C351</f>
        <v>0</v>
      </c>
      <c r="F351" s="38" t="s">
        <v>17</v>
      </c>
      <c r="G351" s="9"/>
      <c r="H351" s="10">
        <v>0</v>
      </c>
      <c r="I351" s="10">
        <f>(C351*H351)-E351</f>
        <v>0</v>
      </c>
      <c r="J351" s="9" t="s">
        <v>134</v>
      </c>
      <c r="K351" s="9"/>
      <c r="L351" s="9" t="str">
        <f>IF(C351&lt;&gt;0,"buy "&amp;C351&amp;" "&amp;B351&amp;" @ $"&amp;H351,"")</f>
        <v/>
      </c>
      <c r="M351" s="10">
        <f>M350-(H351*C351)</f>
        <v>31357.219999999998</v>
      </c>
      <c r="N351" s="38">
        <f>N350-(H351*C351)</f>
        <v>22111.040000000001</v>
      </c>
      <c r="O351" s="9"/>
      <c r="P351" s="9"/>
      <c r="Q351" s="9"/>
      <c r="R351" s="11"/>
    </row>
    <row r="352" spans="2:18" x14ac:dyDescent="0.45">
      <c r="B352" s="28"/>
      <c r="C352" s="29"/>
      <c r="D352" s="30">
        <v>0</v>
      </c>
      <c r="E352" s="30">
        <f>D352*C352</f>
        <v>0</v>
      </c>
      <c r="F352" s="38" t="s">
        <v>17</v>
      </c>
      <c r="G352" s="29"/>
      <c r="H352" s="30">
        <v>0</v>
      </c>
      <c r="I352" s="30">
        <f>(C352*H352)-E352</f>
        <v>0</v>
      </c>
      <c r="J352" s="9" t="s">
        <v>134</v>
      </c>
      <c r="K352" s="9"/>
      <c r="L352" s="9" t="str">
        <f>IF(C352&lt;&gt;0,"buy "&amp;C352&amp;" "&amp;B352&amp;" @ $"&amp;H352,"")</f>
        <v/>
      </c>
      <c r="M352" s="10">
        <f>M351-(H352*C352)</f>
        <v>31357.219999999998</v>
      </c>
      <c r="N352" s="46">
        <f>N351-(H352*C352)</f>
        <v>22111.040000000001</v>
      </c>
      <c r="O352" s="47"/>
      <c r="P352" s="47"/>
      <c r="Q352" s="47"/>
      <c r="R352" s="48"/>
    </row>
    <row r="353" spans="2:18" x14ac:dyDescent="0.45">
      <c r="B353" s="14"/>
      <c r="C353" s="9"/>
      <c r="D353" s="10" t="s">
        <v>20</v>
      </c>
      <c r="E353" s="10">
        <f>SUM(E350:E352)</f>
        <v>2993.9</v>
      </c>
      <c r="F353" s="9"/>
      <c r="G353" s="9"/>
      <c r="H353" s="10"/>
      <c r="I353" s="10">
        <f>SUM(I350:I352)</f>
        <v>-14.700000000000273</v>
      </c>
      <c r="J353" s="9"/>
      <c r="K353" s="9"/>
      <c r="L353" s="9"/>
      <c r="M353" s="10"/>
      <c r="N353" s="9"/>
      <c r="O353" s="9"/>
      <c r="P353" s="9"/>
      <c r="Q353" s="9"/>
      <c r="R353" s="11"/>
    </row>
    <row r="354" spans="2:18" x14ac:dyDescent="0.45">
      <c r="B354" s="14"/>
      <c r="C354" s="9"/>
      <c r="D354" s="10"/>
      <c r="E354" s="10"/>
      <c r="F354" s="9"/>
      <c r="G354" s="9"/>
      <c r="H354" s="10"/>
      <c r="I354" s="10"/>
      <c r="J354" s="9"/>
      <c r="K354" s="9"/>
      <c r="L354" s="9"/>
      <c r="M354" s="10"/>
      <c r="N354" s="12" t="str">
        <f>IF(K345+N352&gt;0,"Credit Surplus","Credit Shortage")</f>
        <v>Credit Surplus</v>
      </c>
      <c r="O354" s="38"/>
      <c r="P354" s="9"/>
      <c r="Q354" s="9"/>
      <c r="R354" s="11"/>
    </row>
    <row r="355" spans="2:18" x14ac:dyDescent="0.45">
      <c r="B355" s="14"/>
      <c r="C355" s="9"/>
      <c r="D355" s="10"/>
      <c r="E355" s="10"/>
      <c r="F355" s="9"/>
      <c r="G355" s="9"/>
      <c r="H355" s="10"/>
      <c r="I355" s="10"/>
      <c r="J355" s="9"/>
      <c r="K355" s="9"/>
      <c r="L355" s="9"/>
      <c r="M355" s="10"/>
      <c r="N355" s="9"/>
      <c r="O355" s="9"/>
      <c r="P355" s="9"/>
      <c r="Q355" s="9"/>
      <c r="R355" s="11"/>
    </row>
    <row r="356" spans="2:18" x14ac:dyDescent="0.45">
      <c r="B356" s="14"/>
      <c r="C356" s="9"/>
      <c r="D356" s="10"/>
      <c r="E356" s="10"/>
      <c r="F356" s="9"/>
      <c r="G356" s="9"/>
      <c r="H356" s="10"/>
      <c r="I356" s="10"/>
      <c r="J356" s="9"/>
      <c r="K356" s="9"/>
      <c r="L356" s="9"/>
      <c r="M356" s="9"/>
      <c r="N356" s="9"/>
      <c r="O356" s="9"/>
      <c r="P356" s="9"/>
      <c r="Q356" s="9"/>
      <c r="R356" s="11"/>
    </row>
    <row r="357" spans="2:18" x14ac:dyDescent="0.45">
      <c r="B357" s="14" t="s">
        <v>23</v>
      </c>
      <c r="C357" s="9"/>
      <c r="D357" s="10"/>
      <c r="E357" s="22">
        <v>7109.74</v>
      </c>
      <c r="F357" s="9" t="s">
        <v>111</v>
      </c>
      <c r="G357" s="9"/>
      <c r="H357" s="10"/>
      <c r="I357" s="10"/>
      <c r="J357" s="9"/>
      <c r="K357" s="9"/>
      <c r="L357" s="9"/>
      <c r="M357" s="9"/>
      <c r="N357" s="9"/>
      <c r="O357" s="9"/>
      <c r="P357" s="9"/>
      <c r="Q357" s="9"/>
      <c r="R357" s="11"/>
    </row>
    <row r="358" spans="2:18" x14ac:dyDescent="0.45">
      <c r="B358" s="14" t="s">
        <v>24</v>
      </c>
      <c r="C358" s="9"/>
      <c r="D358" s="10"/>
      <c r="E358" s="49">
        <f>I345</f>
        <v>86.290000000001328</v>
      </c>
      <c r="F358" s="9" t="s">
        <v>36</v>
      </c>
      <c r="G358" s="9"/>
      <c r="H358" s="10"/>
      <c r="I358" s="10"/>
      <c r="J358" s="9"/>
      <c r="K358" s="9"/>
      <c r="L358" s="9"/>
      <c r="M358" s="9"/>
      <c r="N358" s="9"/>
      <c r="O358" s="9"/>
      <c r="P358" s="9"/>
      <c r="Q358" s="9"/>
      <c r="R358" s="11"/>
    </row>
    <row r="359" spans="2:18" x14ac:dyDescent="0.45">
      <c r="B359" s="14" t="s">
        <v>25</v>
      </c>
      <c r="C359" s="9"/>
      <c r="D359" s="10"/>
      <c r="E359" s="10">
        <f>E357+E358</f>
        <v>7196.0300000000007</v>
      </c>
      <c r="F359" s="9"/>
      <c r="G359" s="9"/>
      <c r="H359" s="10"/>
      <c r="I359" s="10"/>
      <c r="J359" s="9"/>
      <c r="K359" s="9"/>
      <c r="L359" s="9"/>
      <c r="M359" s="9"/>
      <c r="N359" s="9"/>
      <c r="O359" s="9"/>
      <c r="P359" s="9"/>
      <c r="Q359" s="9"/>
      <c r="R359" s="11"/>
    </row>
    <row r="360" spans="2:18" x14ac:dyDescent="0.45">
      <c r="B360" s="14" t="s">
        <v>27</v>
      </c>
      <c r="C360" s="9"/>
      <c r="D360" s="10"/>
      <c r="E360" s="10">
        <f>I353</f>
        <v>-14.700000000000273</v>
      </c>
      <c r="F360" s="9" t="s">
        <v>37</v>
      </c>
      <c r="G360" s="9"/>
      <c r="H360" s="10"/>
      <c r="I360" s="10"/>
      <c r="J360" s="9"/>
      <c r="K360" s="9"/>
      <c r="L360" s="9"/>
      <c r="M360" s="9"/>
      <c r="N360" s="9"/>
      <c r="O360" s="9"/>
      <c r="P360" s="9"/>
      <c r="Q360" s="9"/>
      <c r="R360" s="11"/>
    </row>
    <row r="361" spans="2:18" x14ac:dyDescent="0.45">
      <c r="B361" s="14" t="s">
        <v>25</v>
      </c>
      <c r="C361" s="9"/>
      <c r="D361" s="10"/>
      <c r="E361" s="32">
        <f>E359-E360</f>
        <v>7210.7300000000014</v>
      </c>
      <c r="F361" s="20" t="s">
        <v>38</v>
      </c>
      <c r="G361" s="9"/>
      <c r="H361" s="10"/>
      <c r="I361" s="10"/>
      <c r="J361" s="9"/>
      <c r="K361" s="9"/>
      <c r="L361" s="9"/>
      <c r="M361" s="9"/>
      <c r="N361" s="9"/>
      <c r="O361" s="9"/>
      <c r="P361" s="9"/>
      <c r="Q361" s="9"/>
      <c r="R361" s="11"/>
    </row>
    <row r="362" spans="2:18" ht="14.65" thickBot="1" x14ac:dyDescent="0.5">
      <c r="B362" s="16"/>
      <c r="C362" s="17"/>
      <c r="D362" s="18"/>
      <c r="E362" s="18"/>
      <c r="F362" s="17"/>
      <c r="G362" s="17"/>
      <c r="H362" s="18"/>
      <c r="I362" s="18"/>
      <c r="J362" s="17"/>
      <c r="K362" s="17"/>
      <c r="L362" s="17"/>
      <c r="M362" s="17"/>
      <c r="N362" s="17"/>
      <c r="O362" s="17"/>
      <c r="P362" s="17"/>
      <c r="Q362" s="17"/>
      <c r="R362" s="19"/>
    </row>
    <row r="363" spans="2:18" ht="14.65" thickTop="1" x14ac:dyDescent="0.45"/>
    <row r="366" spans="2:18" ht="14.65" thickBot="1" x14ac:dyDescent="0.5"/>
    <row r="367" spans="2:18" ht="14.65" thickTop="1" x14ac:dyDescent="0.45">
      <c r="B367" s="3"/>
      <c r="C367" s="4"/>
      <c r="D367" s="5">
        <v>45626</v>
      </c>
      <c r="E367" s="6"/>
      <c r="F367" s="4"/>
      <c r="G367" s="4"/>
      <c r="H367" s="6"/>
      <c r="I367" s="6"/>
      <c r="J367" s="4"/>
      <c r="K367" s="4"/>
      <c r="L367" s="4"/>
      <c r="M367" s="21" t="s">
        <v>40</v>
      </c>
      <c r="N367" s="4"/>
      <c r="O367" s="4"/>
      <c r="P367" s="4"/>
      <c r="Q367" s="4"/>
      <c r="R367" s="7"/>
    </row>
    <row r="368" spans="2:18" x14ac:dyDescent="0.45">
      <c r="B368" s="8" t="s">
        <v>11</v>
      </c>
      <c r="C368" s="9"/>
      <c r="D368" s="10"/>
      <c r="E368" s="10"/>
      <c r="F368" s="9"/>
      <c r="G368" s="9"/>
      <c r="H368" s="10"/>
      <c r="I368" s="10"/>
      <c r="J368" s="9"/>
      <c r="K368" s="12" t="s">
        <v>68</v>
      </c>
      <c r="L368" s="9"/>
      <c r="M368" s="12" t="s">
        <v>21</v>
      </c>
      <c r="N368" s="12"/>
      <c r="O368" s="9"/>
      <c r="P368" s="9"/>
      <c r="Q368" s="9"/>
      <c r="R368" s="11"/>
    </row>
    <row r="369" spans="2:18" x14ac:dyDescent="0.45">
      <c r="B369" s="8" t="s">
        <v>3</v>
      </c>
      <c r="C369" s="12" t="s">
        <v>6</v>
      </c>
      <c r="D369" s="13" t="s">
        <v>4</v>
      </c>
      <c r="E369" s="13" t="s">
        <v>7</v>
      </c>
      <c r="F369" s="12" t="s">
        <v>16</v>
      </c>
      <c r="G369" s="9"/>
      <c r="H369" s="13" t="s">
        <v>18</v>
      </c>
      <c r="I369" s="13" t="s">
        <v>19</v>
      </c>
      <c r="J369" s="43" t="s">
        <v>133</v>
      </c>
      <c r="K369" s="12" t="s">
        <v>67</v>
      </c>
      <c r="L369" s="9"/>
      <c r="M369" s="22">
        <v>20877.349999999999</v>
      </c>
      <c r="N369" s="9" t="s">
        <v>135</v>
      </c>
      <c r="O369" s="9"/>
      <c r="P369" s="9"/>
      <c r="Q369" s="9"/>
      <c r="R369" s="11"/>
    </row>
    <row r="370" spans="2:18" x14ac:dyDescent="0.45">
      <c r="B370" s="14" t="s">
        <v>236</v>
      </c>
      <c r="C370" s="9">
        <v>63</v>
      </c>
      <c r="D370" s="10">
        <v>30.61</v>
      </c>
      <c r="E370" s="10">
        <f>D370*C370</f>
        <v>1928.43</v>
      </c>
      <c r="F370" s="38" t="s">
        <v>17</v>
      </c>
      <c r="G370" s="9"/>
      <c r="H370" s="10">
        <v>30.45</v>
      </c>
      <c r="I370" s="10">
        <f>(C370*H370)-E370</f>
        <v>-10.080000000000155</v>
      </c>
      <c r="J370" s="9" t="s">
        <v>134</v>
      </c>
      <c r="K370" s="38">
        <f>H370*C370</f>
        <v>1918.35</v>
      </c>
      <c r="L370" s="9" t="str">
        <f>IF(C370&lt;&gt;0,"sell "&amp;C370&amp;" "&amp;B370&amp;" @ $"&amp;H370,"")</f>
        <v>sell 63 DYN @ $30.45</v>
      </c>
      <c r="M370" s="50">
        <f>M369+(H370*C370)</f>
        <v>22795.699999999997</v>
      </c>
      <c r="N370" s="9"/>
      <c r="O370" s="9"/>
      <c r="P370" s="9"/>
      <c r="Q370" s="9"/>
      <c r="R370" s="11"/>
    </row>
    <row r="371" spans="2:18" x14ac:dyDescent="0.45">
      <c r="B371" s="14" t="s">
        <v>237</v>
      </c>
      <c r="C371" s="9">
        <v>51</v>
      </c>
      <c r="D371" s="10">
        <v>46.88</v>
      </c>
      <c r="E371" s="10">
        <f>D371*C371</f>
        <v>2390.88</v>
      </c>
      <c r="F371" s="38" t="s">
        <v>17</v>
      </c>
      <c r="G371" s="9"/>
      <c r="H371" s="10">
        <v>46.65</v>
      </c>
      <c r="I371" s="10">
        <f>(C371*H371)-E371</f>
        <v>-11.730000000000018</v>
      </c>
      <c r="J371" s="9" t="s">
        <v>134</v>
      </c>
      <c r="K371" s="38">
        <f>H371*C371</f>
        <v>2379.15</v>
      </c>
      <c r="L371" s="9" t="str">
        <f>IF(C371&lt;&gt;0,"sell "&amp;C371&amp;" "&amp;B371&amp;" @ $"&amp;H371,"")</f>
        <v>sell 51 RXST @ $46.65</v>
      </c>
      <c r="M371" s="50">
        <f>M370+(H371*C371)</f>
        <v>25174.85</v>
      </c>
      <c r="N371" s="9"/>
      <c r="O371" s="9"/>
      <c r="P371" s="9"/>
      <c r="Q371" s="9"/>
      <c r="R371" s="11"/>
    </row>
    <row r="372" spans="2:18" x14ac:dyDescent="0.45">
      <c r="B372" s="14" t="s">
        <v>238</v>
      </c>
      <c r="C372" s="9">
        <v>8</v>
      </c>
      <c r="D372" s="10">
        <v>493.27</v>
      </c>
      <c r="E372" s="10">
        <f>D372*C372</f>
        <v>3946.16</v>
      </c>
      <c r="F372" s="38" t="s">
        <v>17</v>
      </c>
      <c r="G372" s="9"/>
      <c r="H372" s="10">
        <v>495.5</v>
      </c>
      <c r="I372" s="10">
        <f>(C372*H372)-E372</f>
        <v>17.840000000000146</v>
      </c>
      <c r="J372" s="9" t="s">
        <v>134</v>
      </c>
      <c r="K372" s="38">
        <f>H372*C372</f>
        <v>3964</v>
      </c>
      <c r="L372" s="9" t="str">
        <f>IF(C372&lt;&gt;0,"sell "&amp;C372&amp;" "&amp;B372&amp;" @ $"&amp;H372,"")</f>
        <v>sell 8 FIX @ $495.5</v>
      </c>
      <c r="M372" s="10">
        <f>M371+(H372*C372)</f>
        <v>29138.85</v>
      </c>
      <c r="N372" s="9" t="s">
        <v>44</v>
      </c>
      <c r="O372" s="9"/>
      <c r="P372" s="9"/>
      <c r="Q372" s="9"/>
      <c r="R372" s="11"/>
    </row>
    <row r="373" spans="2:18" x14ac:dyDescent="0.45">
      <c r="B373" s="14"/>
      <c r="C373" s="9"/>
      <c r="D373" s="10" t="s">
        <v>20</v>
      </c>
      <c r="E373" s="10">
        <f>SUM(E370:E372)</f>
        <v>8265.4700000000012</v>
      </c>
      <c r="F373" s="9"/>
      <c r="G373" s="9"/>
      <c r="H373" s="41"/>
      <c r="I373" s="10">
        <f>SUM(I370:I372)</f>
        <v>-3.9700000000000273</v>
      </c>
      <c r="J373" s="9"/>
      <c r="K373" s="38">
        <f>SUM(K370:K372)</f>
        <v>8261.5</v>
      </c>
      <c r="L373" s="9"/>
      <c r="M373" s="10"/>
      <c r="N373" s="9"/>
      <c r="O373" s="9"/>
      <c r="P373" s="9"/>
      <c r="Q373" s="9"/>
      <c r="R373" s="11"/>
    </row>
    <row r="374" spans="2:18" x14ac:dyDescent="0.45">
      <c r="B374" s="14"/>
      <c r="C374" s="9"/>
      <c r="D374" s="10"/>
      <c r="E374" s="10"/>
      <c r="F374" s="9"/>
      <c r="G374" s="9"/>
      <c r="H374" s="42"/>
      <c r="I374" s="39"/>
      <c r="J374" s="9"/>
      <c r="K374" s="9"/>
      <c r="L374" s="9"/>
      <c r="M374" s="10"/>
      <c r="N374" s="9"/>
      <c r="O374" s="9"/>
      <c r="P374" s="9"/>
      <c r="Q374" s="9"/>
      <c r="R374" s="11"/>
    </row>
    <row r="375" spans="2:18" x14ac:dyDescent="0.45">
      <c r="B375" s="14"/>
      <c r="C375" s="9"/>
      <c r="D375" s="10"/>
      <c r="E375" s="51"/>
      <c r="F375" s="42"/>
      <c r="G375" s="9"/>
      <c r="H375" s="41"/>
      <c r="I375" s="10"/>
      <c r="J375" s="9"/>
      <c r="K375" s="9"/>
      <c r="L375" s="9"/>
      <c r="M375" s="10"/>
      <c r="N375" s="12" t="s">
        <v>41</v>
      </c>
      <c r="O375" s="9"/>
      <c r="P375" s="9"/>
      <c r="Q375" s="9"/>
      <c r="R375" s="11"/>
    </row>
    <row r="376" spans="2:18" x14ac:dyDescent="0.45">
      <c r="B376" s="8"/>
      <c r="C376" s="9"/>
      <c r="D376" s="10"/>
      <c r="E376" s="10"/>
      <c r="F376" s="20"/>
      <c r="G376" s="9"/>
      <c r="H376" s="41"/>
      <c r="I376" s="10"/>
      <c r="J376" s="9"/>
      <c r="K376" s="9"/>
      <c r="L376" s="9"/>
      <c r="M376" s="10"/>
      <c r="N376" s="12" t="s">
        <v>42</v>
      </c>
      <c r="O376" s="9"/>
      <c r="P376" s="9"/>
      <c r="Q376" s="9"/>
      <c r="R376" s="11"/>
    </row>
    <row r="377" spans="2:18" x14ac:dyDescent="0.45">
      <c r="B377" s="8"/>
      <c r="C377" s="12" t="s">
        <v>6</v>
      </c>
      <c r="D377" s="13" t="s">
        <v>4</v>
      </c>
      <c r="E377" s="13" t="s">
        <v>5</v>
      </c>
      <c r="F377" s="23" t="s">
        <v>16</v>
      </c>
      <c r="G377" s="9"/>
      <c r="H377" s="43" t="s">
        <v>18</v>
      </c>
      <c r="I377" s="13" t="s">
        <v>19</v>
      </c>
      <c r="J377" s="9"/>
      <c r="K377" s="9"/>
      <c r="L377" s="9"/>
      <c r="M377" s="10"/>
      <c r="N377" s="38">
        <f>M369</f>
        <v>20877.349999999999</v>
      </c>
      <c r="O377" s="9"/>
      <c r="P377" s="9"/>
      <c r="Q377" s="9"/>
      <c r="R377" s="11"/>
    </row>
    <row r="378" spans="2:18" x14ac:dyDescent="0.45">
      <c r="B378" s="14" t="s">
        <v>246</v>
      </c>
      <c r="C378" s="9">
        <v>68</v>
      </c>
      <c r="D378" s="10">
        <v>43.03</v>
      </c>
      <c r="E378" s="10">
        <f>D378*C378</f>
        <v>2926.04</v>
      </c>
      <c r="F378" s="38" t="s">
        <v>17</v>
      </c>
      <c r="G378" s="9"/>
      <c r="H378" s="10">
        <v>42.19</v>
      </c>
      <c r="I378" s="10">
        <f>(C378*H378)-E378</f>
        <v>-57.119999999999891</v>
      </c>
      <c r="J378" s="9" t="s">
        <v>134</v>
      </c>
      <c r="K378" s="9"/>
      <c r="L378" s="9" t="str">
        <f>IF(C378&lt;&gt;0,"buy "&amp;C378&amp;" "&amp;B378&amp;" @ $"&amp;H378,"")</f>
        <v>buy 68 RNA @ $42.19</v>
      </c>
      <c r="M378" s="10">
        <f>M372-(H378*C378)</f>
        <v>26269.93</v>
      </c>
      <c r="N378" s="38">
        <f>M369-(H378*C378)</f>
        <v>18008.43</v>
      </c>
      <c r="O378" s="9"/>
      <c r="P378" s="9"/>
      <c r="Q378" s="9"/>
      <c r="R378" s="11"/>
    </row>
    <row r="379" spans="2:18" x14ac:dyDescent="0.45">
      <c r="B379" s="14" t="s">
        <v>215</v>
      </c>
      <c r="C379" s="9">
        <v>21</v>
      </c>
      <c r="D379" s="10">
        <v>135.79</v>
      </c>
      <c r="E379" s="10">
        <f>D379*C379</f>
        <v>2851.5899999999997</v>
      </c>
      <c r="F379" s="38" t="s">
        <v>17</v>
      </c>
      <c r="G379" s="9"/>
      <c r="H379" s="10">
        <v>136.55000000000001</v>
      </c>
      <c r="I379" s="10">
        <f>(C379*H379)-E379</f>
        <v>15.960000000000491</v>
      </c>
      <c r="J379" s="9" t="s">
        <v>134</v>
      </c>
      <c r="K379" s="9"/>
      <c r="L379" s="9" t="str">
        <f>IF(C379&lt;&gt;0,"buy "&amp;C379&amp;" "&amp;B379&amp;" @ $"&amp;H379,"")</f>
        <v>buy 21 MOD @ $136.55</v>
      </c>
      <c r="M379" s="10">
        <f>M378-(H379*C379)</f>
        <v>23402.38</v>
      </c>
      <c r="N379" s="38">
        <f>N378-(H379*C379)</f>
        <v>15140.880000000001</v>
      </c>
      <c r="O379" s="9"/>
      <c r="P379" s="9"/>
      <c r="Q379" s="9"/>
      <c r="R379" s="11"/>
    </row>
    <row r="380" spans="2:18" x14ac:dyDescent="0.45">
      <c r="B380" s="28" t="s">
        <v>247</v>
      </c>
      <c r="C380" s="29">
        <v>138</v>
      </c>
      <c r="D380" s="30">
        <v>21.4</v>
      </c>
      <c r="E380" s="30">
        <f>D380*C380</f>
        <v>2953.2</v>
      </c>
      <c r="F380" s="38" t="s">
        <v>17</v>
      </c>
      <c r="G380" s="29"/>
      <c r="H380" s="30">
        <v>21.38</v>
      </c>
      <c r="I380" s="30">
        <f>(C380*H380)-E380</f>
        <v>-2.7599999999997635</v>
      </c>
      <c r="J380" s="9" t="s">
        <v>134</v>
      </c>
      <c r="K380" s="9"/>
      <c r="L380" s="9" t="str">
        <f>IF(C380&lt;&gt;0,"buy "&amp;C380&amp;" "&amp;B380&amp;" @ $"&amp;H380,"")</f>
        <v>buy 138 PLSE @ $21.38</v>
      </c>
      <c r="M380" s="10">
        <f>M379-(H380*C380)</f>
        <v>20451.940000000002</v>
      </c>
      <c r="N380" s="46">
        <f>N379-(H380*C380)</f>
        <v>12190.44</v>
      </c>
      <c r="O380" s="47"/>
      <c r="P380" s="47"/>
      <c r="Q380" s="47"/>
      <c r="R380" s="48"/>
    </row>
    <row r="381" spans="2:18" x14ac:dyDescent="0.45">
      <c r="B381" s="14"/>
      <c r="C381" s="9"/>
      <c r="D381" s="10" t="s">
        <v>20</v>
      </c>
      <c r="E381" s="10">
        <f>SUM(E378:E380)</f>
        <v>8730.8299999999981</v>
      </c>
      <c r="F381" s="9"/>
      <c r="G381" s="9"/>
      <c r="H381" s="10"/>
      <c r="I381" s="10">
        <f>SUM(I378:I380)</f>
        <v>-43.919999999999163</v>
      </c>
      <c r="J381" s="9"/>
      <c r="K381" s="9"/>
      <c r="L381" s="9"/>
      <c r="M381" s="10"/>
      <c r="N381" s="9"/>
      <c r="O381" s="9"/>
      <c r="P381" s="9"/>
      <c r="Q381" s="9"/>
      <c r="R381" s="11"/>
    </row>
    <row r="382" spans="2:18" x14ac:dyDescent="0.45">
      <c r="B382" s="14"/>
      <c r="C382" s="9"/>
      <c r="D382" s="10"/>
      <c r="E382" s="10"/>
      <c r="F382" s="9"/>
      <c r="G382" s="9"/>
      <c r="H382" s="10"/>
      <c r="I382" s="10"/>
      <c r="J382" s="9"/>
      <c r="K382" s="9"/>
      <c r="L382" s="9"/>
      <c r="M382" s="10"/>
      <c r="N382" s="12" t="str">
        <f>IF(K373+N380&gt;0,"Credit Surplus","Credit Shortage")</f>
        <v>Credit Surplus</v>
      </c>
      <c r="O382" s="38"/>
      <c r="P382" s="9"/>
      <c r="Q382" s="9"/>
      <c r="R382" s="11"/>
    </row>
    <row r="383" spans="2:18" x14ac:dyDescent="0.45">
      <c r="B383" s="14"/>
      <c r="C383" s="9"/>
      <c r="D383" s="10"/>
      <c r="E383" s="10"/>
      <c r="F383" s="9"/>
      <c r="G383" s="9"/>
      <c r="H383" s="10"/>
      <c r="I383" s="10"/>
      <c r="J383" s="9"/>
      <c r="K383" s="9"/>
      <c r="L383" s="9"/>
      <c r="M383" s="10"/>
      <c r="N383" s="9"/>
      <c r="O383" s="9"/>
      <c r="P383" s="9"/>
      <c r="Q383" s="9"/>
      <c r="R383" s="11"/>
    </row>
    <row r="384" spans="2:18" x14ac:dyDescent="0.45">
      <c r="B384" s="14"/>
      <c r="C384" s="9"/>
      <c r="D384" s="10"/>
      <c r="E384" s="10"/>
      <c r="F384" s="9"/>
      <c r="G384" s="9"/>
      <c r="H384" s="10"/>
      <c r="I384" s="10"/>
      <c r="J384" s="9"/>
      <c r="K384" s="9"/>
      <c r="L384" s="9"/>
      <c r="M384" s="9"/>
      <c r="N384" s="9"/>
      <c r="O384" s="9"/>
      <c r="P384" s="9"/>
      <c r="Q384" s="9"/>
      <c r="R384" s="11"/>
    </row>
    <row r="385" spans="2:18" x14ac:dyDescent="0.45">
      <c r="B385" s="14" t="s">
        <v>23</v>
      </c>
      <c r="C385" s="9"/>
      <c r="D385" s="10"/>
      <c r="E385" s="22">
        <v>903.8</v>
      </c>
      <c r="F385" s="9" t="s">
        <v>111</v>
      </c>
      <c r="G385" s="9"/>
      <c r="H385" s="10"/>
      <c r="I385" s="10"/>
      <c r="J385" s="9"/>
      <c r="K385" s="9"/>
      <c r="L385" s="9"/>
      <c r="M385" s="9"/>
      <c r="N385" s="9"/>
      <c r="O385" s="9"/>
      <c r="P385" s="9"/>
      <c r="Q385" s="9"/>
      <c r="R385" s="11"/>
    </row>
    <row r="386" spans="2:18" x14ac:dyDescent="0.45">
      <c r="B386" s="14" t="s">
        <v>24</v>
      </c>
      <c r="C386" s="9"/>
      <c r="D386" s="10"/>
      <c r="E386" s="49">
        <f>I373</f>
        <v>-3.9700000000000273</v>
      </c>
      <c r="F386" s="9" t="s">
        <v>36</v>
      </c>
      <c r="G386" s="9"/>
      <c r="H386" s="10"/>
      <c r="I386" s="10"/>
      <c r="J386" s="9"/>
      <c r="K386" s="9"/>
      <c r="L386" s="9"/>
      <c r="M386" s="9"/>
      <c r="N386" s="9"/>
      <c r="O386" s="9"/>
      <c r="P386" s="9"/>
      <c r="Q386" s="9"/>
      <c r="R386" s="11"/>
    </row>
    <row r="387" spans="2:18" x14ac:dyDescent="0.45">
      <c r="B387" s="14" t="s">
        <v>25</v>
      </c>
      <c r="C387" s="9"/>
      <c r="D387" s="10"/>
      <c r="E387" s="10">
        <f>E385+E386</f>
        <v>899.82999999999993</v>
      </c>
      <c r="F387" s="9"/>
      <c r="G387" s="9"/>
      <c r="H387" s="10"/>
      <c r="I387" s="10"/>
      <c r="J387" s="9"/>
      <c r="K387" s="9"/>
      <c r="L387" s="9"/>
      <c r="M387" s="9"/>
      <c r="N387" s="9"/>
      <c r="O387" s="9"/>
      <c r="P387" s="9"/>
      <c r="Q387" s="9"/>
      <c r="R387" s="11"/>
    </row>
    <row r="388" spans="2:18" x14ac:dyDescent="0.45">
      <c r="B388" s="14" t="s">
        <v>27</v>
      </c>
      <c r="C388" s="9"/>
      <c r="D388" s="10"/>
      <c r="E388" s="10">
        <f>I381</f>
        <v>-43.919999999999163</v>
      </c>
      <c r="F388" s="9" t="s">
        <v>37</v>
      </c>
      <c r="G388" s="9"/>
      <c r="H388" s="10"/>
      <c r="I388" s="10"/>
      <c r="J388" s="9"/>
      <c r="K388" s="9"/>
      <c r="L388" s="9"/>
      <c r="M388" s="9"/>
      <c r="N388" s="9"/>
      <c r="O388" s="9"/>
      <c r="P388" s="9"/>
      <c r="Q388" s="9"/>
      <c r="R388" s="11"/>
    </row>
    <row r="389" spans="2:18" x14ac:dyDescent="0.45">
      <c r="B389" s="14" t="s">
        <v>25</v>
      </c>
      <c r="C389" s="9"/>
      <c r="D389" s="10"/>
      <c r="E389" s="32">
        <f>E387-E388</f>
        <v>943.74999999999909</v>
      </c>
      <c r="F389" s="20" t="s">
        <v>38</v>
      </c>
      <c r="G389" s="9"/>
      <c r="H389" s="10"/>
      <c r="I389" s="10"/>
      <c r="J389" s="9"/>
      <c r="K389" s="9"/>
      <c r="L389" s="9"/>
      <c r="M389" s="9"/>
      <c r="N389" s="9"/>
      <c r="O389" s="9"/>
      <c r="P389" s="9"/>
      <c r="Q389" s="9"/>
      <c r="R389" s="11"/>
    </row>
    <row r="390" spans="2:18" ht="14.65" thickBot="1" x14ac:dyDescent="0.5">
      <c r="B390" s="16"/>
      <c r="C390" s="17"/>
      <c r="D390" s="18"/>
      <c r="E390" s="18"/>
      <c r="F390" s="17"/>
      <c r="G390" s="17"/>
      <c r="H390" s="18"/>
      <c r="I390" s="18"/>
      <c r="J390" s="17"/>
      <c r="K390" s="17"/>
      <c r="L390" s="17"/>
      <c r="M390" s="17"/>
      <c r="N390" s="17"/>
      <c r="O390" s="17"/>
      <c r="P390" s="17"/>
      <c r="Q390" s="17"/>
      <c r="R390" s="19"/>
    </row>
    <row r="391" spans="2:18" ht="14.65" thickTop="1" x14ac:dyDescent="0.45"/>
    <row r="394" spans="2:18" ht="14.65" thickBot="1" x14ac:dyDescent="0.5"/>
    <row r="395" spans="2:18" ht="14.65" thickTop="1" x14ac:dyDescent="0.45">
      <c r="B395" s="3"/>
      <c r="C395" s="4"/>
      <c r="D395" s="5">
        <v>45597</v>
      </c>
      <c r="E395" s="6"/>
      <c r="F395" s="4"/>
      <c r="G395" s="4"/>
      <c r="H395" s="6"/>
      <c r="I395" s="6"/>
      <c r="J395" s="4"/>
      <c r="K395" s="4"/>
      <c r="L395" s="4"/>
      <c r="M395" s="21" t="s">
        <v>40</v>
      </c>
      <c r="N395" s="4"/>
      <c r="O395" s="4"/>
      <c r="P395" s="4"/>
      <c r="Q395" s="4"/>
      <c r="R395" s="7"/>
    </row>
    <row r="396" spans="2:18" x14ac:dyDescent="0.45">
      <c r="B396" s="8" t="s">
        <v>11</v>
      </c>
      <c r="C396" s="9"/>
      <c r="D396" s="10"/>
      <c r="E396" s="10"/>
      <c r="F396" s="9"/>
      <c r="G396" s="9"/>
      <c r="H396" s="10"/>
      <c r="I396" s="10"/>
      <c r="J396" s="9"/>
      <c r="K396" s="12" t="s">
        <v>68</v>
      </c>
      <c r="L396" s="9"/>
      <c r="M396" s="12" t="s">
        <v>21</v>
      </c>
      <c r="N396" s="12"/>
      <c r="O396" s="9"/>
      <c r="P396" s="9"/>
      <c r="Q396" s="9"/>
      <c r="R396" s="11"/>
    </row>
    <row r="397" spans="2:18" x14ac:dyDescent="0.45">
      <c r="B397" s="8" t="s">
        <v>3</v>
      </c>
      <c r="C397" s="12" t="s">
        <v>6</v>
      </c>
      <c r="D397" s="13" t="s">
        <v>4</v>
      </c>
      <c r="E397" s="13" t="s">
        <v>7</v>
      </c>
      <c r="F397" s="12" t="s">
        <v>16</v>
      </c>
      <c r="G397" s="9"/>
      <c r="H397" s="13" t="s">
        <v>18</v>
      </c>
      <c r="I397" s="13" t="s">
        <v>19</v>
      </c>
      <c r="J397" s="43" t="s">
        <v>133</v>
      </c>
      <c r="K397" s="12" t="s">
        <v>67</v>
      </c>
      <c r="L397" s="9"/>
      <c r="M397" s="22">
        <v>20155.740000000002</v>
      </c>
      <c r="N397" s="9" t="s">
        <v>135</v>
      </c>
      <c r="O397" s="9"/>
      <c r="P397" s="9"/>
      <c r="Q397" s="9"/>
      <c r="R397" s="11"/>
    </row>
    <row r="398" spans="2:18" x14ac:dyDescent="0.45">
      <c r="B398" s="14" t="s">
        <v>233</v>
      </c>
      <c r="C398" s="9">
        <v>68</v>
      </c>
      <c r="D398" s="10">
        <v>28.15</v>
      </c>
      <c r="E398" s="10">
        <f>D398*C398</f>
        <v>1914.1999999999998</v>
      </c>
      <c r="F398" s="38" t="s">
        <v>17</v>
      </c>
      <c r="G398" s="9"/>
      <c r="H398" s="10">
        <v>28.28</v>
      </c>
      <c r="I398" s="10">
        <f>(C398*H398)-E398</f>
        <v>8.8400000000001455</v>
      </c>
      <c r="J398" s="9" t="s">
        <v>134</v>
      </c>
      <c r="K398" s="38">
        <f>H398*C398</f>
        <v>1923.04</v>
      </c>
      <c r="L398" s="9" t="str">
        <f>IF(C398&lt;&gt;0,"sell "&amp;C398&amp;" "&amp;B398&amp;" @ $"&amp;H398,"")</f>
        <v>sell 68 IDYA @ $28.28</v>
      </c>
      <c r="M398" s="50">
        <f>M397+(H398*C398)</f>
        <v>22078.780000000002</v>
      </c>
      <c r="N398" s="9"/>
      <c r="O398" s="9"/>
      <c r="P398" s="9"/>
      <c r="Q398" s="9"/>
      <c r="R398" s="11"/>
    </row>
    <row r="399" spans="2:18" x14ac:dyDescent="0.45">
      <c r="B399" s="14" t="s">
        <v>234</v>
      </c>
      <c r="C399" s="9">
        <v>22</v>
      </c>
      <c r="D399" s="10">
        <v>122.82</v>
      </c>
      <c r="E399" s="10">
        <f>D399*C399</f>
        <v>2702.04</v>
      </c>
      <c r="F399" s="38" t="s">
        <v>17</v>
      </c>
      <c r="G399" s="9"/>
      <c r="H399" s="10">
        <v>124.04</v>
      </c>
      <c r="I399" s="10">
        <f>(C399*H399)-E399</f>
        <v>26.840000000000146</v>
      </c>
      <c r="J399" s="9" t="s">
        <v>134</v>
      </c>
      <c r="K399" s="38">
        <f>H399*C399</f>
        <v>2728.88</v>
      </c>
      <c r="L399" s="9" t="str">
        <f>IF(C399&lt;&gt;0,"sell "&amp;C399&amp;" "&amp;B399&amp;" @ $"&amp;H399,"")</f>
        <v>sell 22 ASND @ $124.04</v>
      </c>
      <c r="M399" s="50">
        <f>M398+(H399*C399)</f>
        <v>24807.660000000003</v>
      </c>
      <c r="N399" s="9"/>
      <c r="O399" s="9"/>
      <c r="P399" s="9"/>
      <c r="Q399" s="9"/>
      <c r="R399" s="11"/>
    </row>
    <row r="400" spans="2:18" x14ac:dyDescent="0.45">
      <c r="B400" s="14" t="s">
        <v>235</v>
      </c>
      <c r="C400" s="9">
        <v>76</v>
      </c>
      <c r="D400" s="10">
        <v>26</v>
      </c>
      <c r="E400" s="10">
        <f>D400*C400</f>
        <v>1976</v>
      </c>
      <c r="F400" s="38" t="s">
        <v>17</v>
      </c>
      <c r="G400" s="9"/>
      <c r="H400" s="10">
        <v>26.41</v>
      </c>
      <c r="I400" s="10">
        <f>(C400*H400)-E400</f>
        <v>31.160000000000082</v>
      </c>
      <c r="J400" s="9" t="s">
        <v>134</v>
      </c>
      <c r="K400" s="38">
        <f>H400*C400</f>
        <v>2007.16</v>
      </c>
      <c r="L400" s="9" t="str">
        <f>IF(C400&lt;&gt;0,"sell "&amp;C400&amp;" "&amp;B400&amp;" @ $"&amp;H400,"")</f>
        <v>sell 76 TRMD @ $26.41</v>
      </c>
      <c r="M400" s="10">
        <f>M399+(H400*C400)</f>
        <v>26814.820000000003</v>
      </c>
      <c r="N400" s="9" t="s">
        <v>44</v>
      </c>
      <c r="O400" s="9"/>
      <c r="P400" s="9"/>
      <c r="Q400" s="9"/>
      <c r="R400" s="11"/>
    </row>
    <row r="401" spans="2:18" x14ac:dyDescent="0.45">
      <c r="B401" s="14"/>
      <c r="C401" s="9"/>
      <c r="D401" s="10" t="s">
        <v>20</v>
      </c>
      <c r="E401" s="10">
        <f>SUM(E398:E400)</f>
        <v>6592.24</v>
      </c>
      <c r="F401" s="9"/>
      <c r="G401" s="9"/>
      <c r="H401" s="41"/>
      <c r="I401" s="10">
        <f>SUM(I398:I400)</f>
        <v>66.840000000000373</v>
      </c>
      <c r="J401" s="9"/>
      <c r="K401" s="38">
        <f>SUM(K398:K400)</f>
        <v>6659.08</v>
      </c>
      <c r="L401" s="9"/>
      <c r="M401" s="10"/>
      <c r="N401" s="9"/>
      <c r="O401" s="9"/>
      <c r="P401" s="9"/>
      <c r="Q401" s="9"/>
      <c r="R401" s="11"/>
    </row>
    <row r="402" spans="2:18" x14ac:dyDescent="0.45">
      <c r="B402" s="14"/>
      <c r="C402" s="9"/>
      <c r="D402" s="10"/>
      <c r="E402" s="10"/>
      <c r="F402" s="9"/>
      <c r="G402" s="9"/>
      <c r="H402" s="42"/>
      <c r="I402" s="39"/>
      <c r="J402" s="9"/>
      <c r="K402" s="9"/>
      <c r="L402" s="9"/>
      <c r="M402" s="10"/>
      <c r="N402" s="9"/>
      <c r="O402" s="9"/>
      <c r="P402" s="9"/>
      <c r="Q402" s="9"/>
      <c r="R402" s="11"/>
    </row>
    <row r="403" spans="2:18" x14ac:dyDescent="0.45">
      <c r="B403" s="14"/>
      <c r="C403" s="9"/>
      <c r="D403" s="10"/>
      <c r="E403" s="51"/>
      <c r="F403" s="42"/>
      <c r="G403" s="9"/>
      <c r="H403" s="41"/>
      <c r="I403" s="10"/>
      <c r="J403" s="9"/>
      <c r="K403" s="9"/>
      <c r="L403" s="9"/>
      <c r="M403" s="10"/>
      <c r="N403" s="12" t="s">
        <v>41</v>
      </c>
      <c r="O403" s="9"/>
      <c r="P403" s="9"/>
      <c r="Q403" s="9"/>
      <c r="R403" s="11"/>
    </row>
    <row r="404" spans="2:18" x14ac:dyDescent="0.45">
      <c r="B404" s="8"/>
      <c r="C404" s="9"/>
      <c r="D404" s="10"/>
      <c r="E404" s="10"/>
      <c r="F404" s="20"/>
      <c r="G404" s="9"/>
      <c r="H404" s="41"/>
      <c r="I404" s="10"/>
      <c r="J404" s="9"/>
      <c r="K404" s="9"/>
      <c r="L404" s="9"/>
      <c r="M404" s="10"/>
      <c r="N404" s="12" t="s">
        <v>42</v>
      </c>
      <c r="O404" s="9"/>
      <c r="P404" s="9"/>
      <c r="Q404" s="9"/>
      <c r="R404" s="11"/>
    </row>
    <row r="405" spans="2:18" x14ac:dyDescent="0.45">
      <c r="B405" s="8"/>
      <c r="C405" s="12" t="s">
        <v>6</v>
      </c>
      <c r="D405" s="13" t="s">
        <v>4</v>
      </c>
      <c r="E405" s="13" t="s">
        <v>5</v>
      </c>
      <c r="F405" s="23" t="s">
        <v>16</v>
      </c>
      <c r="G405" s="9"/>
      <c r="H405" s="43" t="s">
        <v>18</v>
      </c>
      <c r="I405" s="13" t="s">
        <v>19</v>
      </c>
      <c r="J405" s="9"/>
      <c r="K405" s="9"/>
      <c r="L405" s="9"/>
      <c r="M405" s="10"/>
      <c r="N405" s="38">
        <f>M397</f>
        <v>20155.740000000002</v>
      </c>
      <c r="O405" s="9"/>
      <c r="P405" s="9"/>
      <c r="Q405" s="9"/>
      <c r="R405" s="11"/>
    </row>
    <row r="406" spans="2:18" x14ac:dyDescent="0.45">
      <c r="B406" s="14" t="s">
        <v>243</v>
      </c>
      <c r="C406" s="9">
        <v>90</v>
      </c>
      <c r="D406" s="10">
        <v>30.13</v>
      </c>
      <c r="E406" s="10">
        <f>D406*C406</f>
        <v>2711.7</v>
      </c>
      <c r="F406" s="38" t="s">
        <v>17</v>
      </c>
      <c r="G406" s="9"/>
      <c r="H406" s="10">
        <v>30.11</v>
      </c>
      <c r="I406" s="10">
        <f>(C406*H406)-E406</f>
        <v>-1.7999999999997272</v>
      </c>
      <c r="J406" s="9" t="s">
        <v>134</v>
      </c>
      <c r="K406" s="9"/>
      <c r="L406" s="9" t="str">
        <f>IF(C406&lt;&gt;0,"buy "&amp;C406&amp;" "&amp;B406&amp;" @ $"&amp;H406,"")</f>
        <v>buy 90 SWTX @ $30.11</v>
      </c>
      <c r="M406" s="10">
        <f>M400-(H406*C406)</f>
        <v>24104.920000000002</v>
      </c>
      <c r="N406" s="38">
        <f>M397-(H406*C406)</f>
        <v>17445.84</v>
      </c>
      <c r="O406" s="9"/>
      <c r="P406" s="9"/>
      <c r="Q406" s="9"/>
      <c r="R406" s="11"/>
    </row>
    <row r="407" spans="2:18" x14ac:dyDescent="0.45">
      <c r="B407" s="14" t="s">
        <v>244</v>
      </c>
      <c r="C407" s="9">
        <v>186</v>
      </c>
      <c r="D407" s="10">
        <v>14.72</v>
      </c>
      <c r="E407" s="10">
        <f>D407*C407</f>
        <v>2737.92</v>
      </c>
      <c r="F407" s="38" t="s">
        <v>17</v>
      </c>
      <c r="G407" s="9"/>
      <c r="H407" s="10">
        <v>14.72</v>
      </c>
      <c r="I407" s="10">
        <f>(C407*H407)-E407</f>
        <v>0</v>
      </c>
      <c r="J407" s="9" t="s">
        <v>134</v>
      </c>
      <c r="K407" s="9"/>
      <c r="L407" s="9" t="str">
        <f>IF(C407&lt;&gt;0,"buy "&amp;C407&amp;" "&amp;B407&amp;" @ $"&amp;H407,"")</f>
        <v>buy 186 DAWN @ $14.72</v>
      </c>
      <c r="M407" s="10">
        <f>M406-(H407*C407)</f>
        <v>21367</v>
      </c>
      <c r="N407" s="38">
        <f>N406-(H407*C407)</f>
        <v>14707.92</v>
      </c>
      <c r="O407" s="9"/>
      <c r="P407" s="9"/>
      <c r="Q407" s="9"/>
      <c r="R407" s="11"/>
    </row>
    <row r="408" spans="2:18" x14ac:dyDescent="0.45">
      <c r="B408" s="28" t="s">
        <v>245</v>
      </c>
      <c r="C408" s="29">
        <v>80</v>
      </c>
      <c r="D408" s="30">
        <v>33.93</v>
      </c>
      <c r="E408" s="30">
        <f>D408*C408</f>
        <v>2714.4</v>
      </c>
      <c r="F408" s="38" t="s">
        <v>17</v>
      </c>
      <c r="G408" s="29"/>
      <c r="H408" s="30">
        <v>34.42</v>
      </c>
      <c r="I408" s="30">
        <f>(C408*H408)-E408</f>
        <v>39.200000000000273</v>
      </c>
      <c r="J408" s="9" t="s">
        <v>134</v>
      </c>
      <c r="K408" s="9"/>
      <c r="L408" s="9" t="str">
        <f>IF(C408&lt;&gt;0,"buy "&amp;C408&amp;" "&amp;B408&amp;" @ $"&amp;H408,"")</f>
        <v>buy 80 VRNA @ $34.42</v>
      </c>
      <c r="M408" s="10">
        <f>M407-(H408*C408)</f>
        <v>18613.400000000001</v>
      </c>
      <c r="N408" s="46">
        <f>N407-(H408*C408)</f>
        <v>11954.32</v>
      </c>
      <c r="O408" s="47"/>
      <c r="P408" s="47"/>
      <c r="Q408" s="47"/>
      <c r="R408" s="48"/>
    </row>
    <row r="409" spans="2:18" x14ac:dyDescent="0.45">
      <c r="B409" s="14"/>
      <c r="C409" s="9"/>
      <c r="D409" s="10" t="s">
        <v>20</v>
      </c>
      <c r="E409" s="10">
        <f>SUM(E406:E408)</f>
        <v>8164.02</v>
      </c>
      <c r="F409" s="9"/>
      <c r="G409" s="9"/>
      <c r="H409" s="10"/>
      <c r="I409" s="10">
        <f>SUM(I406:I408)</f>
        <v>37.400000000000546</v>
      </c>
      <c r="J409" s="9"/>
      <c r="K409" s="9"/>
      <c r="L409" s="9"/>
      <c r="M409" s="10"/>
      <c r="N409" s="9"/>
      <c r="O409" s="9"/>
      <c r="P409" s="9"/>
      <c r="Q409" s="9"/>
      <c r="R409" s="11"/>
    </row>
    <row r="410" spans="2:18" x14ac:dyDescent="0.45">
      <c r="B410" s="14"/>
      <c r="C410" s="9"/>
      <c r="D410" s="10"/>
      <c r="E410" s="10"/>
      <c r="F410" s="9"/>
      <c r="G410" s="9"/>
      <c r="H410" s="10"/>
      <c r="I410" s="10"/>
      <c r="J410" s="9"/>
      <c r="K410" s="9"/>
      <c r="L410" s="9"/>
      <c r="M410" s="10"/>
      <c r="N410" s="12" t="str">
        <f>IF(K401+N408&gt;0,"Credit Surplus","Credit Shortage")</f>
        <v>Credit Surplus</v>
      </c>
      <c r="O410" s="38"/>
      <c r="P410" s="9"/>
      <c r="Q410" s="9"/>
      <c r="R410" s="11"/>
    </row>
    <row r="411" spans="2:18" x14ac:dyDescent="0.45">
      <c r="B411" s="14"/>
      <c r="C411" s="9"/>
      <c r="D411" s="10"/>
      <c r="E411" s="10"/>
      <c r="F411" s="9"/>
      <c r="G411" s="9"/>
      <c r="H411" s="10"/>
      <c r="I411" s="10"/>
      <c r="J411" s="9"/>
      <c r="K411" s="9"/>
      <c r="L411" s="9"/>
      <c r="M411" s="10"/>
      <c r="N411" s="9"/>
      <c r="O411" s="9"/>
      <c r="P411" s="9"/>
      <c r="Q411" s="9"/>
      <c r="R411" s="11"/>
    </row>
    <row r="412" spans="2:18" x14ac:dyDescent="0.45">
      <c r="B412" s="14"/>
      <c r="C412" s="9"/>
      <c r="D412" s="10"/>
      <c r="E412" s="10"/>
      <c r="F412" s="9"/>
      <c r="G412" s="9"/>
      <c r="H412" s="10"/>
      <c r="I412" s="10"/>
      <c r="J412" s="9"/>
      <c r="K412" s="9"/>
      <c r="L412" s="9"/>
      <c r="M412" s="9"/>
      <c r="N412" s="9"/>
      <c r="O412" s="9"/>
      <c r="P412" s="9"/>
      <c r="Q412" s="9"/>
      <c r="R412" s="11"/>
    </row>
    <row r="413" spans="2:18" x14ac:dyDescent="0.45">
      <c r="B413" s="14" t="s">
        <v>23</v>
      </c>
      <c r="C413" s="9"/>
      <c r="D413" s="10"/>
      <c r="E413" s="22">
        <v>339.72</v>
      </c>
      <c r="F413" s="9" t="s">
        <v>111</v>
      </c>
      <c r="G413" s="9"/>
      <c r="H413" s="10"/>
      <c r="I413" s="10"/>
      <c r="J413" s="9"/>
      <c r="K413" s="9"/>
      <c r="L413" s="9"/>
      <c r="M413" s="9"/>
      <c r="N413" s="9"/>
      <c r="O413" s="9"/>
      <c r="P413" s="9"/>
      <c r="Q413" s="9"/>
      <c r="R413" s="11"/>
    </row>
    <row r="414" spans="2:18" x14ac:dyDescent="0.45">
      <c r="B414" s="14" t="s">
        <v>24</v>
      </c>
      <c r="C414" s="9"/>
      <c r="D414" s="10"/>
      <c r="E414" s="49">
        <f>I401</f>
        <v>66.840000000000373</v>
      </c>
      <c r="F414" s="9" t="s">
        <v>36</v>
      </c>
      <c r="G414" s="9"/>
      <c r="H414" s="10"/>
      <c r="I414" s="10"/>
      <c r="J414" s="9"/>
      <c r="K414" s="9"/>
      <c r="L414" s="9"/>
      <c r="M414" s="9"/>
      <c r="N414" s="9"/>
      <c r="O414" s="9"/>
      <c r="P414" s="9"/>
      <c r="Q414" s="9"/>
      <c r="R414" s="11"/>
    </row>
    <row r="415" spans="2:18" x14ac:dyDescent="0.45">
      <c r="B415" s="14" t="s">
        <v>25</v>
      </c>
      <c r="C415" s="9"/>
      <c r="D415" s="10"/>
      <c r="E415" s="10">
        <f>E413+E414</f>
        <v>406.5600000000004</v>
      </c>
      <c r="F415" s="9"/>
      <c r="G415" s="9"/>
      <c r="H415" s="10"/>
      <c r="I415" s="10"/>
      <c r="J415" s="9"/>
      <c r="K415" s="9"/>
      <c r="L415" s="9"/>
      <c r="M415" s="9"/>
      <c r="N415" s="9"/>
      <c r="O415" s="9"/>
      <c r="P415" s="9"/>
      <c r="Q415" s="9"/>
      <c r="R415" s="11"/>
    </row>
    <row r="416" spans="2:18" x14ac:dyDescent="0.45">
      <c r="B416" s="14" t="s">
        <v>27</v>
      </c>
      <c r="C416" s="9"/>
      <c r="D416" s="10"/>
      <c r="E416" s="10">
        <f>I409</f>
        <v>37.400000000000546</v>
      </c>
      <c r="F416" s="9" t="s">
        <v>37</v>
      </c>
      <c r="G416" s="9"/>
      <c r="H416" s="10"/>
      <c r="I416" s="10"/>
      <c r="J416" s="9"/>
      <c r="K416" s="9"/>
      <c r="L416" s="9"/>
      <c r="M416" s="9"/>
      <c r="N416" s="9"/>
      <c r="O416" s="9"/>
      <c r="P416" s="9"/>
      <c r="Q416" s="9"/>
      <c r="R416" s="11"/>
    </row>
    <row r="417" spans="2:18" x14ac:dyDescent="0.45">
      <c r="B417" s="14" t="s">
        <v>25</v>
      </c>
      <c r="C417" s="9"/>
      <c r="D417" s="10"/>
      <c r="E417" s="32">
        <f>E415-E416</f>
        <v>369.15999999999985</v>
      </c>
      <c r="F417" s="20" t="s">
        <v>38</v>
      </c>
      <c r="G417" s="9"/>
      <c r="H417" s="10"/>
      <c r="I417" s="10"/>
      <c r="J417" s="9"/>
      <c r="K417" s="9"/>
      <c r="L417" s="9"/>
      <c r="M417" s="9"/>
      <c r="N417" s="9"/>
      <c r="O417" s="9"/>
      <c r="P417" s="9"/>
      <c r="Q417" s="9"/>
      <c r="R417" s="11"/>
    </row>
    <row r="418" spans="2:18" ht="14.65" thickBot="1" x14ac:dyDescent="0.5">
      <c r="B418" s="16"/>
      <c r="C418" s="17"/>
      <c r="D418" s="18"/>
      <c r="E418" s="18"/>
      <c r="F418" s="17"/>
      <c r="G418" s="17"/>
      <c r="H418" s="18"/>
      <c r="I418" s="18"/>
      <c r="J418" s="17"/>
      <c r="K418" s="17"/>
      <c r="L418" s="17"/>
      <c r="M418" s="17"/>
      <c r="N418" s="17"/>
      <c r="O418" s="17"/>
      <c r="P418" s="17"/>
      <c r="Q418" s="17"/>
      <c r="R418" s="19"/>
    </row>
    <row r="419" spans="2:18" ht="14.65" thickTop="1" x14ac:dyDescent="0.45"/>
    <row r="422" spans="2:18" ht="14.65" thickBot="1" x14ac:dyDescent="0.5"/>
    <row r="423" spans="2:18" ht="14.65" thickTop="1" x14ac:dyDescent="0.45">
      <c r="B423" s="3"/>
      <c r="C423" s="4"/>
      <c r="D423" s="5">
        <v>45566</v>
      </c>
      <c r="E423" s="6"/>
      <c r="F423" s="4"/>
      <c r="G423" s="4"/>
      <c r="H423" s="6"/>
      <c r="I423" s="6"/>
      <c r="J423" s="4"/>
      <c r="K423" s="4"/>
      <c r="L423" s="4"/>
      <c r="M423" s="21" t="s">
        <v>40</v>
      </c>
      <c r="N423" s="4"/>
      <c r="O423" s="4"/>
      <c r="P423" s="4"/>
      <c r="Q423" s="4"/>
      <c r="R423" s="7"/>
    </row>
    <row r="424" spans="2:18" x14ac:dyDescent="0.45">
      <c r="B424" s="8" t="s">
        <v>11</v>
      </c>
      <c r="C424" s="9"/>
      <c r="D424" s="10"/>
      <c r="E424" s="10"/>
      <c r="F424" s="9"/>
      <c r="G424" s="9"/>
      <c r="H424" s="10"/>
      <c r="I424" s="10"/>
      <c r="J424" s="9"/>
      <c r="K424" s="12" t="s">
        <v>68</v>
      </c>
      <c r="L424" s="9"/>
      <c r="M424" s="12" t="s">
        <v>21</v>
      </c>
      <c r="N424" s="12"/>
      <c r="O424" s="9"/>
      <c r="P424" s="9"/>
      <c r="Q424" s="9"/>
      <c r="R424" s="11"/>
    </row>
    <row r="425" spans="2:18" x14ac:dyDescent="0.45">
      <c r="B425" s="8" t="s">
        <v>3</v>
      </c>
      <c r="C425" s="12" t="s">
        <v>6</v>
      </c>
      <c r="D425" s="13" t="s">
        <v>4</v>
      </c>
      <c r="E425" s="13" t="s">
        <v>7</v>
      </c>
      <c r="F425" s="12" t="s">
        <v>16</v>
      </c>
      <c r="G425" s="9"/>
      <c r="H425" s="13" t="s">
        <v>18</v>
      </c>
      <c r="I425" s="13" t="s">
        <v>19</v>
      </c>
      <c r="J425" s="43" t="s">
        <v>133</v>
      </c>
      <c r="K425" s="12" t="s">
        <v>67</v>
      </c>
      <c r="L425" s="9"/>
      <c r="M425" s="22">
        <v>21764.49</v>
      </c>
      <c r="N425" s="9" t="s">
        <v>135</v>
      </c>
      <c r="O425" s="9"/>
      <c r="P425" s="9"/>
      <c r="Q425" s="9"/>
      <c r="R425" s="11"/>
    </row>
    <row r="426" spans="2:18" x14ac:dyDescent="0.45">
      <c r="B426" s="14" t="s">
        <v>230</v>
      </c>
      <c r="C426" s="9">
        <v>92</v>
      </c>
      <c r="D426" s="10">
        <v>22.98</v>
      </c>
      <c r="E426" s="10">
        <f>D426*C426</f>
        <v>2114.16</v>
      </c>
      <c r="F426" s="38" t="s">
        <v>17</v>
      </c>
      <c r="G426" s="9"/>
      <c r="H426" s="10">
        <v>22.89</v>
      </c>
      <c r="I426" s="10">
        <f>(C426*H426)-E426</f>
        <v>-8.2799999999997453</v>
      </c>
      <c r="J426" s="9" t="s">
        <v>134</v>
      </c>
      <c r="K426" s="38">
        <f>H426*C426</f>
        <v>2105.88</v>
      </c>
      <c r="L426" s="9" t="str">
        <f>IF(C426&lt;&gt;0,"sell "&amp;C426&amp;" "&amp;B426&amp;" @ $"&amp;H426,"")</f>
        <v>sell 92 GCT @ $22.89</v>
      </c>
      <c r="M426" s="50">
        <f>M425+(H426*C426)</f>
        <v>23870.370000000003</v>
      </c>
      <c r="N426" s="9"/>
      <c r="O426" s="9"/>
      <c r="P426" s="9"/>
      <c r="Q426" s="9"/>
      <c r="R426" s="11"/>
    </row>
    <row r="427" spans="2:18" x14ac:dyDescent="0.45">
      <c r="B427" s="14" t="s">
        <v>231</v>
      </c>
      <c r="C427" s="9">
        <v>9</v>
      </c>
      <c r="D427" s="10">
        <v>338</v>
      </c>
      <c r="E427" s="10">
        <f>D427*C427</f>
        <v>3042</v>
      </c>
      <c r="F427" s="38" t="s">
        <v>17</v>
      </c>
      <c r="G427" s="9"/>
      <c r="H427" s="10">
        <v>338.57</v>
      </c>
      <c r="I427" s="10">
        <f>(C427*H427)-E427</f>
        <v>5.1300000000001091</v>
      </c>
      <c r="J427" s="9" t="s">
        <v>134</v>
      </c>
      <c r="K427" s="38">
        <f>H427*C427</f>
        <v>3047.13</v>
      </c>
      <c r="L427" s="9" t="str">
        <f>IF(C427&lt;&gt;0,"sell "&amp;C427&amp;" "&amp;B427&amp;" @ $"&amp;H427,"")</f>
        <v>sell 9 KAI @ $338.57</v>
      </c>
      <c r="M427" s="50">
        <f>M426+(H427*C427)</f>
        <v>26917.500000000004</v>
      </c>
      <c r="N427" s="9"/>
      <c r="O427" s="9"/>
      <c r="P427" s="9"/>
      <c r="Q427" s="9"/>
      <c r="R427" s="11"/>
    </row>
    <row r="428" spans="2:18" x14ac:dyDescent="0.45">
      <c r="B428" s="14" t="s">
        <v>232</v>
      </c>
      <c r="C428" s="9">
        <v>61</v>
      </c>
      <c r="D428" s="10">
        <v>46.56</v>
      </c>
      <c r="E428" s="10">
        <f>D428*C428</f>
        <v>2840.1600000000003</v>
      </c>
      <c r="F428" s="38" t="s">
        <v>17</v>
      </c>
      <c r="G428" s="9"/>
      <c r="H428" s="10">
        <v>46.32</v>
      </c>
      <c r="I428" s="10">
        <f>(C428*H428)-E428</f>
        <v>-14.640000000000327</v>
      </c>
      <c r="J428" s="9" t="s">
        <v>134</v>
      </c>
      <c r="K428" s="38">
        <f>H428*C428</f>
        <v>2825.52</v>
      </c>
      <c r="L428" s="9" t="str">
        <f>IF(C428&lt;&gt;0,"sell "&amp;C428&amp;" "&amp;B428&amp;" @ $"&amp;H428,"")</f>
        <v>sell 61 GLP @ $46.32</v>
      </c>
      <c r="M428" s="10">
        <f>M427+(H428*C428)</f>
        <v>29743.020000000004</v>
      </c>
      <c r="N428" s="9" t="s">
        <v>44</v>
      </c>
      <c r="O428" s="9"/>
      <c r="P428" s="9"/>
      <c r="Q428" s="9"/>
      <c r="R428" s="11"/>
    </row>
    <row r="429" spans="2:18" x14ac:dyDescent="0.45">
      <c r="B429" s="14"/>
      <c r="C429" s="9"/>
      <c r="D429" s="10" t="s">
        <v>20</v>
      </c>
      <c r="E429" s="10">
        <f>SUM(E426:E428)</f>
        <v>7996.32</v>
      </c>
      <c r="F429" s="9"/>
      <c r="G429" s="9"/>
      <c r="H429" s="41"/>
      <c r="I429" s="10">
        <f>SUM(I426:I428)</f>
        <v>-17.789999999999964</v>
      </c>
      <c r="J429" s="9"/>
      <c r="K429" s="38">
        <f>SUM(K426:K428)</f>
        <v>7978.5300000000007</v>
      </c>
      <c r="L429" s="9"/>
      <c r="M429" s="10"/>
      <c r="N429" s="9"/>
      <c r="O429" s="9"/>
      <c r="P429" s="9"/>
      <c r="Q429" s="9"/>
      <c r="R429" s="11"/>
    </row>
    <row r="430" spans="2:18" x14ac:dyDescent="0.45">
      <c r="B430" s="14"/>
      <c r="C430" s="9"/>
      <c r="D430" s="10"/>
      <c r="E430" s="10"/>
      <c r="F430" s="9"/>
      <c r="G430" s="9"/>
      <c r="H430" s="42"/>
      <c r="I430" s="39"/>
      <c r="J430" s="9"/>
      <c r="K430" s="9"/>
      <c r="L430" s="9"/>
      <c r="M430" s="10"/>
      <c r="N430" s="9"/>
      <c r="O430" s="9"/>
      <c r="P430" s="9"/>
      <c r="Q430" s="9"/>
      <c r="R430" s="11"/>
    </row>
    <row r="431" spans="2:18" x14ac:dyDescent="0.45">
      <c r="B431" s="14"/>
      <c r="C431" s="9"/>
      <c r="D431" s="10"/>
      <c r="E431" s="51"/>
      <c r="F431" s="42"/>
      <c r="G431" s="9"/>
      <c r="H431" s="41"/>
      <c r="I431" s="10"/>
      <c r="J431" s="9"/>
      <c r="K431" s="9"/>
      <c r="L431" s="9"/>
      <c r="M431" s="10"/>
      <c r="N431" s="12" t="s">
        <v>41</v>
      </c>
      <c r="O431" s="9"/>
      <c r="P431" s="9"/>
      <c r="Q431" s="9"/>
      <c r="R431" s="11"/>
    </row>
    <row r="432" spans="2:18" x14ac:dyDescent="0.45">
      <c r="B432" s="8"/>
      <c r="C432" s="9"/>
      <c r="D432" s="10"/>
      <c r="E432" s="10"/>
      <c r="F432" s="20"/>
      <c r="G432" s="9"/>
      <c r="H432" s="41"/>
      <c r="I432" s="10"/>
      <c r="J432" s="9"/>
      <c r="K432" s="9"/>
      <c r="L432" s="9"/>
      <c r="M432" s="10"/>
      <c r="N432" s="12" t="s">
        <v>42</v>
      </c>
      <c r="O432" s="9"/>
      <c r="P432" s="9"/>
      <c r="Q432" s="9"/>
      <c r="R432" s="11"/>
    </row>
    <row r="433" spans="2:18" x14ac:dyDescent="0.45">
      <c r="B433" s="8"/>
      <c r="C433" s="12" t="s">
        <v>6</v>
      </c>
      <c r="D433" s="13" t="s">
        <v>4</v>
      </c>
      <c r="E433" s="13" t="s">
        <v>5</v>
      </c>
      <c r="F433" s="23" t="s">
        <v>16</v>
      </c>
      <c r="G433" s="9"/>
      <c r="H433" s="43" t="s">
        <v>18</v>
      </c>
      <c r="I433" s="13" t="s">
        <v>19</v>
      </c>
      <c r="J433" s="9"/>
      <c r="K433" s="9"/>
      <c r="L433" s="9"/>
      <c r="M433" s="10"/>
      <c r="N433" s="38">
        <f>M425</f>
        <v>21764.49</v>
      </c>
      <c r="O433" s="9"/>
      <c r="P433" s="9"/>
      <c r="Q433" s="9"/>
      <c r="R433" s="11"/>
    </row>
    <row r="434" spans="2:18" x14ac:dyDescent="0.45">
      <c r="B434" s="14" t="s">
        <v>239</v>
      </c>
      <c r="C434" s="9">
        <v>110</v>
      </c>
      <c r="D434" s="10">
        <v>27.16</v>
      </c>
      <c r="E434" s="10">
        <f>D434*C434</f>
        <v>2987.6</v>
      </c>
      <c r="F434" s="38" t="s">
        <v>17</v>
      </c>
      <c r="G434" s="9"/>
      <c r="H434" s="10">
        <v>27.02</v>
      </c>
      <c r="I434" s="10">
        <f>(C434*H434)-E434</f>
        <v>-15.400000000000091</v>
      </c>
      <c r="J434" s="9" t="s">
        <v>134</v>
      </c>
      <c r="K434" s="9"/>
      <c r="L434" s="9" t="str">
        <f>IF(C434&lt;&gt;0,"buy "&amp;C434&amp;" "&amp;B434&amp;" @ $"&amp;H434,"")</f>
        <v>buy 110 TPC @ $27.02</v>
      </c>
      <c r="M434" s="10">
        <f>M428-(H434*C434)</f>
        <v>26770.820000000003</v>
      </c>
      <c r="N434" s="38">
        <f>M425-(H434*C434)</f>
        <v>18792.29</v>
      </c>
      <c r="O434" s="9"/>
      <c r="P434" s="9"/>
      <c r="Q434" s="9"/>
      <c r="R434" s="11"/>
    </row>
    <row r="435" spans="2:18" x14ac:dyDescent="0.45">
      <c r="B435" s="14" t="s">
        <v>240</v>
      </c>
      <c r="C435" s="9">
        <v>35</v>
      </c>
      <c r="D435" s="10">
        <v>85.02</v>
      </c>
      <c r="E435" s="10">
        <f>D435*C435</f>
        <v>2975.7</v>
      </c>
      <c r="F435" s="38" t="s">
        <v>17</v>
      </c>
      <c r="G435" s="9"/>
      <c r="H435" s="10">
        <v>84.62</v>
      </c>
      <c r="I435" s="10">
        <f>(C435*H435)-E435</f>
        <v>-13.999999999999545</v>
      </c>
      <c r="J435" s="9" t="s">
        <v>134</v>
      </c>
      <c r="K435" s="9"/>
      <c r="L435" s="9" t="str">
        <f>IF(C435&lt;&gt;0,"buy "&amp;C435&amp;" "&amp;B435&amp;" @ $"&amp;H435,"")</f>
        <v>buy 35 SKYW @ $84.62</v>
      </c>
      <c r="M435" s="10">
        <f>M434-(H435*C435)</f>
        <v>23809.120000000003</v>
      </c>
      <c r="N435" s="38">
        <f>N434-(H435*C435)</f>
        <v>15830.59</v>
      </c>
      <c r="O435" s="9"/>
      <c r="P435" s="9"/>
      <c r="Q435" s="9"/>
      <c r="R435" s="11"/>
    </row>
    <row r="436" spans="2:18" x14ac:dyDescent="0.45">
      <c r="B436" s="28" t="s">
        <v>241</v>
      </c>
      <c r="C436" s="29">
        <v>42</v>
      </c>
      <c r="D436" s="30">
        <v>70</v>
      </c>
      <c r="E436" s="30">
        <f>D436*C436</f>
        <v>2940</v>
      </c>
      <c r="F436" s="38" t="s">
        <v>17</v>
      </c>
      <c r="G436" s="29"/>
      <c r="H436" s="30">
        <v>70</v>
      </c>
      <c r="I436" s="30">
        <f>(C436*H436)-E436</f>
        <v>0</v>
      </c>
      <c r="J436" s="9" t="s">
        <v>134</v>
      </c>
      <c r="K436" s="9"/>
      <c r="L436" s="9" t="str">
        <f>IF(C436&lt;&gt;0,"buy "&amp;C436&amp;" "&amp;B436&amp;" @ $"&amp;H436,"")</f>
        <v>buy 42 GFF @ $70</v>
      </c>
      <c r="M436" s="10">
        <f>M435-(H436*C436)</f>
        <v>20869.120000000003</v>
      </c>
      <c r="N436" s="46">
        <f>N435-(H436*C436)</f>
        <v>12890.59</v>
      </c>
      <c r="O436" s="47"/>
      <c r="P436" s="47"/>
      <c r="Q436" s="47"/>
      <c r="R436" s="48"/>
    </row>
    <row r="437" spans="2:18" x14ac:dyDescent="0.45">
      <c r="B437" s="14"/>
      <c r="C437" s="9"/>
      <c r="D437" s="10" t="s">
        <v>20</v>
      </c>
      <c r="E437" s="10">
        <f>SUM(E434:E436)</f>
        <v>8903.2999999999993</v>
      </c>
      <c r="F437" s="9"/>
      <c r="G437" s="9"/>
      <c r="H437" s="10" t="s">
        <v>242</v>
      </c>
      <c r="I437" s="10">
        <f>SUM(I434:I436)</f>
        <v>-29.399999999999636</v>
      </c>
      <c r="J437" s="9"/>
      <c r="K437" s="9"/>
      <c r="L437" s="9"/>
      <c r="M437" s="10"/>
      <c r="N437" s="9"/>
      <c r="O437" s="9"/>
      <c r="P437" s="9"/>
      <c r="Q437" s="9"/>
      <c r="R437" s="11"/>
    </row>
    <row r="438" spans="2:18" x14ac:dyDescent="0.45">
      <c r="B438" s="14"/>
      <c r="C438" s="9"/>
      <c r="D438" s="10"/>
      <c r="E438" s="10"/>
      <c r="F438" s="9"/>
      <c r="G438" s="9"/>
      <c r="H438" s="10"/>
      <c r="I438" s="10"/>
      <c r="J438" s="9"/>
      <c r="K438" s="9"/>
      <c r="L438" s="9"/>
      <c r="M438" s="10"/>
      <c r="N438" s="12" t="str">
        <f>IF(K429+N436&gt;0,"Credit Surplus","Credit Shortage")</f>
        <v>Credit Surplus</v>
      </c>
      <c r="O438" s="38"/>
      <c r="P438" s="9"/>
      <c r="Q438" s="9"/>
      <c r="R438" s="11"/>
    </row>
    <row r="439" spans="2:18" x14ac:dyDescent="0.45">
      <c r="B439" s="14"/>
      <c r="C439" s="9"/>
      <c r="D439" s="10"/>
      <c r="E439" s="10"/>
      <c r="F439" s="9"/>
      <c r="G439" s="9"/>
      <c r="H439" s="10"/>
      <c r="I439" s="10"/>
      <c r="J439" s="9"/>
      <c r="K439" s="9"/>
      <c r="L439" s="9"/>
      <c r="M439" s="10"/>
      <c r="N439" s="9"/>
      <c r="O439" s="9"/>
      <c r="P439" s="9"/>
      <c r="Q439" s="9"/>
      <c r="R439" s="11"/>
    </row>
    <row r="440" spans="2:18" x14ac:dyDescent="0.45">
      <c r="B440" s="14"/>
      <c r="C440" s="9"/>
      <c r="D440" s="10"/>
      <c r="E440" s="10"/>
      <c r="F440" s="9"/>
      <c r="G440" s="9"/>
      <c r="H440" s="10"/>
      <c r="I440" s="10"/>
      <c r="J440" s="9"/>
      <c r="K440" s="9"/>
      <c r="L440" s="9"/>
      <c r="M440" s="9"/>
      <c r="N440" s="9"/>
      <c r="O440" s="9"/>
      <c r="P440" s="9"/>
      <c r="Q440" s="9"/>
      <c r="R440" s="11"/>
    </row>
    <row r="441" spans="2:18" x14ac:dyDescent="0.45">
      <c r="B441" s="14" t="s">
        <v>23</v>
      </c>
      <c r="C441" s="9"/>
      <c r="D441" s="10"/>
      <c r="E441" s="22">
        <v>1899.89</v>
      </c>
      <c r="F441" s="9" t="s">
        <v>111</v>
      </c>
      <c r="G441" s="9"/>
      <c r="H441" s="10"/>
      <c r="I441" s="10"/>
      <c r="J441" s="9"/>
      <c r="K441" s="9"/>
      <c r="L441" s="9"/>
      <c r="M441" s="9"/>
      <c r="N441" s="9"/>
      <c r="O441" s="9"/>
      <c r="P441" s="9"/>
      <c r="Q441" s="9"/>
      <c r="R441" s="11"/>
    </row>
    <row r="442" spans="2:18" x14ac:dyDescent="0.45">
      <c r="B442" s="14" t="s">
        <v>24</v>
      </c>
      <c r="C442" s="9"/>
      <c r="D442" s="10"/>
      <c r="E442" s="49">
        <f>I429</f>
        <v>-17.789999999999964</v>
      </c>
      <c r="F442" s="9" t="s">
        <v>36</v>
      </c>
      <c r="G442" s="9"/>
      <c r="H442" s="10"/>
      <c r="I442" s="10"/>
      <c r="J442" s="9"/>
      <c r="K442" s="9"/>
      <c r="L442" s="9"/>
      <c r="M442" s="9"/>
      <c r="N442" s="9"/>
      <c r="O442" s="9"/>
      <c r="P442" s="9"/>
      <c r="Q442" s="9"/>
      <c r="R442" s="11"/>
    </row>
    <row r="443" spans="2:18" x14ac:dyDescent="0.45">
      <c r="B443" s="14" t="s">
        <v>25</v>
      </c>
      <c r="C443" s="9"/>
      <c r="D443" s="10"/>
      <c r="E443" s="10">
        <f>E441+E442</f>
        <v>1882.1000000000001</v>
      </c>
      <c r="F443" s="9"/>
      <c r="G443" s="9"/>
      <c r="H443" s="10"/>
      <c r="I443" s="10"/>
      <c r="J443" s="9"/>
      <c r="K443" s="9"/>
      <c r="L443" s="9"/>
      <c r="M443" s="9"/>
      <c r="N443" s="9"/>
      <c r="O443" s="9"/>
      <c r="P443" s="9"/>
      <c r="Q443" s="9"/>
      <c r="R443" s="11"/>
    </row>
    <row r="444" spans="2:18" x14ac:dyDescent="0.45">
      <c r="B444" s="14" t="s">
        <v>27</v>
      </c>
      <c r="C444" s="9"/>
      <c r="D444" s="10"/>
      <c r="E444" s="10">
        <f>I437</f>
        <v>-29.399999999999636</v>
      </c>
      <c r="F444" s="9" t="s">
        <v>37</v>
      </c>
      <c r="G444" s="9"/>
      <c r="H444" s="10"/>
      <c r="I444" s="10"/>
      <c r="J444" s="9"/>
      <c r="K444" s="9"/>
      <c r="L444" s="9"/>
      <c r="M444" s="9"/>
      <c r="N444" s="9"/>
      <c r="O444" s="9"/>
      <c r="P444" s="9"/>
      <c r="Q444" s="9"/>
      <c r="R444" s="11"/>
    </row>
    <row r="445" spans="2:18" x14ac:dyDescent="0.45">
      <c r="B445" s="14" t="s">
        <v>25</v>
      </c>
      <c r="C445" s="9"/>
      <c r="D445" s="10"/>
      <c r="E445" s="32">
        <f>E443-E444</f>
        <v>1911.4999999999998</v>
      </c>
      <c r="F445" s="20" t="s">
        <v>38</v>
      </c>
      <c r="G445" s="9"/>
      <c r="H445" s="10"/>
      <c r="I445" s="10"/>
      <c r="J445" s="9"/>
      <c r="K445" s="9"/>
      <c r="L445" s="9"/>
      <c r="M445" s="9"/>
      <c r="N445" s="9"/>
      <c r="O445" s="9"/>
      <c r="P445" s="9"/>
      <c r="Q445" s="9"/>
      <c r="R445" s="11"/>
    </row>
    <row r="446" spans="2:18" ht="14.65" thickBot="1" x14ac:dyDescent="0.5">
      <c r="B446" s="16"/>
      <c r="C446" s="17"/>
      <c r="D446" s="18"/>
      <c r="E446" s="18"/>
      <c r="F446" s="17"/>
      <c r="G446" s="17"/>
      <c r="H446" s="18"/>
      <c r="I446" s="18"/>
      <c r="J446" s="17"/>
      <c r="K446" s="17"/>
      <c r="L446" s="17"/>
      <c r="M446" s="17"/>
      <c r="N446" s="17"/>
      <c r="O446" s="17"/>
      <c r="P446" s="17"/>
      <c r="Q446" s="17"/>
      <c r="R446" s="19"/>
    </row>
    <row r="447" spans="2:18" ht="14.65" thickTop="1" x14ac:dyDescent="0.45"/>
    <row r="449" spans="2:18" ht="14.65" thickBot="1" x14ac:dyDescent="0.5"/>
    <row r="450" spans="2:18" ht="14.65" thickTop="1" x14ac:dyDescent="0.45">
      <c r="B450" s="3"/>
      <c r="C450" s="4"/>
      <c r="D450" s="5">
        <v>45536</v>
      </c>
      <c r="E450" s="6"/>
      <c r="F450" s="4"/>
      <c r="G450" s="4"/>
      <c r="H450" s="6"/>
      <c r="I450" s="6"/>
      <c r="J450" s="4"/>
      <c r="K450" s="4"/>
      <c r="L450" s="4"/>
      <c r="M450" s="21" t="s">
        <v>40</v>
      </c>
      <c r="N450" s="4"/>
      <c r="O450" s="4"/>
      <c r="P450" s="4"/>
      <c r="Q450" s="4"/>
      <c r="R450" s="7"/>
    </row>
    <row r="451" spans="2:18" x14ac:dyDescent="0.45">
      <c r="B451" s="8" t="s">
        <v>11</v>
      </c>
      <c r="C451" s="9"/>
      <c r="D451" s="10"/>
      <c r="E451" s="10"/>
      <c r="F451" s="9"/>
      <c r="G451" s="9"/>
      <c r="H451" s="10"/>
      <c r="I451" s="10"/>
      <c r="J451" s="9"/>
      <c r="K451" s="12" t="s">
        <v>68</v>
      </c>
      <c r="L451" s="9"/>
      <c r="M451" s="12" t="s">
        <v>21</v>
      </c>
      <c r="N451" s="12"/>
      <c r="O451" s="9"/>
      <c r="P451" s="9"/>
      <c r="Q451" s="9"/>
      <c r="R451" s="11"/>
    </row>
    <row r="452" spans="2:18" x14ac:dyDescent="0.45">
      <c r="B452" s="8" t="s">
        <v>3</v>
      </c>
      <c r="C452" s="12" t="s">
        <v>6</v>
      </c>
      <c r="D452" s="13" t="s">
        <v>4</v>
      </c>
      <c r="E452" s="13" t="s">
        <v>7</v>
      </c>
      <c r="F452" s="12" t="s">
        <v>16</v>
      </c>
      <c r="G452" s="9"/>
      <c r="H452" s="13" t="s">
        <v>18</v>
      </c>
      <c r="I452" s="13" t="s">
        <v>19</v>
      </c>
      <c r="J452" s="43" t="s">
        <v>133</v>
      </c>
      <c r="K452" s="12" t="s">
        <v>67</v>
      </c>
      <c r="L452" s="9"/>
      <c r="M452" s="22">
        <v>20456.11</v>
      </c>
      <c r="N452" s="9" t="s">
        <v>135</v>
      </c>
      <c r="O452" s="9"/>
      <c r="P452" s="9"/>
      <c r="Q452" s="9"/>
      <c r="R452" s="11"/>
    </row>
    <row r="453" spans="2:18" x14ac:dyDescent="0.45">
      <c r="B453" s="14" t="s">
        <v>227</v>
      </c>
      <c r="C453" s="9">
        <v>93</v>
      </c>
      <c r="D453" s="10">
        <v>28.69</v>
      </c>
      <c r="E453" s="10">
        <f>D453*C453</f>
        <v>2668.17</v>
      </c>
      <c r="F453" s="38" t="s">
        <v>17</v>
      </c>
      <c r="G453" s="9"/>
      <c r="H453" s="10">
        <v>28.04</v>
      </c>
      <c r="I453" s="10">
        <f>(C453*H453)-E453</f>
        <v>-60.450000000000273</v>
      </c>
      <c r="J453" s="9" t="s">
        <v>134</v>
      </c>
      <c r="K453" s="38">
        <f>H453*C453</f>
        <v>2607.7199999999998</v>
      </c>
      <c r="L453" s="9" t="str">
        <f>IF(C453&lt;&gt;0,"sell "&amp;C453&amp;" "&amp;B453&amp;" @ $"&amp;H453,"")</f>
        <v>sell 93 ASPN @ $28.04</v>
      </c>
      <c r="M453" s="50">
        <f>M452+(H453*C453)</f>
        <v>23063.83</v>
      </c>
      <c r="N453" s="9"/>
      <c r="O453" s="9"/>
      <c r="P453" s="9"/>
      <c r="Q453" s="9"/>
      <c r="R453" s="11"/>
    </row>
    <row r="454" spans="2:18" x14ac:dyDescent="0.45">
      <c r="B454" s="14" t="s">
        <v>228</v>
      </c>
      <c r="C454" s="9">
        <v>175</v>
      </c>
      <c r="D454" s="10">
        <v>13.78</v>
      </c>
      <c r="E454" s="10">
        <f>D454*C454</f>
        <v>2411.5</v>
      </c>
      <c r="F454" s="38" t="s">
        <v>17</v>
      </c>
      <c r="G454" s="9"/>
      <c r="H454" s="10">
        <v>13.64</v>
      </c>
      <c r="I454" s="10">
        <f>(C454*H454)-E454</f>
        <v>-24.5</v>
      </c>
      <c r="J454" s="9" t="s">
        <v>134</v>
      </c>
      <c r="K454" s="38">
        <f>H454*C454</f>
        <v>2387</v>
      </c>
      <c r="L454" s="9" t="str">
        <f>IF(C454&lt;&gt;0,"sell "&amp;C454&amp;" "&amp;B454&amp;" @ $"&amp;H454,"")</f>
        <v>sell 175 CXW @ $13.64</v>
      </c>
      <c r="M454" s="50">
        <f>M453+(H454*C454)</f>
        <v>25450.83</v>
      </c>
      <c r="N454" s="9"/>
      <c r="O454" s="9"/>
      <c r="P454" s="9"/>
      <c r="Q454" s="9"/>
      <c r="R454" s="11"/>
    </row>
    <row r="455" spans="2:18" x14ac:dyDescent="0.45">
      <c r="B455" s="14" t="s">
        <v>229</v>
      </c>
      <c r="C455" s="9">
        <v>102</v>
      </c>
      <c r="D455" s="10">
        <v>31.84</v>
      </c>
      <c r="E455" s="10">
        <f>D455*C455</f>
        <v>3247.68</v>
      </c>
      <c r="F455" s="38" t="s">
        <v>17</v>
      </c>
      <c r="G455" s="9"/>
      <c r="H455" s="10">
        <v>31.64</v>
      </c>
      <c r="I455" s="10">
        <f>(C455*H455)-E455</f>
        <v>-20.399999999999636</v>
      </c>
      <c r="J455" s="9" t="s">
        <v>134</v>
      </c>
      <c r="K455" s="38">
        <f>H455*C455</f>
        <v>3227.28</v>
      </c>
      <c r="L455" s="9" t="str">
        <f>IF(C455&lt;&gt;0,"sell "&amp;C455&amp;" "&amp;B455&amp;" @ $"&amp;H455,"")</f>
        <v>sell 102 REVG @ $31.64</v>
      </c>
      <c r="M455" s="10">
        <f>M454+(H455*C455)</f>
        <v>28678.11</v>
      </c>
      <c r="N455" s="9" t="s">
        <v>44</v>
      </c>
      <c r="O455" s="9"/>
      <c r="P455" s="9"/>
      <c r="Q455" s="9"/>
      <c r="R455" s="11"/>
    </row>
    <row r="456" spans="2:18" x14ac:dyDescent="0.45">
      <c r="B456" s="14"/>
      <c r="C456" s="9"/>
      <c r="D456" s="10" t="s">
        <v>20</v>
      </c>
      <c r="E456" s="10">
        <f>SUM(E453:E455)</f>
        <v>8327.35</v>
      </c>
      <c r="F456" s="9"/>
      <c r="G456" s="9"/>
      <c r="H456" s="41"/>
      <c r="I456" s="10">
        <f>SUM(I453:I455)</f>
        <v>-105.34999999999991</v>
      </c>
      <c r="J456" s="9"/>
      <c r="K456" s="38">
        <f>SUM(K453:K455)</f>
        <v>8222</v>
      </c>
      <c r="L456" s="9"/>
      <c r="M456" s="10"/>
      <c r="N456" s="9"/>
      <c r="O456" s="9"/>
      <c r="P456" s="9"/>
      <c r="Q456" s="9"/>
      <c r="R456" s="11"/>
    </row>
    <row r="457" spans="2:18" x14ac:dyDescent="0.45">
      <c r="B457" s="14"/>
      <c r="C457" s="9"/>
      <c r="D457" s="10"/>
      <c r="E457" s="10"/>
      <c r="F457" s="9"/>
      <c r="G457" s="9"/>
      <c r="H457" s="42"/>
      <c r="I457" s="39"/>
      <c r="J457" s="9"/>
      <c r="K457" s="9"/>
      <c r="L457" s="9"/>
      <c r="M457" s="10"/>
      <c r="N457" s="9"/>
      <c r="O457" s="9"/>
      <c r="P457" s="9"/>
      <c r="Q457" s="9"/>
      <c r="R457" s="11"/>
    </row>
    <row r="458" spans="2:18" x14ac:dyDescent="0.45">
      <c r="B458" s="14"/>
      <c r="C458" s="9"/>
      <c r="D458" s="10"/>
      <c r="E458" s="51"/>
      <c r="F458" s="42"/>
      <c r="G458" s="9"/>
      <c r="H458" s="41"/>
      <c r="I458" s="10"/>
      <c r="J458" s="9"/>
      <c r="K458" s="9"/>
      <c r="L458" s="9"/>
      <c r="M458" s="10"/>
      <c r="N458" s="12" t="s">
        <v>41</v>
      </c>
      <c r="O458" s="9"/>
      <c r="P458" s="9"/>
      <c r="Q458" s="9"/>
      <c r="R458" s="11"/>
    </row>
    <row r="459" spans="2:18" x14ac:dyDescent="0.45">
      <c r="B459" s="8"/>
      <c r="C459" s="9"/>
      <c r="D459" s="10"/>
      <c r="E459" s="10"/>
      <c r="F459" s="20"/>
      <c r="G459" s="9"/>
      <c r="H459" s="41"/>
      <c r="I459" s="10"/>
      <c r="J459" s="9"/>
      <c r="K459" s="9"/>
      <c r="L459" s="9"/>
      <c r="M459" s="10"/>
      <c r="N459" s="12" t="s">
        <v>42</v>
      </c>
      <c r="O459" s="9"/>
      <c r="P459" s="9"/>
      <c r="Q459" s="9"/>
      <c r="R459" s="11"/>
    </row>
    <row r="460" spans="2:18" x14ac:dyDescent="0.45">
      <c r="B460" s="8"/>
      <c r="C460" s="12" t="s">
        <v>6</v>
      </c>
      <c r="D460" s="13" t="s">
        <v>4</v>
      </c>
      <c r="E460" s="13" t="s">
        <v>5</v>
      </c>
      <c r="F460" s="23" t="s">
        <v>16</v>
      </c>
      <c r="G460" s="9"/>
      <c r="H460" s="43" t="s">
        <v>18</v>
      </c>
      <c r="I460" s="13" t="s">
        <v>19</v>
      </c>
      <c r="J460" s="9"/>
      <c r="K460" s="9"/>
      <c r="L460" s="9"/>
      <c r="M460" s="10"/>
      <c r="N460" s="38">
        <f>M452</f>
        <v>20456.11</v>
      </c>
      <c r="O460" s="9"/>
      <c r="P460" s="9"/>
      <c r="Q460" s="9"/>
      <c r="R460" s="11"/>
    </row>
    <row r="461" spans="2:18" x14ac:dyDescent="0.45">
      <c r="B461" s="14" t="s">
        <v>236</v>
      </c>
      <c r="C461" s="9">
        <v>63</v>
      </c>
      <c r="D461" s="10">
        <v>46.09</v>
      </c>
      <c r="E461" s="10">
        <f>D461*C461</f>
        <v>2903.67</v>
      </c>
      <c r="F461" s="38" t="s">
        <v>17</v>
      </c>
      <c r="G461" s="9"/>
      <c r="H461" s="10">
        <v>25.25</v>
      </c>
      <c r="I461" s="10">
        <f>(C461*H461)-E461</f>
        <v>-1312.92</v>
      </c>
      <c r="J461" s="9" t="s">
        <v>134</v>
      </c>
      <c r="K461" s="9"/>
      <c r="L461" s="9" t="str">
        <f>IF(C461&lt;&gt;0,"buy "&amp;C461&amp;" "&amp;B461&amp;" @ $"&amp;H461,"")</f>
        <v>buy 63 DYN @ $25.25</v>
      </c>
      <c r="M461" s="10">
        <f>M455-(H461*C461)</f>
        <v>27087.360000000001</v>
      </c>
      <c r="N461" s="38">
        <f>M452-(H461*C461)</f>
        <v>18865.36</v>
      </c>
      <c r="O461" s="9"/>
      <c r="P461" s="9"/>
      <c r="Q461" s="9"/>
      <c r="R461" s="11"/>
    </row>
    <row r="462" spans="2:18" x14ac:dyDescent="0.45">
      <c r="B462" s="14" t="s">
        <v>238</v>
      </c>
      <c r="C462" s="9">
        <v>8</v>
      </c>
      <c r="D462" s="10">
        <v>353.52</v>
      </c>
      <c r="E462" s="10">
        <f>D462*C462</f>
        <v>2828.16</v>
      </c>
      <c r="F462" s="38" t="s">
        <v>17</v>
      </c>
      <c r="G462" s="9"/>
      <c r="H462" s="10">
        <v>352.94</v>
      </c>
      <c r="I462" s="10">
        <f>(C462*H462)-E462</f>
        <v>-4.6399999999998727</v>
      </c>
      <c r="J462" s="9" t="s">
        <v>134</v>
      </c>
      <c r="K462" s="9"/>
      <c r="L462" s="9" t="str">
        <f>IF(C462&lt;&gt;0,"buy "&amp;C462&amp;" "&amp;B462&amp;" @ $"&amp;H462,"")</f>
        <v>buy 8 FIX @ $352.94</v>
      </c>
      <c r="M462" s="10">
        <f>M461-(H462*C462)</f>
        <v>24263.84</v>
      </c>
      <c r="N462" s="38">
        <f>N461-(H462*C462)</f>
        <v>16041.84</v>
      </c>
      <c r="O462" s="9"/>
      <c r="P462" s="9"/>
      <c r="Q462" s="9"/>
      <c r="R462" s="11"/>
    </row>
    <row r="463" spans="2:18" x14ac:dyDescent="0.45">
      <c r="B463" s="28" t="s">
        <v>237</v>
      </c>
      <c r="C463" s="29">
        <v>51</v>
      </c>
      <c r="D463" s="30">
        <v>56.39</v>
      </c>
      <c r="E463" s="30">
        <f>D463*C463</f>
        <v>2875.89</v>
      </c>
      <c r="F463" s="38" t="s">
        <v>17</v>
      </c>
      <c r="G463" s="29"/>
      <c r="H463" s="30">
        <v>56.3</v>
      </c>
      <c r="I463" s="30">
        <f>(C463*H463)-E463</f>
        <v>-4.5900000000001455</v>
      </c>
      <c r="J463" s="9" t="s">
        <v>134</v>
      </c>
      <c r="K463" s="9"/>
      <c r="L463" s="9" t="str">
        <f>IF(C463&lt;&gt;0,"buy "&amp;C463&amp;" "&amp;B463&amp;" @ $"&amp;H463,"")</f>
        <v>buy 51 RXST @ $56.3</v>
      </c>
      <c r="M463" s="10">
        <f>M462-(H463*C463)</f>
        <v>21392.54</v>
      </c>
      <c r="N463" s="46">
        <f>N462-(H463*C463)</f>
        <v>13170.54</v>
      </c>
      <c r="O463" s="47"/>
      <c r="P463" s="47"/>
      <c r="Q463" s="47"/>
      <c r="R463" s="48"/>
    </row>
    <row r="464" spans="2:18" x14ac:dyDescent="0.45">
      <c r="B464" s="14"/>
      <c r="C464" s="9"/>
      <c r="D464" s="10" t="s">
        <v>20</v>
      </c>
      <c r="E464" s="10">
        <f>SUM(E461:E463)</f>
        <v>8607.7199999999993</v>
      </c>
      <c r="F464" s="9"/>
      <c r="G464" s="9"/>
      <c r="H464" s="10"/>
      <c r="I464" s="10">
        <f>SUM(I461:I463)</f>
        <v>-1322.15</v>
      </c>
      <c r="J464" s="9"/>
      <c r="K464" s="9"/>
      <c r="L464" s="9"/>
      <c r="M464" s="10"/>
      <c r="N464" s="9"/>
      <c r="O464" s="9"/>
      <c r="P464" s="9"/>
      <c r="Q464" s="9"/>
      <c r="R464" s="11"/>
    </row>
    <row r="465" spans="2:18" x14ac:dyDescent="0.45">
      <c r="B465" s="14"/>
      <c r="C465" s="9"/>
      <c r="D465" s="10"/>
      <c r="E465" s="10"/>
      <c r="F465" s="9"/>
      <c r="G465" s="9"/>
      <c r="H465" s="10"/>
      <c r="I465" s="10"/>
      <c r="J465" s="9"/>
      <c r="K465" s="9"/>
      <c r="L465" s="9"/>
      <c r="M465" s="10"/>
      <c r="N465" s="12" t="str">
        <f>IF(K456+N463&gt;0,"Credit Surplus","Credit Shortage")</f>
        <v>Credit Surplus</v>
      </c>
      <c r="O465" s="38"/>
      <c r="P465" s="9"/>
      <c r="Q465" s="9"/>
      <c r="R465" s="11"/>
    </row>
    <row r="466" spans="2:18" x14ac:dyDescent="0.45">
      <c r="B466" s="14"/>
      <c r="C466" s="9"/>
      <c r="D466" s="10"/>
      <c r="E466" s="10"/>
      <c r="F466" s="9"/>
      <c r="G466" s="9"/>
      <c r="H466" s="10"/>
      <c r="I466" s="10"/>
      <c r="J466" s="9"/>
      <c r="K466" s="9"/>
      <c r="L466" s="9"/>
      <c r="M466" s="10"/>
      <c r="N466" s="9"/>
      <c r="O466" s="9"/>
      <c r="P466" s="9"/>
      <c r="Q466" s="9"/>
      <c r="R466" s="11"/>
    </row>
    <row r="467" spans="2:18" x14ac:dyDescent="0.45">
      <c r="B467" s="14"/>
      <c r="C467" s="9"/>
      <c r="D467" s="10"/>
      <c r="E467" s="10"/>
      <c r="F467" s="9"/>
      <c r="G467" s="9"/>
      <c r="H467" s="10"/>
      <c r="I467" s="10"/>
      <c r="J467" s="9"/>
      <c r="K467" s="9"/>
      <c r="L467" s="9"/>
      <c r="M467" s="9"/>
      <c r="N467" s="9"/>
      <c r="O467" s="9"/>
      <c r="P467" s="9"/>
      <c r="Q467" s="9"/>
      <c r="R467" s="11"/>
    </row>
    <row r="468" spans="2:18" x14ac:dyDescent="0.45">
      <c r="B468" s="14" t="s">
        <v>23</v>
      </c>
      <c r="C468" s="9"/>
      <c r="D468" s="10"/>
      <c r="E468" s="22">
        <v>590.07000000000005</v>
      </c>
      <c r="F468" s="9" t="s">
        <v>111</v>
      </c>
      <c r="G468" s="9"/>
      <c r="H468" s="10"/>
      <c r="I468" s="10"/>
      <c r="J468" s="9"/>
      <c r="K468" s="9"/>
      <c r="L468" s="9"/>
      <c r="M468" s="9"/>
      <c r="N468" s="9"/>
      <c r="O468" s="9"/>
      <c r="P468" s="9"/>
      <c r="Q468" s="9"/>
      <c r="R468" s="11"/>
    </row>
    <row r="469" spans="2:18" x14ac:dyDescent="0.45">
      <c r="B469" s="14" t="s">
        <v>24</v>
      </c>
      <c r="C469" s="9"/>
      <c r="D469" s="10"/>
      <c r="E469" s="49">
        <f>I456</f>
        <v>-105.34999999999991</v>
      </c>
      <c r="F469" s="9" t="s">
        <v>36</v>
      </c>
      <c r="G469" s="9"/>
      <c r="H469" s="10"/>
      <c r="I469" s="10"/>
      <c r="J469" s="9"/>
      <c r="K469" s="9"/>
      <c r="L469" s="9"/>
      <c r="M469" s="9"/>
      <c r="N469" s="9"/>
      <c r="O469" s="9"/>
      <c r="P469" s="9"/>
      <c r="Q469" s="9"/>
      <c r="R469" s="11"/>
    </row>
    <row r="470" spans="2:18" x14ac:dyDescent="0.45">
      <c r="B470" s="14" t="s">
        <v>25</v>
      </c>
      <c r="C470" s="9"/>
      <c r="D470" s="10"/>
      <c r="E470" s="10">
        <f>E468+E469</f>
        <v>484.72000000000014</v>
      </c>
      <c r="F470" s="9"/>
      <c r="G470" s="9"/>
      <c r="H470" s="10"/>
      <c r="I470" s="10"/>
      <c r="J470" s="9"/>
      <c r="K470" s="9"/>
      <c r="L470" s="9"/>
      <c r="M470" s="9"/>
      <c r="N470" s="9"/>
      <c r="O470" s="9"/>
      <c r="P470" s="9"/>
      <c r="Q470" s="9"/>
      <c r="R470" s="11"/>
    </row>
    <row r="471" spans="2:18" x14ac:dyDescent="0.45">
      <c r="B471" s="14" t="s">
        <v>27</v>
      </c>
      <c r="C471" s="9"/>
      <c r="D471" s="10"/>
      <c r="E471" s="10">
        <f>I464</f>
        <v>-1322.15</v>
      </c>
      <c r="F471" s="9" t="s">
        <v>37</v>
      </c>
      <c r="G471" s="9"/>
      <c r="H471" s="10"/>
      <c r="I471" s="10"/>
      <c r="J471" s="9"/>
      <c r="K471" s="9"/>
      <c r="L471" s="9"/>
      <c r="M471" s="9"/>
      <c r="N471" s="9"/>
      <c r="O471" s="9"/>
      <c r="P471" s="9"/>
      <c r="Q471" s="9"/>
      <c r="R471" s="11"/>
    </row>
    <row r="472" spans="2:18" x14ac:dyDescent="0.45">
      <c r="B472" s="14" t="s">
        <v>25</v>
      </c>
      <c r="C472" s="9"/>
      <c r="D472" s="10"/>
      <c r="E472" s="32">
        <f>E470-E471</f>
        <v>1806.8700000000003</v>
      </c>
      <c r="F472" s="20" t="s">
        <v>38</v>
      </c>
      <c r="G472" s="9"/>
      <c r="H472" s="10"/>
      <c r="I472" s="10"/>
      <c r="J472" s="9"/>
      <c r="K472" s="9"/>
      <c r="L472" s="9"/>
      <c r="M472" s="9"/>
      <c r="N472" s="9"/>
      <c r="O472" s="9"/>
      <c r="P472" s="9"/>
      <c r="Q472" s="9"/>
      <c r="R472" s="11"/>
    </row>
    <row r="473" spans="2:18" ht="14.65" thickBot="1" x14ac:dyDescent="0.5">
      <c r="B473" s="16"/>
      <c r="C473" s="17"/>
      <c r="D473" s="18"/>
      <c r="E473" s="18"/>
      <c r="F473" s="17"/>
      <c r="G473" s="17"/>
      <c r="H473" s="18"/>
      <c r="I473" s="18"/>
      <c r="J473" s="17"/>
      <c r="K473" s="17"/>
      <c r="L473" s="17"/>
      <c r="M473" s="17"/>
      <c r="N473" s="17"/>
      <c r="O473" s="17"/>
      <c r="P473" s="17"/>
      <c r="Q473" s="17"/>
      <c r="R473" s="19"/>
    </row>
    <row r="474" spans="2:18" ht="14.65" thickTop="1" x14ac:dyDescent="0.45"/>
    <row r="477" spans="2:18" ht="14.65" thickBot="1" x14ac:dyDescent="0.5"/>
    <row r="478" spans="2:18" ht="14.65" thickTop="1" x14ac:dyDescent="0.45">
      <c r="B478" s="3"/>
      <c r="C478" s="4"/>
      <c r="D478" s="5">
        <v>45505</v>
      </c>
      <c r="E478" s="6"/>
      <c r="F478" s="4"/>
      <c r="G478" s="4"/>
      <c r="H478" s="6"/>
      <c r="I478" s="6"/>
      <c r="J478" s="4"/>
      <c r="K478" s="4"/>
      <c r="L478" s="4"/>
      <c r="M478" s="21" t="s">
        <v>40</v>
      </c>
      <c r="N478" s="4"/>
      <c r="O478" s="4"/>
      <c r="P478" s="4"/>
      <c r="Q478" s="4"/>
      <c r="R478" s="7"/>
    </row>
    <row r="479" spans="2:18" x14ac:dyDescent="0.45">
      <c r="B479" s="8" t="s">
        <v>11</v>
      </c>
      <c r="C479" s="9"/>
      <c r="D479" s="10"/>
      <c r="E479" s="10"/>
      <c r="F479" s="9"/>
      <c r="G479" s="9"/>
      <c r="H479" s="10"/>
      <c r="I479" s="10"/>
      <c r="J479" s="9"/>
      <c r="K479" s="12" t="s">
        <v>68</v>
      </c>
      <c r="L479" s="9"/>
      <c r="M479" s="12" t="s">
        <v>21</v>
      </c>
      <c r="N479" s="12"/>
      <c r="O479" s="9"/>
      <c r="P479" s="9"/>
      <c r="Q479" s="9"/>
      <c r="R479" s="11"/>
    </row>
    <row r="480" spans="2:18" x14ac:dyDescent="0.45">
      <c r="B480" s="8" t="s">
        <v>3</v>
      </c>
      <c r="C480" s="12" t="s">
        <v>6</v>
      </c>
      <c r="D480" s="13" t="s">
        <v>4</v>
      </c>
      <c r="E480" s="13" t="s">
        <v>7</v>
      </c>
      <c r="F480" s="12" t="s">
        <v>16</v>
      </c>
      <c r="G480" s="9"/>
      <c r="H480" s="13" t="s">
        <v>18</v>
      </c>
      <c r="I480" s="13" t="s">
        <v>19</v>
      </c>
      <c r="J480" s="43" t="s">
        <v>133</v>
      </c>
      <c r="K480" s="12" t="s">
        <v>67</v>
      </c>
      <c r="L480" s="9"/>
      <c r="M480" s="22">
        <v>22301.759999999998</v>
      </c>
      <c r="N480" s="9" t="s">
        <v>135</v>
      </c>
      <c r="O480" s="9"/>
      <c r="P480" s="9"/>
      <c r="Q480" s="9"/>
      <c r="R480" s="11"/>
    </row>
    <row r="481" spans="2:18" x14ac:dyDescent="0.45">
      <c r="B481" s="14" t="s">
        <v>224</v>
      </c>
      <c r="C481" s="9">
        <v>159</v>
      </c>
      <c r="D481" s="10">
        <v>14.5</v>
      </c>
      <c r="E481" s="10">
        <f>D481*C481</f>
        <v>2305.5</v>
      </c>
      <c r="F481" s="38" t="s">
        <v>17</v>
      </c>
      <c r="G481" s="9"/>
      <c r="H481" s="10">
        <v>14.45</v>
      </c>
      <c r="I481" s="10">
        <f>(C481*H481)-E481</f>
        <v>-7.9500000000002728</v>
      </c>
      <c r="J481" s="9" t="s">
        <v>134</v>
      </c>
      <c r="K481" s="38">
        <f>H481*C481</f>
        <v>2297.5499999999997</v>
      </c>
      <c r="L481" s="9" t="str">
        <f>IF(C481&lt;&gt;0,"sell "&amp;C481&amp;" "&amp;B481&amp;" @ $"&amp;H481,"")</f>
        <v>sell 159 GEO @ $14.45</v>
      </c>
      <c r="M481" s="50">
        <f>M480+(H481*C481)</f>
        <v>24599.309999999998</v>
      </c>
      <c r="N481" s="9"/>
      <c r="O481" s="9"/>
      <c r="P481" s="9"/>
      <c r="Q481" s="9"/>
      <c r="R481" s="11"/>
    </row>
    <row r="482" spans="2:18" x14ac:dyDescent="0.45">
      <c r="B482" s="14" t="s">
        <v>225</v>
      </c>
      <c r="C482" s="9">
        <v>28</v>
      </c>
      <c r="D482" s="10">
        <v>92.94</v>
      </c>
      <c r="E482" s="10">
        <f>D482*C482</f>
        <v>2602.3199999999997</v>
      </c>
      <c r="F482" s="38" t="s">
        <v>17</v>
      </c>
      <c r="G482" s="9"/>
      <c r="H482" s="10">
        <v>93.21</v>
      </c>
      <c r="I482" s="10">
        <f>(C482*H482)-E482</f>
        <v>7.5599999999999454</v>
      </c>
      <c r="J482" s="9" t="s">
        <v>134</v>
      </c>
      <c r="K482" s="38">
        <f>H482*C482</f>
        <v>2609.8799999999997</v>
      </c>
      <c r="L482" s="9" t="str">
        <f>IF(C482&lt;&gt;0,"sell "&amp;C482&amp;" "&amp;B482&amp;" @ $"&amp;H482,"")</f>
        <v>sell 28 EHC @ $93.21</v>
      </c>
      <c r="M482" s="50">
        <f>M481+(H482*C482)</f>
        <v>27209.19</v>
      </c>
      <c r="N482" s="9"/>
      <c r="O482" s="9"/>
      <c r="P482" s="9"/>
      <c r="Q482" s="9"/>
      <c r="R482" s="11"/>
    </row>
    <row r="483" spans="2:18" x14ac:dyDescent="0.45">
      <c r="B483" s="14" t="s">
        <v>226</v>
      </c>
      <c r="C483" s="9">
        <v>73</v>
      </c>
      <c r="D483" s="10">
        <v>46.4</v>
      </c>
      <c r="E483" s="10">
        <f>D483*C483</f>
        <v>3387.2</v>
      </c>
      <c r="F483" s="38" t="s">
        <v>17</v>
      </c>
      <c r="G483" s="9"/>
      <c r="H483" s="10">
        <v>44.88</v>
      </c>
      <c r="I483" s="10">
        <f>(C483*H483)-E483</f>
        <v>-110.95999999999958</v>
      </c>
      <c r="J483" s="9" t="s">
        <v>134</v>
      </c>
      <c r="K483" s="38">
        <f>H483*C483</f>
        <v>3276.2400000000002</v>
      </c>
      <c r="L483" s="9" t="str">
        <f>IF(C483&lt;&gt;0,"sell "&amp;C483&amp;" "&amp;B483&amp;" @ $"&amp;H483,"")</f>
        <v>sell 73 AGIO @ $44.88</v>
      </c>
      <c r="M483" s="10">
        <f>M482+(H483*C483)</f>
        <v>30485.43</v>
      </c>
      <c r="N483" s="9" t="s">
        <v>44</v>
      </c>
      <c r="O483" s="9"/>
      <c r="P483" s="9"/>
      <c r="Q483" s="9"/>
      <c r="R483" s="11"/>
    </row>
    <row r="484" spans="2:18" x14ac:dyDescent="0.45">
      <c r="B484" s="14"/>
      <c r="C484" s="9"/>
      <c r="D484" s="10" t="s">
        <v>20</v>
      </c>
      <c r="E484" s="10">
        <f>SUM(E481:E483)</f>
        <v>8295.02</v>
      </c>
      <c r="F484" s="9"/>
      <c r="G484" s="9"/>
      <c r="H484" s="41"/>
      <c r="I484" s="10">
        <f>SUM(I481:I483)</f>
        <v>-111.34999999999991</v>
      </c>
      <c r="J484" s="9"/>
      <c r="K484" s="38">
        <f>SUM(K481:K483)</f>
        <v>8183.67</v>
      </c>
      <c r="L484" s="9"/>
      <c r="M484" s="10"/>
      <c r="N484" s="9"/>
      <c r="O484" s="9"/>
      <c r="P484" s="9"/>
      <c r="Q484" s="9"/>
      <c r="R484" s="11"/>
    </row>
    <row r="485" spans="2:18" x14ac:dyDescent="0.45">
      <c r="B485" s="14"/>
      <c r="C485" s="9"/>
      <c r="D485" s="10"/>
      <c r="E485" s="10"/>
      <c r="F485" s="9"/>
      <c r="G485" s="9"/>
      <c r="H485" s="42"/>
      <c r="I485" s="39"/>
      <c r="J485" s="9"/>
      <c r="K485" s="9"/>
      <c r="L485" s="9"/>
      <c r="M485" s="10"/>
      <c r="N485" s="9"/>
      <c r="O485" s="9"/>
      <c r="P485" s="9"/>
      <c r="Q485" s="9"/>
      <c r="R485" s="11"/>
    </row>
    <row r="486" spans="2:18" x14ac:dyDescent="0.45">
      <c r="B486" s="14"/>
      <c r="C486" s="9"/>
      <c r="D486" s="10"/>
      <c r="E486" s="51"/>
      <c r="F486" s="42"/>
      <c r="G486" s="9"/>
      <c r="H486" s="41"/>
      <c r="I486" s="10"/>
      <c r="J486" s="9"/>
      <c r="K486" s="9"/>
      <c r="L486" s="9"/>
      <c r="M486" s="10"/>
      <c r="N486" s="12" t="s">
        <v>41</v>
      </c>
      <c r="O486" s="9"/>
      <c r="P486" s="9"/>
      <c r="Q486" s="9"/>
      <c r="R486" s="11"/>
    </row>
    <row r="487" spans="2:18" x14ac:dyDescent="0.45">
      <c r="B487" s="8"/>
      <c r="C487" s="9"/>
      <c r="D487" s="10"/>
      <c r="E487" s="10"/>
      <c r="F487" s="20"/>
      <c r="G487" s="9"/>
      <c r="H487" s="41"/>
      <c r="I487" s="10"/>
      <c r="J487" s="9"/>
      <c r="K487" s="9"/>
      <c r="L487" s="9"/>
      <c r="M487" s="10"/>
      <c r="N487" s="12" t="s">
        <v>42</v>
      </c>
      <c r="O487" s="9"/>
      <c r="P487" s="9"/>
      <c r="Q487" s="9"/>
      <c r="R487" s="11"/>
    </row>
    <row r="488" spans="2:18" x14ac:dyDescent="0.45">
      <c r="B488" s="8"/>
      <c r="C488" s="12" t="s">
        <v>6</v>
      </c>
      <c r="D488" s="13" t="s">
        <v>4</v>
      </c>
      <c r="E488" s="13" t="s">
        <v>5</v>
      </c>
      <c r="F488" s="23" t="s">
        <v>16</v>
      </c>
      <c r="G488" s="9"/>
      <c r="H488" s="43" t="s">
        <v>18</v>
      </c>
      <c r="I488" s="13" t="s">
        <v>19</v>
      </c>
      <c r="J488" s="9"/>
      <c r="K488" s="9"/>
      <c r="L488" s="9"/>
      <c r="M488" s="10"/>
      <c r="N488" s="38">
        <f>M480</f>
        <v>22301.759999999998</v>
      </c>
      <c r="O488" s="9"/>
      <c r="P488" s="9"/>
      <c r="Q488" s="9"/>
      <c r="R488" s="11"/>
    </row>
    <row r="489" spans="2:18" x14ac:dyDescent="0.45">
      <c r="B489" s="14" t="s">
        <v>233</v>
      </c>
      <c r="C489" s="9">
        <v>68</v>
      </c>
      <c r="D489" s="10">
        <v>43.05</v>
      </c>
      <c r="E489" s="10">
        <f>D489*C489</f>
        <v>2927.3999999999996</v>
      </c>
      <c r="F489" s="38" t="s">
        <v>17</v>
      </c>
      <c r="G489" s="9"/>
      <c r="H489" s="10">
        <v>43.11</v>
      </c>
      <c r="I489" s="10">
        <f>(C489*H489)-E489</f>
        <v>4.080000000000382</v>
      </c>
      <c r="J489" s="9" t="s">
        <v>134</v>
      </c>
      <c r="K489" s="9"/>
      <c r="L489" s="9" t="str">
        <f>IF(C489&lt;&gt;0,"buy "&amp;C489&amp;" "&amp;B489&amp;" @ $"&amp;H489,"")</f>
        <v>buy 68 IDYA @ $43.11</v>
      </c>
      <c r="M489" s="10">
        <f>M483-(H489*C489)</f>
        <v>27553.95</v>
      </c>
      <c r="N489" s="38">
        <f>M480-(H489*C489)</f>
        <v>19370.28</v>
      </c>
      <c r="O489" s="9"/>
      <c r="P489" s="9"/>
      <c r="Q489" s="9"/>
      <c r="R489" s="11"/>
    </row>
    <row r="490" spans="2:18" x14ac:dyDescent="0.45">
      <c r="B490" s="14" t="s">
        <v>234</v>
      </c>
      <c r="C490" s="9">
        <v>22</v>
      </c>
      <c r="D490" s="10">
        <v>133.5</v>
      </c>
      <c r="E490" s="10">
        <f>D490*C490</f>
        <v>2937</v>
      </c>
      <c r="F490" s="38" t="s">
        <v>17</v>
      </c>
      <c r="G490" s="9"/>
      <c r="H490" s="10">
        <v>133.56</v>
      </c>
      <c r="I490" s="10">
        <f>(C490*H490)-E490</f>
        <v>1.3200000000001637</v>
      </c>
      <c r="J490" s="9" t="s">
        <v>134</v>
      </c>
      <c r="K490" s="9"/>
      <c r="L490" s="9" t="str">
        <f>IF(C490&lt;&gt;0,"buy "&amp;C490&amp;" "&amp;B490&amp;" @ $"&amp;H490,"")</f>
        <v>buy 22 ASND @ $133.56</v>
      </c>
      <c r="M490" s="10">
        <f>M489-(H490*C490)</f>
        <v>24615.63</v>
      </c>
      <c r="N490" s="38">
        <f>N489-(H490*C490)</f>
        <v>16431.96</v>
      </c>
      <c r="O490" s="9"/>
      <c r="P490" s="9"/>
      <c r="Q490" s="9"/>
      <c r="R490" s="11"/>
    </row>
    <row r="491" spans="2:18" x14ac:dyDescent="0.45">
      <c r="B491" s="28" t="s">
        <v>235</v>
      </c>
      <c r="C491" s="29">
        <v>76</v>
      </c>
      <c r="D491" s="30">
        <v>38.68</v>
      </c>
      <c r="E491" s="30">
        <f>D491*C491</f>
        <v>2939.68</v>
      </c>
      <c r="F491" s="38" t="s">
        <v>17</v>
      </c>
      <c r="G491" s="29"/>
      <c r="H491" s="30">
        <v>38.630000000000003</v>
      </c>
      <c r="I491" s="30">
        <f>(C491*H491)-E491</f>
        <v>-3.7999999999997272</v>
      </c>
      <c r="J491" s="9" t="s">
        <v>134</v>
      </c>
      <c r="K491" s="9"/>
      <c r="L491" s="9" t="str">
        <f>IF(C491&lt;&gt;0,"buy "&amp;C491&amp;" "&amp;B491&amp;" @ $"&amp;H491,"")</f>
        <v>buy 76 TRMD @ $38.63</v>
      </c>
      <c r="M491" s="10">
        <f>M490-(H491*C491)</f>
        <v>21679.75</v>
      </c>
      <c r="N491" s="46">
        <f>N490-(H491*C491)</f>
        <v>13496.079999999998</v>
      </c>
      <c r="O491" s="47"/>
      <c r="P491" s="47"/>
      <c r="Q491" s="47"/>
      <c r="R491" s="48"/>
    </row>
    <row r="492" spans="2:18" x14ac:dyDescent="0.45">
      <c r="B492" s="14"/>
      <c r="C492" s="9"/>
      <c r="D492" s="10" t="s">
        <v>20</v>
      </c>
      <c r="E492" s="10">
        <f>SUM(E489:E491)</f>
        <v>8804.08</v>
      </c>
      <c r="F492" s="9"/>
      <c r="G492" s="9"/>
      <c r="H492" s="10"/>
      <c r="I492" s="10">
        <f>SUM(I489:I491)</f>
        <v>1.6000000000008185</v>
      </c>
      <c r="J492" s="9"/>
      <c r="K492" s="9"/>
      <c r="L492" s="9"/>
      <c r="M492" s="10"/>
      <c r="N492" s="9"/>
      <c r="O492" s="9"/>
      <c r="P492" s="9"/>
      <c r="Q492" s="9"/>
      <c r="R492" s="11"/>
    </row>
    <row r="493" spans="2:18" x14ac:dyDescent="0.45">
      <c r="B493" s="14"/>
      <c r="C493" s="9"/>
      <c r="D493" s="10"/>
      <c r="E493" s="10"/>
      <c r="F493" s="9"/>
      <c r="G493" s="9"/>
      <c r="H493" s="10"/>
      <c r="I493" s="10"/>
      <c r="J493" s="9"/>
      <c r="K493" s="9"/>
      <c r="L493" s="9"/>
      <c r="M493" s="10"/>
      <c r="N493" s="12" t="str">
        <f>IF(K484+N491&gt;0,"Credit Surplus","Credit Shortage")</f>
        <v>Credit Surplus</v>
      </c>
      <c r="O493" s="38"/>
      <c r="P493" s="9"/>
      <c r="Q493" s="9"/>
      <c r="R493" s="11"/>
    </row>
    <row r="494" spans="2:18" x14ac:dyDescent="0.45">
      <c r="B494" s="14"/>
      <c r="C494" s="9"/>
      <c r="D494" s="10"/>
      <c r="E494" s="10"/>
      <c r="F494" s="9"/>
      <c r="G494" s="9"/>
      <c r="H494" s="10"/>
      <c r="I494" s="10"/>
      <c r="J494" s="9"/>
      <c r="K494" s="9"/>
      <c r="L494" s="9"/>
      <c r="M494" s="10"/>
      <c r="N494" s="9"/>
      <c r="O494" s="9"/>
      <c r="P494" s="9"/>
      <c r="Q494" s="9"/>
      <c r="R494" s="11"/>
    </row>
    <row r="495" spans="2:18" x14ac:dyDescent="0.45">
      <c r="B495" s="14"/>
      <c r="C495" s="9"/>
      <c r="D495" s="10"/>
      <c r="E495" s="10"/>
      <c r="F495" s="9"/>
      <c r="G495" s="9"/>
      <c r="H495" s="10"/>
      <c r="I495" s="10"/>
      <c r="J495" s="9"/>
      <c r="K495" s="9"/>
      <c r="L495" s="9"/>
      <c r="M495" s="9"/>
      <c r="N495" s="9"/>
      <c r="O495" s="9"/>
      <c r="P495" s="9"/>
      <c r="Q495" s="9"/>
      <c r="R495" s="11"/>
    </row>
    <row r="496" spans="2:18" x14ac:dyDescent="0.45">
      <c r="B496" s="14" t="s">
        <v>23</v>
      </c>
      <c r="C496" s="9"/>
      <c r="D496" s="10"/>
      <c r="E496" s="22">
        <v>983.39</v>
      </c>
      <c r="F496" s="9" t="s">
        <v>111</v>
      </c>
      <c r="G496" s="9"/>
      <c r="H496" s="10"/>
      <c r="I496" s="10"/>
      <c r="J496" s="9"/>
      <c r="K496" s="9"/>
      <c r="L496" s="9"/>
      <c r="M496" s="9"/>
      <c r="N496" s="9"/>
      <c r="O496" s="9"/>
      <c r="P496" s="9"/>
      <c r="Q496" s="9"/>
      <c r="R496" s="11"/>
    </row>
    <row r="497" spans="2:18" x14ac:dyDescent="0.45">
      <c r="B497" s="14" t="s">
        <v>24</v>
      </c>
      <c r="C497" s="9"/>
      <c r="D497" s="10"/>
      <c r="E497" s="49">
        <f>I484</f>
        <v>-111.34999999999991</v>
      </c>
      <c r="F497" s="9" t="s">
        <v>36</v>
      </c>
      <c r="G497" s="9"/>
      <c r="H497" s="10"/>
      <c r="I497" s="10"/>
      <c r="J497" s="9"/>
      <c r="K497" s="9"/>
      <c r="L497" s="9"/>
      <c r="M497" s="9"/>
      <c r="N497" s="9"/>
      <c r="O497" s="9"/>
      <c r="P497" s="9"/>
      <c r="Q497" s="9"/>
      <c r="R497" s="11"/>
    </row>
    <row r="498" spans="2:18" x14ac:dyDescent="0.45">
      <c r="B498" s="14" t="s">
        <v>25</v>
      </c>
      <c r="C498" s="9"/>
      <c r="D498" s="10"/>
      <c r="E498" s="10">
        <f>E496+E497</f>
        <v>872.04000000000008</v>
      </c>
      <c r="F498" s="9"/>
      <c r="G498" s="9"/>
      <c r="H498" s="10"/>
      <c r="I498" s="10"/>
      <c r="J498" s="9"/>
      <c r="K498" s="9"/>
      <c r="L498" s="9"/>
      <c r="M498" s="9"/>
      <c r="N498" s="9"/>
      <c r="O498" s="9"/>
      <c r="P498" s="9"/>
      <c r="Q498" s="9"/>
      <c r="R498" s="11"/>
    </row>
    <row r="499" spans="2:18" x14ac:dyDescent="0.45">
      <c r="B499" s="14" t="s">
        <v>27</v>
      </c>
      <c r="C499" s="9"/>
      <c r="D499" s="10"/>
      <c r="E499" s="10">
        <f>I492</f>
        <v>1.6000000000008185</v>
      </c>
      <c r="F499" s="9" t="s">
        <v>37</v>
      </c>
      <c r="G499" s="9"/>
      <c r="H499" s="10"/>
      <c r="I499" s="10"/>
      <c r="J499" s="9"/>
      <c r="K499" s="9"/>
      <c r="L499" s="9"/>
      <c r="M499" s="9"/>
      <c r="N499" s="9"/>
      <c r="O499" s="9"/>
      <c r="P499" s="9"/>
      <c r="Q499" s="9"/>
      <c r="R499" s="11"/>
    </row>
    <row r="500" spans="2:18" x14ac:dyDescent="0.45">
      <c r="B500" s="14" t="s">
        <v>25</v>
      </c>
      <c r="C500" s="9"/>
      <c r="D500" s="10"/>
      <c r="E500" s="32">
        <f>E498-E499</f>
        <v>870.43999999999926</v>
      </c>
      <c r="F500" s="20" t="s">
        <v>38</v>
      </c>
      <c r="G500" s="9"/>
      <c r="H500" s="10"/>
      <c r="I500" s="10"/>
      <c r="J500" s="9"/>
      <c r="K500" s="9"/>
      <c r="L500" s="9"/>
      <c r="M500" s="9"/>
      <c r="N500" s="9"/>
      <c r="O500" s="9"/>
      <c r="P500" s="9"/>
      <c r="Q500" s="9"/>
      <c r="R500" s="11"/>
    </row>
    <row r="501" spans="2:18" ht="14.65" thickBot="1" x14ac:dyDescent="0.5">
      <c r="B501" s="16"/>
      <c r="C501" s="17"/>
      <c r="D501" s="18"/>
      <c r="E501" s="18"/>
      <c r="F501" s="17"/>
      <c r="G501" s="17"/>
      <c r="H501" s="18"/>
      <c r="I501" s="18"/>
      <c r="J501" s="17"/>
      <c r="K501" s="17"/>
      <c r="L501" s="17"/>
      <c r="M501" s="17"/>
      <c r="N501" s="17"/>
      <c r="O501" s="17"/>
      <c r="P501" s="17"/>
      <c r="Q501" s="17"/>
      <c r="R501" s="19"/>
    </row>
    <row r="502" spans="2:18" ht="14.65" thickTop="1" x14ac:dyDescent="0.45"/>
    <row r="504" spans="2:18" ht="14.65" thickBot="1" x14ac:dyDescent="0.5"/>
    <row r="505" spans="2:18" ht="14.65" thickTop="1" x14ac:dyDescent="0.45">
      <c r="B505" s="3"/>
      <c r="C505" s="4"/>
      <c r="D505" s="5">
        <v>45474</v>
      </c>
      <c r="E505" s="6"/>
      <c r="F505" s="4"/>
      <c r="G505" s="4"/>
      <c r="H505" s="6"/>
      <c r="I505" s="6"/>
      <c r="J505" s="4"/>
      <c r="K505" s="4"/>
      <c r="L505" s="4"/>
      <c r="M505" s="21" t="s">
        <v>40</v>
      </c>
      <c r="N505" s="4"/>
      <c r="O505" s="4"/>
      <c r="P505" s="4"/>
      <c r="Q505" s="4"/>
      <c r="R505" s="7"/>
    </row>
    <row r="506" spans="2:18" x14ac:dyDescent="0.45">
      <c r="B506" s="8" t="s">
        <v>11</v>
      </c>
      <c r="C506" s="9"/>
      <c r="D506" s="10"/>
      <c r="E506" s="10"/>
      <c r="F506" s="9"/>
      <c r="G506" s="9"/>
      <c r="H506" s="10"/>
      <c r="I506" s="10"/>
      <c r="J506" s="9"/>
      <c r="K506" s="12" t="s">
        <v>68</v>
      </c>
      <c r="L506" s="9"/>
      <c r="M506" s="12" t="s">
        <v>21</v>
      </c>
      <c r="N506" s="12"/>
      <c r="O506" s="9"/>
      <c r="P506" s="9"/>
      <c r="Q506" s="9"/>
      <c r="R506" s="11"/>
    </row>
    <row r="507" spans="2:18" x14ac:dyDescent="0.45">
      <c r="B507" s="8" t="s">
        <v>3</v>
      </c>
      <c r="C507" s="12" t="s">
        <v>6</v>
      </c>
      <c r="D507" s="13" t="s">
        <v>4</v>
      </c>
      <c r="E507" s="13" t="s">
        <v>7</v>
      </c>
      <c r="F507" s="12" t="s">
        <v>16</v>
      </c>
      <c r="G507" s="9"/>
      <c r="H507" s="13" t="s">
        <v>18</v>
      </c>
      <c r="I507" s="13" t="s">
        <v>19</v>
      </c>
      <c r="J507" s="43" t="s">
        <v>133</v>
      </c>
      <c r="K507" s="12" t="s">
        <v>67</v>
      </c>
      <c r="L507" s="9"/>
      <c r="M507" s="22">
        <v>26567.27</v>
      </c>
      <c r="N507" s="9" t="s">
        <v>135</v>
      </c>
      <c r="O507" s="9"/>
      <c r="P507" s="9"/>
      <c r="Q507" s="9"/>
      <c r="R507" s="11"/>
    </row>
    <row r="508" spans="2:18" x14ac:dyDescent="0.45">
      <c r="B508" s="14" t="s">
        <v>221</v>
      </c>
      <c r="C508" s="9">
        <v>56</v>
      </c>
      <c r="D508" s="10">
        <v>31.99</v>
      </c>
      <c r="E508" s="10">
        <f>D508*C508</f>
        <v>1791.4399999999998</v>
      </c>
      <c r="F508" s="38" t="s">
        <v>17</v>
      </c>
      <c r="G508" s="9"/>
      <c r="H508" s="10">
        <v>32.19</v>
      </c>
      <c r="I508" s="10">
        <f>(C508*H508)-E508</f>
        <v>11.200000000000045</v>
      </c>
      <c r="J508" s="9" t="s">
        <v>134</v>
      </c>
      <c r="K508" s="38">
        <f>H508*C508</f>
        <v>1802.6399999999999</v>
      </c>
      <c r="L508" s="9" t="str">
        <f>IF(C508&lt;&gt;0,"sell "&amp;C508&amp;" "&amp;B508&amp;" @ $"&amp;H508,"")</f>
        <v>sell 56 FOR @ $32.19</v>
      </c>
      <c r="M508" s="50">
        <f>M507+(H508*C508)</f>
        <v>28369.91</v>
      </c>
      <c r="N508" s="9"/>
      <c r="O508" s="9"/>
      <c r="P508" s="9"/>
      <c r="Q508" s="9"/>
      <c r="R508" s="11"/>
    </row>
    <row r="509" spans="2:18" x14ac:dyDescent="0.45">
      <c r="B509" s="14" t="s">
        <v>223</v>
      </c>
      <c r="C509" s="9">
        <v>29</v>
      </c>
      <c r="D509" s="10">
        <v>91</v>
      </c>
      <c r="E509" s="10">
        <f>D509*C509</f>
        <v>2639</v>
      </c>
      <c r="F509" s="38" t="s">
        <v>17</v>
      </c>
      <c r="G509" s="9"/>
      <c r="H509" s="10">
        <v>91.06</v>
      </c>
      <c r="I509" s="10">
        <f>(C509*H509)-E509</f>
        <v>1.7400000000002365</v>
      </c>
      <c r="J509" s="9" t="s">
        <v>134</v>
      </c>
      <c r="K509" s="38">
        <f>H509*C509</f>
        <v>2640.7400000000002</v>
      </c>
      <c r="L509" s="9" t="str">
        <f>IF(C509&lt;&gt;0,"sell "&amp;C509&amp;" "&amp;B509&amp;" @ $"&amp;H509,"")</f>
        <v>sell 29 HWKN @ $91.06</v>
      </c>
      <c r="M509" s="50">
        <f>M508+(H509*C509)</f>
        <v>31010.65</v>
      </c>
      <c r="N509" s="9"/>
      <c r="O509" s="9"/>
      <c r="P509" s="9"/>
      <c r="Q509" s="9"/>
      <c r="R509" s="11"/>
    </row>
    <row r="510" spans="2:18" x14ac:dyDescent="0.45">
      <c r="B510" s="14"/>
      <c r="C510" s="9"/>
      <c r="D510" s="10">
        <v>0</v>
      </c>
      <c r="E510" s="10">
        <f>D510*C510</f>
        <v>0</v>
      </c>
      <c r="F510" s="38" t="s">
        <v>17</v>
      </c>
      <c r="G510" s="9"/>
      <c r="H510" s="10">
        <v>0</v>
      </c>
      <c r="I510" s="10">
        <f>(C510*H510)-E510</f>
        <v>0</v>
      </c>
      <c r="J510" s="9" t="s">
        <v>134</v>
      </c>
      <c r="K510" s="38">
        <f>H510*C510</f>
        <v>0</v>
      </c>
      <c r="L510" s="9" t="str">
        <f>IF(C510&lt;&gt;0,"sell "&amp;C510&amp;" "&amp;B510&amp;" @ $"&amp;H510,"")</f>
        <v/>
      </c>
      <c r="M510" s="10">
        <f>M509+(H510*C510)</f>
        <v>31010.65</v>
      </c>
      <c r="N510" s="9" t="s">
        <v>44</v>
      </c>
      <c r="O510" s="9"/>
      <c r="P510" s="9"/>
      <c r="Q510" s="9"/>
      <c r="R510" s="11"/>
    </row>
    <row r="511" spans="2:18" x14ac:dyDescent="0.45">
      <c r="B511" s="14"/>
      <c r="C511" s="9"/>
      <c r="D511" s="10" t="s">
        <v>20</v>
      </c>
      <c r="E511" s="10">
        <f>SUM(E508:E510)</f>
        <v>4430.4399999999996</v>
      </c>
      <c r="F511" s="9"/>
      <c r="G511" s="9"/>
      <c r="H511" s="41"/>
      <c r="I511" s="10">
        <f>SUM(I508:I510)</f>
        <v>12.940000000000282</v>
      </c>
      <c r="J511" s="9"/>
      <c r="K511" s="38">
        <f>SUM(K508:K510)</f>
        <v>4443.38</v>
      </c>
      <c r="L511" s="9"/>
      <c r="M511" s="10"/>
      <c r="N511" s="9"/>
      <c r="O511" s="9"/>
      <c r="P511" s="9"/>
      <c r="Q511" s="9"/>
      <c r="R511" s="11"/>
    </row>
    <row r="512" spans="2:18" x14ac:dyDescent="0.45">
      <c r="B512" s="14"/>
      <c r="C512" s="9"/>
      <c r="D512" s="10"/>
      <c r="E512" s="10"/>
      <c r="F512" s="9"/>
      <c r="G512" s="9"/>
      <c r="H512" s="42"/>
      <c r="I512" s="39"/>
      <c r="J512" s="9"/>
      <c r="K512" s="9"/>
      <c r="L512" s="9"/>
      <c r="M512" s="10"/>
      <c r="N512" s="9"/>
      <c r="O512" s="9"/>
      <c r="P512" s="9"/>
      <c r="Q512" s="9"/>
      <c r="R512" s="11"/>
    </row>
    <row r="513" spans="2:18" x14ac:dyDescent="0.45">
      <c r="B513" s="14"/>
      <c r="C513" s="9"/>
      <c r="D513" s="10"/>
      <c r="E513" s="51"/>
      <c r="F513" s="42"/>
      <c r="G513" s="9"/>
      <c r="H513" s="41"/>
      <c r="I513" s="10"/>
      <c r="J513" s="9"/>
      <c r="K513" s="9"/>
      <c r="L513" s="9"/>
      <c r="M513" s="10"/>
      <c r="N513" s="12" t="s">
        <v>41</v>
      </c>
      <c r="O513" s="9"/>
      <c r="P513" s="9"/>
      <c r="Q513" s="9"/>
      <c r="R513" s="11"/>
    </row>
    <row r="514" spans="2:18" x14ac:dyDescent="0.45">
      <c r="B514" s="8"/>
      <c r="C514" s="9"/>
      <c r="D514" s="10"/>
      <c r="E514" s="10"/>
      <c r="F514" s="20"/>
      <c r="G514" s="9"/>
      <c r="H514" s="41"/>
      <c r="I514" s="10"/>
      <c r="J514" s="9"/>
      <c r="K514" s="9"/>
      <c r="L514" s="9"/>
      <c r="M514" s="10"/>
      <c r="N514" s="12" t="s">
        <v>42</v>
      </c>
      <c r="O514" s="9"/>
      <c r="P514" s="9"/>
      <c r="Q514" s="9"/>
      <c r="R514" s="11"/>
    </row>
    <row r="515" spans="2:18" x14ac:dyDescent="0.45">
      <c r="B515" s="8"/>
      <c r="C515" s="12" t="s">
        <v>6</v>
      </c>
      <c r="D515" s="13" t="s">
        <v>4</v>
      </c>
      <c r="E515" s="13" t="s">
        <v>5</v>
      </c>
      <c r="F515" s="23" t="s">
        <v>16</v>
      </c>
      <c r="G515" s="9"/>
      <c r="H515" s="43" t="s">
        <v>18</v>
      </c>
      <c r="I515" s="13" t="s">
        <v>19</v>
      </c>
      <c r="J515" s="9"/>
      <c r="K515" s="9"/>
      <c r="L515" s="9"/>
      <c r="M515" s="10"/>
      <c r="N515" s="38">
        <f>M507</f>
        <v>26567.27</v>
      </c>
      <c r="O515" s="9"/>
      <c r="P515" s="9"/>
      <c r="Q515" s="9"/>
      <c r="R515" s="11"/>
    </row>
    <row r="516" spans="2:18" x14ac:dyDescent="0.45">
      <c r="B516" s="14" t="s">
        <v>230</v>
      </c>
      <c r="C516" s="9">
        <v>92</v>
      </c>
      <c r="D516" s="10">
        <v>30.42</v>
      </c>
      <c r="E516" s="10">
        <f>D516*C516</f>
        <v>2798.6400000000003</v>
      </c>
      <c r="F516" s="38" t="s">
        <v>17</v>
      </c>
      <c r="G516" s="9"/>
      <c r="H516" s="10">
        <v>30.68</v>
      </c>
      <c r="I516" s="10">
        <f>(C516*H516)-E516</f>
        <v>23.919999999999618</v>
      </c>
      <c r="J516" s="9" t="s">
        <v>134</v>
      </c>
      <c r="K516" s="9"/>
      <c r="L516" s="9" t="str">
        <f>IF(C516&lt;&gt;0,"buy "&amp;C516&amp;" "&amp;B516&amp;" @ $"&amp;H516,"")</f>
        <v>buy 92 GCT @ $30.68</v>
      </c>
      <c r="M516" s="10">
        <f>M510-(H516*C516)</f>
        <v>28188.09</v>
      </c>
      <c r="N516" s="38">
        <f>M507-(H516*C516)</f>
        <v>23744.71</v>
      </c>
      <c r="O516" s="9"/>
      <c r="P516" s="9"/>
      <c r="Q516" s="9"/>
      <c r="R516" s="11"/>
    </row>
    <row r="517" spans="2:18" x14ac:dyDescent="0.45">
      <c r="B517" s="14" t="s">
        <v>231</v>
      </c>
      <c r="C517" s="9">
        <v>9</v>
      </c>
      <c r="D517" s="10">
        <v>293.77999999999997</v>
      </c>
      <c r="E517" s="10">
        <f>D517*C517</f>
        <v>2644.0199999999995</v>
      </c>
      <c r="F517" s="38" t="s">
        <v>17</v>
      </c>
      <c r="G517" s="9"/>
      <c r="H517" s="10">
        <v>295.17</v>
      </c>
      <c r="I517" s="10">
        <f>(C517*H517)-E517</f>
        <v>12.510000000000673</v>
      </c>
      <c r="J517" s="9" t="s">
        <v>134</v>
      </c>
      <c r="K517" s="9"/>
      <c r="L517" s="9" t="str">
        <f>IF(C517&lt;&gt;0,"buy "&amp;C517&amp;" "&amp;B517&amp;" @ $"&amp;H517,"")</f>
        <v>buy 9 KAI @ $295.17</v>
      </c>
      <c r="M517" s="10">
        <f>M516-(H517*C517)</f>
        <v>25531.56</v>
      </c>
      <c r="N517" s="38">
        <f>N516-(H517*C517)</f>
        <v>21088.18</v>
      </c>
      <c r="O517" s="9"/>
      <c r="P517" s="9"/>
      <c r="Q517" s="9"/>
      <c r="R517" s="11"/>
    </row>
    <row r="518" spans="2:18" x14ac:dyDescent="0.45">
      <c r="B518" s="28" t="s">
        <v>232</v>
      </c>
      <c r="C518" s="29">
        <v>61</v>
      </c>
      <c r="D518" s="30">
        <v>45.63</v>
      </c>
      <c r="E518" s="30">
        <f>D518*C518</f>
        <v>2783.4300000000003</v>
      </c>
      <c r="F518" s="38" t="s">
        <v>17</v>
      </c>
      <c r="G518" s="29"/>
      <c r="H518" s="30">
        <v>46.24</v>
      </c>
      <c r="I518" s="30">
        <f>(C518*H518)-E518</f>
        <v>37.210000000000036</v>
      </c>
      <c r="J518" s="9" t="s">
        <v>134</v>
      </c>
      <c r="K518" s="9"/>
      <c r="L518" s="9" t="str">
        <f>IF(C518&lt;&gt;0,"buy "&amp;C518&amp;" "&amp;B518&amp;" @ $"&amp;H518,"")</f>
        <v>buy 61 GLP @ $46.24</v>
      </c>
      <c r="M518" s="10">
        <f>M517-(H518*C518)</f>
        <v>22710.920000000002</v>
      </c>
      <c r="N518" s="46">
        <f>N517-(H518*C518)</f>
        <v>18267.54</v>
      </c>
      <c r="O518" s="47"/>
      <c r="P518" s="47"/>
      <c r="Q518" s="47"/>
      <c r="R518" s="48"/>
    </row>
    <row r="519" spans="2:18" x14ac:dyDescent="0.45">
      <c r="B519" s="14"/>
      <c r="C519" s="9"/>
      <c r="D519" s="10" t="s">
        <v>20</v>
      </c>
      <c r="E519" s="10">
        <f>SUM(E516:E518)</f>
        <v>8226.09</v>
      </c>
      <c r="F519" s="9"/>
      <c r="G519" s="9"/>
      <c r="H519" s="10"/>
      <c r="I519" s="10">
        <f>SUM(I516:I518)</f>
        <v>73.640000000000327</v>
      </c>
      <c r="J519" s="9"/>
      <c r="K519" s="9"/>
      <c r="L519" s="9"/>
      <c r="M519" s="10"/>
      <c r="N519" s="9"/>
      <c r="O519" s="9"/>
      <c r="P519" s="9"/>
      <c r="Q519" s="9"/>
      <c r="R519" s="11"/>
    </row>
    <row r="520" spans="2:18" x14ac:dyDescent="0.45">
      <c r="B520" s="14"/>
      <c r="C520" s="9"/>
      <c r="D520" s="10"/>
      <c r="E520" s="10"/>
      <c r="F520" s="9"/>
      <c r="G520" s="9"/>
      <c r="H520" s="10"/>
      <c r="I520" s="10"/>
      <c r="J520" s="9"/>
      <c r="K520" s="9"/>
      <c r="L520" s="9"/>
      <c r="M520" s="10"/>
      <c r="N520" s="12" t="str">
        <f>IF(K511+N518&gt;0,"Credit Surplus","Credit Shortage")</f>
        <v>Credit Surplus</v>
      </c>
      <c r="O520" s="38"/>
      <c r="P520" s="9"/>
      <c r="Q520" s="9"/>
      <c r="R520" s="11"/>
    </row>
    <row r="521" spans="2:18" x14ac:dyDescent="0.45">
      <c r="B521" s="14"/>
      <c r="C521" s="9"/>
      <c r="D521" s="10"/>
      <c r="E521" s="10"/>
      <c r="F521" s="9"/>
      <c r="G521" s="9"/>
      <c r="H521" s="10"/>
      <c r="I521" s="10"/>
      <c r="J521" s="9"/>
      <c r="K521" s="9"/>
      <c r="L521" s="9"/>
      <c r="M521" s="10"/>
      <c r="N521" s="9"/>
      <c r="O521" s="9"/>
      <c r="P521" s="9"/>
      <c r="Q521" s="9"/>
      <c r="R521" s="11"/>
    </row>
    <row r="522" spans="2:18" x14ac:dyDescent="0.45">
      <c r="B522" s="14"/>
      <c r="C522" s="9"/>
      <c r="D522" s="10"/>
      <c r="E522" s="10"/>
      <c r="F522" s="9"/>
      <c r="G522" s="9"/>
      <c r="H522" s="10"/>
      <c r="I522" s="10"/>
      <c r="J522" s="9"/>
      <c r="K522" s="9"/>
      <c r="L522" s="9"/>
      <c r="M522" s="9"/>
      <c r="N522" s="9"/>
      <c r="O522" s="9"/>
      <c r="P522" s="9"/>
      <c r="Q522" s="9"/>
      <c r="R522" s="11"/>
    </row>
    <row r="523" spans="2:18" x14ac:dyDescent="0.45">
      <c r="B523" s="14" t="s">
        <v>23</v>
      </c>
      <c r="C523" s="9"/>
      <c r="D523" s="10"/>
      <c r="E523" s="22">
        <v>1553.15</v>
      </c>
      <c r="F523" s="9" t="s">
        <v>111</v>
      </c>
      <c r="G523" s="9"/>
      <c r="H523" s="10"/>
      <c r="I523" s="10"/>
      <c r="J523" s="9"/>
      <c r="K523" s="9"/>
      <c r="L523" s="9"/>
      <c r="M523" s="9"/>
      <c r="N523" s="9"/>
      <c r="O523" s="9"/>
      <c r="P523" s="9"/>
      <c r="Q523" s="9"/>
      <c r="R523" s="11"/>
    </row>
    <row r="524" spans="2:18" x14ac:dyDescent="0.45">
      <c r="B524" s="14" t="s">
        <v>24</v>
      </c>
      <c r="C524" s="9"/>
      <c r="D524" s="10"/>
      <c r="E524" s="49">
        <f>I511</f>
        <v>12.940000000000282</v>
      </c>
      <c r="F524" s="9" t="s">
        <v>36</v>
      </c>
      <c r="G524" s="9"/>
      <c r="H524" s="10"/>
      <c r="I524" s="10"/>
      <c r="J524" s="9"/>
      <c r="K524" s="9"/>
      <c r="L524" s="9"/>
      <c r="M524" s="9"/>
      <c r="N524" s="9"/>
      <c r="O524" s="9"/>
      <c r="P524" s="9"/>
      <c r="Q524" s="9"/>
      <c r="R524" s="11"/>
    </row>
    <row r="525" spans="2:18" x14ac:dyDescent="0.45">
      <c r="B525" s="14" t="s">
        <v>25</v>
      </c>
      <c r="C525" s="9"/>
      <c r="D525" s="10"/>
      <c r="E525" s="10">
        <f>E523+E524</f>
        <v>1566.0900000000004</v>
      </c>
      <c r="F525" s="9"/>
      <c r="G525" s="9"/>
      <c r="H525" s="10"/>
      <c r="I525" s="10"/>
      <c r="J525" s="9"/>
      <c r="K525" s="9"/>
      <c r="L525" s="9"/>
      <c r="M525" s="9"/>
      <c r="N525" s="9"/>
      <c r="O525" s="9"/>
      <c r="P525" s="9"/>
      <c r="Q525" s="9"/>
      <c r="R525" s="11"/>
    </row>
    <row r="526" spans="2:18" x14ac:dyDescent="0.45">
      <c r="B526" s="14" t="s">
        <v>27</v>
      </c>
      <c r="C526" s="9"/>
      <c r="D526" s="10"/>
      <c r="E526" s="10">
        <f>I519</f>
        <v>73.640000000000327</v>
      </c>
      <c r="F526" s="9" t="s">
        <v>37</v>
      </c>
      <c r="G526" s="9"/>
      <c r="H526" s="10"/>
      <c r="I526" s="10"/>
      <c r="J526" s="9"/>
      <c r="K526" s="9"/>
      <c r="L526" s="9"/>
      <c r="M526" s="9"/>
      <c r="N526" s="9"/>
      <c r="O526" s="9"/>
      <c r="P526" s="9"/>
      <c r="Q526" s="9"/>
      <c r="R526" s="11"/>
    </row>
    <row r="527" spans="2:18" x14ac:dyDescent="0.45">
      <c r="B527" s="14" t="s">
        <v>25</v>
      </c>
      <c r="C527" s="9"/>
      <c r="D527" s="10"/>
      <c r="E527" s="32">
        <f>E525-E526</f>
        <v>1492.45</v>
      </c>
      <c r="F527" s="20" t="s">
        <v>38</v>
      </c>
      <c r="G527" s="9"/>
      <c r="H527" s="10"/>
      <c r="I527" s="10"/>
      <c r="J527" s="9"/>
      <c r="K527" s="9"/>
      <c r="L527" s="9"/>
      <c r="M527" s="9"/>
      <c r="N527" s="9"/>
      <c r="O527" s="9"/>
      <c r="P527" s="9"/>
      <c r="Q527" s="9"/>
      <c r="R527" s="11"/>
    </row>
    <row r="528" spans="2:18" ht="14.65" thickBot="1" x14ac:dyDescent="0.5">
      <c r="B528" s="16"/>
      <c r="C528" s="17"/>
      <c r="D528" s="18"/>
      <c r="E528" s="18"/>
      <c r="F528" s="17"/>
      <c r="G528" s="17"/>
      <c r="H528" s="18"/>
      <c r="I528" s="18"/>
      <c r="J528" s="17"/>
      <c r="K528" s="17"/>
      <c r="L528" s="17"/>
      <c r="M528" s="17"/>
      <c r="N528" s="17"/>
      <c r="O528" s="17"/>
      <c r="P528" s="17"/>
      <c r="Q528" s="17"/>
      <c r="R528" s="19"/>
    </row>
    <row r="529" spans="2:18" ht="14.65" thickTop="1" x14ac:dyDescent="0.45"/>
    <row r="532" spans="2:18" ht="14.65" thickBot="1" x14ac:dyDescent="0.5"/>
    <row r="533" spans="2:18" ht="14.65" thickTop="1" x14ac:dyDescent="0.45">
      <c r="B533" s="3"/>
      <c r="C533" s="4"/>
      <c r="D533" s="5">
        <v>45444</v>
      </c>
      <c r="E533" s="6"/>
      <c r="F533" s="4"/>
      <c r="G533" s="4"/>
      <c r="H533" s="6"/>
      <c r="I533" s="6"/>
      <c r="J533" s="4"/>
      <c r="K533" s="4"/>
      <c r="L533" s="4"/>
      <c r="M533" s="21" t="s">
        <v>40</v>
      </c>
      <c r="N533" s="4"/>
      <c r="O533" s="4"/>
      <c r="P533" s="4"/>
      <c r="Q533" s="4"/>
      <c r="R533" s="7"/>
    </row>
    <row r="534" spans="2:18" x14ac:dyDescent="0.45">
      <c r="B534" s="8" t="s">
        <v>11</v>
      </c>
      <c r="C534" s="9"/>
      <c r="D534" s="10"/>
      <c r="E534" s="10"/>
      <c r="F534" s="9"/>
      <c r="G534" s="9"/>
      <c r="H534" s="10"/>
      <c r="I534" s="10"/>
      <c r="J534" s="9"/>
      <c r="K534" s="12" t="s">
        <v>68</v>
      </c>
      <c r="L534" s="9"/>
      <c r="M534" s="12" t="s">
        <v>21</v>
      </c>
      <c r="N534" s="12"/>
      <c r="O534" s="9"/>
      <c r="P534" s="9"/>
      <c r="Q534" s="9"/>
      <c r="R534" s="11"/>
    </row>
    <row r="535" spans="2:18" x14ac:dyDescent="0.45">
      <c r="B535" s="8" t="s">
        <v>3</v>
      </c>
      <c r="C535" s="12" t="s">
        <v>6</v>
      </c>
      <c r="D535" s="13" t="s">
        <v>4</v>
      </c>
      <c r="E535" s="13" t="s">
        <v>7</v>
      </c>
      <c r="F535" s="12" t="s">
        <v>16</v>
      </c>
      <c r="G535" s="9"/>
      <c r="H535" s="13" t="s">
        <v>18</v>
      </c>
      <c r="I535" s="13" t="s">
        <v>19</v>
      </c>
      <c r="J535" s="43" t="s">
        <v>133</v>
      </c>
      <c r="K535" s="12" t="s">
        <v>67</v>
      </c>
      <c r="L535" s="9"/>
      <c r="M535" s="22">
        <v>27624.63</v>
      </c>
      <c r="N535" s="9" t="s">
        <v>135</v>
      </c>
      <c r="O535" s="9"/>
      <c r="P535" s="9"/>
      <c r="Q535" s="9"/>
      <c r="R535" s="11"/>
    </row>
    <row r="536" spans="2:18" x14ac:dyDescent="0.45">
      <c r="B536" s="14" t="s">
        <v>218</v>
      </c>
      <c r="C536" s="9">
        <v>60</v>
      </c>
      <c r="D536" s="10">
        <v>48.45</v>
      </c>
      <c r="E536" s="10">
        <f>D536*C536</f>
        <v>2907</v>
      </c>
      <c r="F536" s="38" t="s">
        <v>17</v>
      </c>
      <c r="G536" s="9"/>
      <c r="H536" s="10">
        <v>48.82</v>
      </c>
      <c r="I536" s="10">
        <f>(C536*H536)-E536</f>
        <v>22.199999999999818</v>
      </c>
      <c r="J536" s="9" t="s">
        <v>134</v>
      </c>
      <c r="K536" s="38">
        <f>H536*C536</f>
        <v>2929.2</v>
      </c>
      <c r="L536" s="9" t="str">
        <f>IF(C536&lt;&gt;0,"sell "&amp;C536&amp;" "&amp;B536&amp;" @ $"&amp;H536,"")</f>
        <v>sell 60 VIST @ $48.82</v>
      </c>
      <c r="M536" s="50">
        <f>M535+(H536*C536)</f>
        <v>30553.83</v>
      </c>
      <c r="N536" s="9"/>
      <c r="O536" s="9"/>
      <c r="P536" s="9"/>
      <c r="Q536" s="9"/>
      <c r="R536" s="11"/>
    </row>
    <row r="537" spans="2:18" x14ac:dyDescent="0.45">
      <c r="B537" s="14" t="s">
        <v>219</v>
      </c>
      <c r="C537" s="9">
        <v>121</v>
      </c>
      <c r="D537" s="10">
        <v>20.239999999999998</v>
      </c>
      <c r="E537" s="10">
        <f>D537*C537</f>
        <v>2449.04</v>
      </c>
      <c r="F537" s="38" t="s">
        <v>17</v>
      </c>
      <c r="G537" s="9"/>
      <c r="H537" s="10">
        <v>20.55</v>
      </c>
      <c r="I537" s="10">
        <f>(C537*H537)-E537</f>
        <v>37.510000000000218</v>
      </c>
      <c r="J537" s="9" t="s">
        <v>134</v>
      </c>
      <c r="K537" s="38">
        <f>H537*C537</f>
        <v>2486.5500000000002</v>
      </c>
      <c r="L537" s="9" t="str">
        <f>IF(C537&lt;&gt;0,"sell "&amp;C537&amp;" "&amp;B537&amp;" @ $"&amp;H537,"")</f>
        <v>sell 121 AROC @ $20.55</v>
      </c>
      <c r="M537" s="50">
        <f>M536+(H537*C537)</f>
        <v>33040.380000000005</v>
      </c>
      <c r="N537" s="9"/>
      <c r="O537" s="9"/>
      <c r="P537" s="9"/>
      <c r="Q537" s="9"/>
      <c r="R537" s="11"/>
    </row>
    <row r="538" spans="2:18" x14ac:dyDescent="0.45">
      <c r="B538" s="14" t="s">
        <v>220</v>
      </c>
      <c r="C538" s="9">
        <v>161</v>
      </c>
      <c r="D538" s="10">
        <v>13.66</v>
      </c>
      <c r="E538" s="10">
        <f>D538*C538</f>
        <v>2199.2600000000002</v>
      </c>
      <c r="F538" s="38" t="s">
        <v>17</v>
      </c>
      <c r="G538" s="9"/>
      <c r="H538" s="10">
        <v>13.77</v>
      </c>
      <c r="I538" s="10">
        <f>(C538*H538)-E538</f>
        <v>17.709999999999582</v>
      </c>
      <c r="J538" s="9" t="s">
        <v>134</v>
      </c>
      <c r="K538" s="38">
        <f>H538*C538</f>
        <v>2216.9699999999998</v>
      </c>
      <c r="L538" s="9" t="str">
        <f>IF(C538&lt;&gt;0,"sell "&amp;C538&amp;" "&amp;B538&amp;" @ $"&amp;H538,"")</f>
        <v>sell 161 SCS @ $13.77</v>
      </c>
      <c r="M538" s="10">
        <f>M537+(H538*C538)</f>
        <v>35257.350000000006</v>
      </c>
      <c r="N538" s="9" t="s">
        <v>44</v>
      </c>
      <c r="O538" s="9"/>
      <c r="P538" s="9"/>
      <c r="Q538" s="9"/>
      <c r="R538" s="11"/>
    </row>
    <row r="539" spans="2:18" x14ac:dyDescent="0.45">
      <c r="B539" s="14"/>
      <c r="C539" s="9"/>
      <c r="D539" s="10" t="s">
        <v>20</v>
      </c>
      <c r="E539" s="10">
        <f>SUM(E536:E538)</f>
        <v>7555.3</v>
      </c>
      <c r="F539" s="9"/>
      <c r="G539" s="9"/>
      <c r="H539" s="41"/>
      <c r="I539" s="10">
        <f>SUM(I536:I538)</f>
        <v>77.419999999999618</v>
      </c>
      <c r="J539" s="9"/>
      <c r="K539" s="38">
        <f>SUM(K536:K538)</f>
        <v>7632.7199999999993</v>
      </c>
      <c r="L539" s="9"/>
      <c r="M539" s="10"/>
      <c r="N539" s="9"/>
      <c r="O539" s="9"/>
      <c r="P539" s="9"/>
      <c r="Q539" s="9"/>
      <c r="R539" s="11"/>
    </row>
    <row r="540" spans="2:18" x14ac:dyDescent="0.45">
      <c r="B540" s="14"/>
      <c r="C540" s="9"/>
      <c r="D540" s="10"/>
      <c r="E540" s="10"/>
      <c r="F540" s="9"/>
      <c r="G540" s="9"/>
      <c r="H540" s="42"/>
      <c r="I540" s="39"/>
      <c r="J540" s="9"/>
      <c r="K540" s="9"/>
      <c r="L540" s="9"/>
      <c r="M540" s="10"/>
      <c r="N540" s="9"/>
      <c r="O540" s="9"/>
      <c r="P540" s="9"/>
      <c r="Q540" s="9"/>
      <c r="R540" s="11"/>
    </row>
    <row r="541" spans="2:18" x14ac:dyDescent="0.45">
      <c r="B541" s="14"/>
      <c r="C541" s="9"/>
      <c r="D541" s="10"/>
      <c r="E541" s="51"/>
      <c r="F541" s="42"/>
      <c r="G541" s="9"/>
      <c r="H541" s="41"/>
      <c r="I541" s="10"/>
      <c r="J541" s="9"/>
      <c r="K541" s="9"/>
      <c r="L541" s="9"/>
      <c r="M541" s="10"/>
      <c r="N541" s="12" t="s">
        <v>41</v>
      </c>
      <c r="O541" s="9"/>
      <c r="P541" s="9"/>
      <c r="Q541" s="9"/>
      <c r="R541" s="11"/>
    </row>
    <row r="542" spans="2:18" x14ac:dyDescent="0.45">
      <c r="B542" s="8"/>
      <c r="C542" s="9"/>
      <c r="D542" s="10"/>
      <c r="E542" s="10"/>
      <c r="F542" s="20"/>
      <c r="G542" s="9"/>
      <c r="H542" s="41"/>
      <c r="I542" s="10"/>
      <c r="J542" s="9"/>
      <c r="K542" s="9"/>
      <c r="L542" s="9"/>
      <c r="M542" s="10"/>
      <c r="N542" s="12" t="s">
        <v>42</v>
      </c>
      <c r="O542" s="9"/>
      <c r="P542" s="9"/>
      <c r="Q542" s="9"/>
      <c r="R542" s="11"/>
    </row>
    <row r="543" spans="2:18" x14ac:dyDescent="0.45">
      <c r="B543" s="8"/>
      <c r="C543" s="12" t="s">
        <v>6</v>
      </c>
      <c r="D543" s="13" t="s">
        <v>4</v>
      </c>
      <c r="E543" s="13" t="s">
        <v>5</v>
      </c>
      <c r="F543" s="23" t="s">
        <v>16</v>
      </c>
      <c r="G543" s="9"/>
      <c r="H543" s="43" t="s">
        <v>18</v>
      </c>
      <c r="I543" s="13" t="s">
        <v>19</v>
      </c>
      <c r="J543" s="9"/>
      <c r="K543" s="9"/>
      <c r="L543" s="9"/>
      <c r="M543" s="10"/>
      <c r="N543" s="38">
        <f>M535</f>
        <v>27624.63</v>
      </c>
      <c r="O543" s="9"/>
      <c r="P543" s="9"/>
      <c r="Q543" s="9"/>
      <c r="R543" s="11"/>
    </row>
    <row r="544" spans="2:18" x14ac:dyDescent="0.45">
      <c r="B544" s="14" t="s">
        <v>227</v>
      </c>
      <c r="C544" s="9">
        <v>93</v>
      </c>
      <c r="D544" s="10">
        <v>29.92</v>
      </c>
      <c r="E544" s="10">
        <f>D544*C544</f>
        <v>2782.56</v>
      </c>
      <c r="F544" s="38" t="s">
        <v>17</v>
      </c>
      <c r="G544" s="9"/>
      <c r="H544" s="10">
        <v>30.69</v>
      </c>
      <c r="I544" s="10">
        <f>(C544*H544)-E544</f>
        <v>71.610000000000127</v>
      </c>
      <c r="J544" s="9" t="s">
        <v>134</v>
      </c>
      <c r="K544" s="9"/>
      <c r="L544" s="9" t="str">
        <f>IF(C544&lt;&gt;0,"buy "&amp;C544&amp;" "&amp;B544&amp;" @ $"&amp;H544,"")</f>
        <v>buy 93 ASPN @ $30.69</v>
      </c>
      <c r="M544" s="10">
        <f>M538-(H544*C544)</f>
        <v>32403.180000000008</v>
      </c>
      <c r="N544" s="38">
        <f>M535-(H544*C544)</f>
        <v>24770.46</v>
      </c>
      <c r="O544" s="9"/>
      <c r="P544" s="9"/>
      <c r="Q544" s="9"/>
      <c r="R544" s="11"/>
    </row>
    <row r="545" spans="2:18" x14ac:dyDescent="0.45">
      <c r="B545" s="14" t="s">
        <v>228</v>
      </c>
      <c r="C545" s="9">
        <v>175</v>
      </c>
      <c r="D545" s="10">
        <v>16.05</v>
      </c>
      <c r="E545" s="10">
        <f>D545*C545</f>
        <v>2808.75</v>
      </c>
      <c r="F545" s="38" t="s">
        <v>17</v>
      </c>
      <c r="G545" s="9"/>
      <c r="H545" s="10">
        <v>16.170000000000002</v>
      </c>
      <c r="I545" s="10">
        <f>(C545*H545)-E545</f>
        <v>21.000000000000455</v>
      </c>
      <c r="J545" s="9" t="s">
        <v>134</v>
      </c>
      <c r="K545" s="9"/>
      <c r="L545" s="9" t="str">
        <f>IF(C545&lt;&gt;0,"buy "&amp;C545&amp;" "&amp;B545&amp;" @ $"&amp;H545,"")</f>
        <v>buy 175 CXW @ $16.17</v>
      </c>
      <c r="M545" s="10">
        <f>M544-(H545*C545)</f>
        <v>29573.430000000008</v>
      </c>
      <c r="N545" s="38">
        <f>N544-(H545*C545)</f>
        <v>21940.71</v>
      </c>
      <c r="O545" s="9"/>
      <c r="P545" s="9"/>
      <c r="Q545" s="9"/>
      <c r="R545" s="11"/>
    </row>
    <row r="546" spans="2:18" x14ac:dyDescent="0.45">
      <c r="B546" s="28" t="s">
        <v>229</v>
      </c>
      <c r="C546" s="29">
        <v>102</v>
      </c>
      <c r="D546" s="30">
        <v>27.41</v>
      </c>
      <c r="E546" s="30">
        <f>D546*C546</f>
        <v>2795.82</v>
      </c>
      <c r="F546" s="38" t="s">
        <v>17</v>
      </c>
      <c r="G546" s="29"/>
      <c r="H546" s="30">
        <v>27.5</v>
      </c>
      <c r="I546" s="30">
        <f>(C546*H546)-E546</f>
        <v>9.1799999999998363</v>
      </c>
      <c r="J546" s="9" t="s">
        <v>134</v>
      </c>
      <c r="K546" s="9"/>
      <c r="L546" s="9" t="str">
        <f>IF(C546&lt;&gt;0,"buy "&amp;C546&amp;" "&amp;B546&amp;" @ $"&amp;H546,"")</f>
        <v>buy 102 REVG @ $27.5</v>
      </c>
      <c r="M546" s="10">
        <f>M545-(H546*C546)</f>
        <v>26768.430000000008</v>
      </c>
      <c r="N546" s="46">
        <f>N545-(H546*C546)</f>
        <v>19135.71</v>
      </c>
      <c r="O546" s="47"/>
      <c r="P546" s="47"/>
      <c r="Q546" s="47"/>
      <c r="R546" s="48"/>
    </row>
    <row r="547" spans="2:18" x14ac:dyDescent="0.45">
      <c r="B547" s="14"/>
      <c r="C547" s="9"/>
      <c r="D547" s="10" t="s">
        <v>20</v>
      </c>
      <c r="E547" s="10">
        <f>SUM(E544:E546)</f>
        <v>8387.1299999999992</v>
      </c>
      <c r="F547" s="9"/>
      <c r="G547" s="9"/>
      <c r="H547" s="10" t="s">
        <v>28</v>
      </c>
      <c r="I547" s="10">
        <f>SUM(I544:I546)</f>
        <v>101.79000000000042</v>
      </c>
      <c r="J547" s="9"/>
      <c r="K547" s="9"/>
      <c r="L547" s="9"/>
      <c r="M547" s="10"/>
      <c r="N547" s="9"/>
      <c r="O547" s="9"/>
      <c r="P547" s="9"/>
      <c r="Q547" s="9"/>
      <c r="R547" s="11"/>
    </row>
    <row r="548" spans="2:18" x14ac:dyDescent="0.45">
      <c r="B548" s="14"/>
      <c r="C548" s="9"/>
      <c r="D548" s="10"/>
      <c r="E548" s="10"/>
      <c r="F548" s="9"/>
      <c r="G548" s="9"/>
      <c r="H548" s="10"/>
      <c r="I548" s="10"/>
      <c r="J548" s="9"/>
      <c r="K548" s="9"/>
      <c r="L548" s="9"/>
      <c r="M548" s="10"/>
      <c r="N548" s="12" t="str">
        <f>IF(K539+N546&gt;0,"Credit Surplus","Credit Shortage")</f>
        <v>Credit Surplus</v>
      </c>
      <c r="O548" s="38"/>
      <c r="P548" s="9"/>
      <c r="Q548" s="9"/>
      <c r="R548" s="11"/>
    </row>
    <row r="549" spans="2:18" x14ac:dyDescent="0.45">
      <c r="B549" s="14"/>
      <c r="C549" s="9"/>
      <c r="D549" s="10"/>
      <c r="E549" s="10"/>
      <c r="F549" s="9"/>
      <c r="G549" s="9"/>
      <c r="H549" s="10"/>
      <c r="I549" s="10"/>
      <c r="J549" s="9"/>
      <c r="K549" s="9"/>
      <c r="L549" s="9"/>
      <c r="M549" s="10"/>
      <c r="N549" s="9"/>
      <c r="O549" s="9"/>
      <c r="P549" s="9"/>
      <c r="Q549" s="9"/>
      <c r="R549" s="11"/>
    </row>
    <row r="550" spans="2:18" x14ac:dyDescent="0.45">
      <c r="B550" s="14"/>
      <c r="C550" s="9"/>
      <c r="D550" s="10"/>
      <c r="E550" s="10"/>
      <c r="F550" s="9"/>
      <c r="G550" s="9"/>
      <c r="H550" s="10"/>
      <c r="I550" s="10"/>
      <c r="J550" s="9"/>
      <c r="K550" s="9"/>
      <c r="L550" s="9"/>
      <c r="M550" s="9"/>
      <c r="N550" s="9"/>
      <c r="O550" s="9"/>
      <c r="P550" s="9"/>
      <c r="Q550" s="9"/>
      <c r="R550" s="11"/>
    </row>
    <row r="551" spans="2:18" x14ac:dyDescent="0.45">
      <c r="B551" s="14" t="s">
        <v>23</v>
      </c>
      <c r="C551" s="9"/>
      <c r="D551" s="10"/>
      <c r="E551" s="22">
        <v>5373.17</v>
      </c>
      <c r="F551" s="9" t="s">
        <v>111</v>
      </c>
      <c r="G551" s="9"/>
      <c r="H551" s="10"/>
      <c r="I551" s="10"/>
      <c r="J551" s="9"/>
      <c r="K551" s="9"/>
      <c r="L551" s="9"/>
      <c r="M551" s="9"/>
      <c r="N551" s="9"/>
      <c r="O551" s="9"/>
      <c r="P551" s="9"/>
      <c r="Q551" s="9"/>
      <c r="R551" s="11"/>
    </row>
    <row r="552" spans="2:18" x14ac:dyDescent="0.45">
      <c r="B552" s="14" t="s">
        <v>24</v>
      </c>
      <c r="C552" s="9"/>
      <c r="D552" s="10"/>
      <c r="E552" s="49">
        <f>I539</f>
        <v>77.419999999999618</v>
      </c>
      <c r="F552" s="9" t="s">
        <v>36</v>
      </c>
      <c r="G552" s="9"/>
      <c r="H552" s="10"/>
      <c r="I552" s="10"/>
      <c r="J552" s="9"/>
      <c r="K552" s="9"/>
      <c r="L552" s="9"/>
      <c r="M552" s="9"/>
      <c r="N552" s="9"/>
      <c r="O552" s="9"/>
      <c r="P552" s="9"/>
      <c r="Q552" s="9"/>
      <c r="R552" s="11"/>
    </row>
    <row r="553" spans="2:18" x14ac:dyDescent="0.45">
      <c r="B553" s="14" t="s">
        <v>25</v>
      </c>
      <c r="C553" s="9"/>
      <c r="D553" s="10"/>
      <c r="E553" s="10">
        <f>E551+E552</f>
        <v>5450.59</v>
      </c>
      <c r="F553" s="9"/>
      <c r="G553" s="9"/>
      <c r="H553" s="10"/>
      <c r="I553" s="10"/>
      <c r="J553" s="9"/>
      <c r="K553" s="9"/>
      <c r="L553" s="9"/>
      <c r="M553" s="9"/>
      <c r="N553" s="9"/>
      <c r="O553" s="9"/>
      <c r="P553" s="9"/>
      <c r="Q553" s="9"/>
      <c r="R553" s="11"/>
    </row>
    <row r="554" spans="2:18" x14ac:dyDescent="0.45">
      <c r="B554" s="14" t="s">
        <v>27</v>
      </c>
      <c r="C554" s="9"/>
      <c r="D554" s="10"/>
      <c r="E554" s="10">
        <f>I547</f>
        <v>101.79000000000042</v>
      </c>
      <c r="F554" s="9" t="s">
        <v>37</v>
      </c>
      <c r="G554" s="9"/>
      <c r="H554" s="10"/>
      <c r="I554" s="10"/>
      <c r="J554" s="9"/>
      <c r="K554" s="9"/>
      <c r="L554" s="9"/>
      <c r="M554" s="9"/>
      <c r="N554" s="9"/>
      <c r="O554" s="9"/>
      <c r="P554" s="9"/>
      <c r="Q554" s="9"/>
      <c r="R554" s="11"/>
    </row>
    <row r="555" spans="2:18" x14ac:dyDescent="0.45">
      <c r="B555" s="14" t="s">
        <v>25</v>
      </c>
      <c r="C555" s="9"/>
      <c r="D555" s="10"/>
      <c r="E555" s="32">
        <f>E553-E554</f>
        <v>5348.7999999999993</v>
      </c>
      <c r="F555" s="20" t="s">
        <v>38</v>
      </c>
      <c r="G555" s="9"/>
      <c r="H555" s="10"/>
      <c r="I555" s="10"/>
      <c r="J555" s="9"/>
      <c r="K555" s="9"/>
      <c r="L555" s="9"/>
      <c r="M555" s="9"/>
      <c r="N555" s="9"/>
      <c r="O555" s="9"/>
      <c r="P555" s="9"/>
      <c r="Q555" s="9"/>
      <c r="R555" s="11"/>
    </row>
    <row r="556" spans="2:18" ht="14.65" thickBot="1" x14ac:dyDescent="0.5">
      <c r="B556" s="16"/>
      <c r="C556" s="17"/>
      <c r="D556" s="18"/>
      <c r="E556" s="18"/>
      <c r="F556" s="17"/>
      <c r="G556" s="17"/>
      <c r="H556" s="18"/>
      <c r="I556" s="18"/>
      <c r="J556" s="17"/>
      <c r="K556" s="17"/>
      <c r="L556" s="17"/>
      <c r="M556" s="17"/>
      <c r="N556" s="17"/>
      <c r="O556" s="17"/>
      <c r="P556" s="17"/>
      <c r="Q556" s="17"/>
      <c r="R556" s="19"/>
    </row>
    <row r="557" spans="2:18" ht="14.65" thickTop="1" x14ac:dyDescent="0.45"/>
    <row r="560" spans="2:18" ht="14.65" thickBot="1" x14ac:dyDescent="0.5"/>
    <row r="561" spans="2:18" ht="14.65" thickTop="1" x14ac:dyDescent="0.45">
      <c r="B561" s="3"/>
      <c r="C561" s="4"/>
      <c r="D561" s="5">
        <v>45412</v>
      </c>
      <c r="E561" s="6"/>
      <c r="F561" s="4"/>
      <c r="G561" s="4"/>
      <c r="H561" s="6"/>
      <c r="I561" s="6"/>
      <c r="J561" s="4"/>
      <c r="K561" s="4"/>
      <c r="L561" s="4"/>
      <c r="M561" s="21" t="s">
        <v>40</v>
      </c>
      <c r="N561" s="4"/>
      <c r="O561" s="4"/>
      <c r="P561" s="4"/>
      <c r="Q561" s="4"/>
      <c r="R561" s="7"/>
    </row>
    <row r="562" spans="2:18" x14ac:dyDescent="0.45">
      <c r="B562" s="8" t="s">
        <v>11</v>
      </c>
      <c r="C562" s="9"/>
      <c r="D562" s="10"/>
      <c r="E562" s="10"/>
      <c r="F562" s="9"/>
      <c r="G562" s="9"/>
      <c r="H562" s="10"/>
      <c r="I562" s="10"/>
      <c r="J562" s="9"/>
      <c r="K562" s="12" t="s">
        <v>68</v>
      </c>
      <c r="L562" s="9"/>
      <c r="M562" s="12" t="s">
        <v>21</v>
      </c>
      <c r="N562" s="12"/>
      <c r="O562" s="9"/>
      <c r="P562" s="9"/>
      <c r="Q562" s="9"/>
      <c r="R562" s="11"/>
    </row>
    <row r="563" spans="2:18" x14ac:dyDescent="0.45">
      <c r="B563" s="8" t="s">
        <v>3</v>
      </c>
      <c r="C563" s="12" t="s">
        <v>6</v>
      </c>
      <c r="D563" s="13" t="s">
        <v>4</v>
      </c>
      <c r="E563" s="13" t="s">
        <v>7</v>
      </c>
      <c r="F563" s="12" t="s">
        <v>16</v>
      </c>
      <c r="G563" s="9"/>
      <c r="H563" s="13" t="s">
        <v>18</v>
      </c>
      <c r="I563" s="13" t="s">
        <v>19</v>
      </c>
      <c r="J563" s="43" t="s">
        <v>133</v>
      </c>
      <c r="K563" s="12" t="s">
        <v>67</v>
      </c>
      <c r="L563" s="9"/>
      <c r="M563" s="22">
        <v>23505.35</v>
      </c>
      <c r="N563" s="9" t="s">
        <v>135</v>
      </c>
      <c r="O563" s="9"/>
      <c r="P563" s="9"/>
      <c r="Q563" s="9"/>
      <c r="R563" s="11"/>
    </row>
    <row r="564" spans="2:18" x14ac:dyDescent="0.45">
      <c r="B564" s="14" t="s">
        <v>215</v>
      </c>
      <c r="C564" s="9">
        <v>32</v>
      </c>
      <c r="D564" s="10">
        <v>92.63</v>
      </c>
      <c r="E564" s="10">
        <f>D564*C564</f>
        <v>2964.16</v>
      </c>
      <c r="F564" s="38" t="s">
        <v>17</v>
      </c>
      <c r="G564" s="9"/>
      <c r="H564" s="10">
        <v>92.54</v>
      </c>
      <c r="I564" s="10">
        <f>(C564*H564)-E564</f>
        <v>-2.8799999999996544</v>
      </c>
      <c r="J564" s="9" t="s">
        <v>134</v>
      </c>
      <c r="K564" s="38">
        <f>H564*C564</f>
        <v>2961.28</v>
      </c>
      <c r="L564" s="9" t="str">
        <f>IF(C564&lt;&gt;0,"sell "&amp;C564&amp;" "&amp;B564&amp;" @ $"&amp;H564,"")</f>
        <v>sell 32 MOD @ $92.54</v>
      </c>
      <c r="M564" s="50">
        <f>M563+(H564*C564)</f>
        <v>26466.629999999997</v>
      </c>
      <c r="N564" s="9"/>
      <c r="O564" s="9"/>
      <c r="P564" s="9"/>
      <c r="Q564" s="9"/>
      <c r="R564" s="11"/>
    </row>
    <row r="565" spans="2:18" x14ac:dyDescent="0.45">
      <c r="B565" s="14" t="s">
        <v>216</v>
      </c>
      <c r="C565" s="9">
        <v>4</v>
      </c>
      <c r="D565" s="10">
        <v>537.21</v>
      </c>
      <c r="E565" s="10">
        <f>D565*C565</f>
        <v>2148.84</v>
      </c>
      <c r="F565" s="38" t="s">
        <v>17</v>
      </c>
      <c r="G565" s="9"/>
      <c r="H565" s="10">
        <v>532.29999999999995</v>
      </c>
      <c r="I565" s="10">
        <f>(C565*H565)-E565</f>
        <v>-19.640000000000327</v>
      </c>
      <c r="J565" s="9" t="s">
        <v>134</v>
      </c>
      <c r="K565" s="38">
        <f>H565*C565</f>
        <v>2129.1999999999998</v>
      </c>
      <c r="L565" s="9" t="str">
        <f>IF(C565&lt;&gt;0,"sell "&amp;C565&amp;" "&amp;B565&amp;" @ $"&amp;H565,"")</f>
        <v>sell 4 MCK @ $532.3</v>
      </c>
      <c r="M565" s="50">
        <f>M564+(H565*C565)</f>
        <v>28595.829999999998</v>
      </c>
      <c r="N565" s="9"/>
      <c r="O565" s="9"/>
      <c r="P565" s="9"/>
      <c r="Q565" s="9"/>
      <c r="R565" s="11"/>
    </row>
    <row r="566" spans="2:18" x14ac:dyDescent="0.45">
      <c r="B566" s="14" t="s">
        <v>217</v>
      </c>
      <c r="C566" s="9">
        <v>6</v>
      </c>
      <c r="D566" s="10">
        <v>342.1</v>
      </c>
      <c r="E566" s="10">
        <f>D566*C566</f>
        <v>2052.6000000000004</v>
      </c>
      <c r="F566" s="38" t="s">
        <v>17</v>
      </c>
      <c r="G566" s="9"/>
      <c r="H566" s="10">
        <v>341.44</v>
      </c>
      <c r="I566" s="10">
        <f>(C566*H566)-E566</f>
        <v>-3.9600000000004911</v>
      </c>
      <c r="J566" s="9" t="s">
        <v>134</v>
      </c>
      <c r="K566" s="38">
        <f>H566*C566</f>
        <v>2048.64</v>
      </c>
      <c r="L566" s="9" t="str">
        <f>IF(C566&lt;&gt;0,"sell "&amp;C566&amp;" "&amp;B566&amp;" @ $"&amp;H566,"")</f>
        <v>sell 6 MOH @ $341.44</v>
      </c>
      <c r="M566" s="10">
        <f>M565+(H566*C566)</f>
        <v>30644.469999999998</v>
      </c>
      <c r="N566" s="9" t="s">
        <v>44</v>
      </c>
      <c r="O566" s="9"/>
      <c r="P566" s="9"/>
      <c r="Q566" s="9"/>
      <c r="R566" s="11"/>
    </row>
    <row r="567" spans="2:18" x14ac:dyDescent="0.45">
      <c r="B567" s="14"/>
      <c r="C567" s="9"/>
      <c r="D567" s="10" t="s">
        <v>20</v>
      </c>
      <c r="E567" s="10">
        <f>SUM(E564:E566)</f>
        <v>7165.6</v>
      </c>
      <c r="F567" s="9"/>
      <c r="G567" s="9"/>
      <c r="H567" s="41"/>
      <c r="I567" s="10">
        <f>SUM(I564:I566)</f>
        <v>-26.480000000000473</v>
      </c>
      <c r="J567" s="9"/>
      <c r="K567" s="38">
        <f>SUM(K564:K566)</f>
        <v>7139.119999999999</v>
      </c>
      <c r="L567" s="9"/>
      <c r="M567" s="10"/>
      <c r="N567" s="9"/>
      <c r="O567" s="9"/>
      <c r="P567" s="9"/>
      <c r="Q567" s="9"/>
      <c r="R567" s="11"/>
    </row>
    <row r="568" spans="2:18" x14ac:dyDescent="0.45">
      <c r="B568" s="14"/>
      <c r="C568" s="9"/>
      <c r="D568" s="10"/>
      <c r="E568" s="10"/>
      <c r="F568" s="9"/>
      <c r="G568" s="9"/>
      <c r="H568" s="42"/>
      <c r="I568" s="39"/>
      <c r="J568" s="9"/>
      <c r="K568" s="9"/>
      <c r="L568" s="9"/>
      <c r="M568" s="10"/>
      <c r="N568" s="9"/>
      <c r="O568" s="9"/>
      <c r="P568" s="9"/>
      <c r="Q568" s="9"/>
      <c r="R568" s="11"/>
    </row>
    <row r="569" spans="2:18" x14ac:dyDescent="0.45">
      <c r="B569" s="14"/>
      <c r="C569" s="9"/>
      <c r="D569" s="10"/>
      <c r="E569" s="51"/>
      <c r="F569" s="42"/>
      <c r="G569" s="9"/>
      <c r="H569" s="41"/>
      <c r="I569" s="10"/>
      <c r="J569" s="9"/>
      <c r="K569" s="9"/>
      <c r="L569" s="9"/>
      <c r="M569" s="10"/>
      <c r="N569" s="12" t="s">
        <v>41</v>
      </c>
      <c r="O569" s="9"/>
      <c r="P569" s="9"/>
      <c r="Q569" s="9"/>
      <c r="R569" s="11"/>
    </row>
    <row r="570" spans="2:18" x14ac:dyDescent="0.45">
      <c r="B570" s="8"/>
      <c r="C570" s="9"/>
      <c r="D570" s="10"/>
      <c r="E570" s="10"/>
      <c r="F570" s="20"/>
      <c r="G570" s="9"/>
      <c r="H570" s="41"/>
      <c r="I570" s="10"/>
      <c r="J570" s="9"/>
      <c r="K570" s="9"/>
      <c r="L570" s="9"/>
      <c r="M570" s="10"/>
      <c r="N570" s="12" t="s">
        <v>42</v>
      </c>
      <c r="O570" s="9"/>
      <c r="P570" s="9"/>
      <c r="Q570" s="9"/>
      <c r="R570" s="11"/>
    </row>
    <row r="571" spans="2:18" x14ac:dyDescent="0.45">
      <c r="B571" s="8"/>
      <c r="C571" s="12" t="s">
        <v>6</v>
      </c>
      <c r="D571" s="13" t="s">
        <v>4</v>
      </c>
      <c r="E571" s="13" t="s">
        <v>5</v>
      </c>
      <c r="F571" s="23" t="s">
        <v>16</v>
      </c>
      <c r="G571" s="9"/>
      <c r="H571" s="43" t="s">
        <v>18</v>
      </c>
      <c r="I571" s="13" t="s">
        <v>19</v>
      </c>
      <c r="J571" s="9"/>
      <c r="K571" s="9"/>
      <c r="L571" s="9"/>
      <c r="M571" s="10"/>
      <c r="N571" s="38">
        <f>M563</f>
        <v>23505.35</v>
      </c>
      <c r="O571" s="9"/>
      <c r="P571" s="9"/>
      <c r="Q571" s="9"/>
      <c r="R571" s="11"/>
    </row>
    <row r="572" spans="2:18" x14ac:dyDescent="0.45">
      <c r="B572" s="14" t="s">
        <v>224</v>
      </c>
      <c r="C572" s="9">
        <v>159</v>
      </c>
      <c r="D572" s="10">
        <v>14.86</v>
      </c>
      <c r="E572" s="10">
        <f>D572*C572</f>
        <v>2362.7399999999998</v>
      </c>
      <c r="F572" s="38" t="s">
        <v>17</v>
      </c>
      <c r="G572" s="9"/>
      <c r="H572" s="10">
        <v>14.83</v>
      </c>
      <c r="I572" s="10">
        <f>(C572*H572)-E572</f>
        <v>-4.7699999999999818</v>
      </c>
      <c r="J572" s="9" t="s">
        <v>134</v>
      </c>
      <c r="K572" s="9"/>
      <c r="L572" s="9" t="str">
        <f>IF(C572&lt;&gt;0,"buy "&amp;C572&amp;" "&amp;B572&amp;" @ $"&amp;H572,"")</f>
        <v>buy 159 GEO @ $14.83</v>
      </c>
      <c r="M572" s="10">
        <f>M566-(H572*C572)</f>
        <v>28286.499999999996</v>
      </c>
      <c r="N572" s="38">
        <f>M563-(H572*C572)</f>
        <v>21147.379999999997</v>
      </c>
      <c r="O572" s="9"/>
      <c r="P572" s="9"/>
      <c r="Q572" s="9"/>
      <c r="R572" s="11"/>
    </row>
    <row r="573" spans="2:18" x14ac:dyDescent="0.45">
      <c r="B573" s="14" t="s">
        <v>225</v>
      </c>
      <c r="C573" s="9">
        <v>28</v>
      </c>
      <c r="D573" s="10">
        <v>83.38</v>
      </c>
      <c r="E573" s="10">
        <f>D573*C573</f>
        <v>2334.64</v>
      </c>
      <c r="F573" s="38" t="s">
        <v>17</v>
      </c>
      <c r="G573" s="9"/>
      <c r="H573" s="10">
        <v>82.83</v>
      </c>
      <c r="I573" s="10">
        <f>(C573*H573)-E573</f>
        <v>-15.400000000000091</v>
      </c>
      <c r="J573" s="9" t="s">
        <v>134</v>
      </c>
      <c r="K573" s="9"/>
      <c r="L573" s="9" t="str">
        <f>IF(C573&lt;&gt;0,"buy "&amp;C573&amp;" "&amp;B573&amp;" @ $"&amp;H573,"")</f>
        <v>buy 28 EHC @ $82.83</v>
      </c>
      <c r="M573" s="10">
        <f>M572-(H573*C573)</f>
        <v>25967.259999999995</v>
      </c>
      <c r="N573" s="38">
        <f>N572-(H573*C573)</f>
        <v>18828.14</v>
      </c>
      <c r="O573" s="9"/>
      <c r="P573" s="9"/>
      <c r="Q573" s="9"/>
      <c r="R573" s="11"/>
    </row>
    <row r="574" spans="2:18" x14ac:dyDescent="0.45">
      <c r="B574" s="28" t="s">
        <v>226</v>
      </c>
      <c r="C574" s="29">
        <v>73</v>
      </c>
      <c r="D574" s="30">
        <v>32.5</v>
      </c>
      <c r="E574" s="30">
        <f>D574*C574</f>
        <v>2372.5</v>
      </c>
      <c r="F574" s="38" t="s">
        <v>17</v>
      </c>
      <c r="G574" s="29"/>
      <c r="H574" s="30">
        <v>32.53</v>
      </c>
      <c r="I574" s="30">
        <f>(C574*H574)-E574</f>
        <v>2.1900000000000546</v>
      </c>
      <c r="J574" s="9" t="s">
        <v>134</v>
      </c>
      <c r="K574" s="9"/>
      <c r="L574" s="9" t="str">
        <f>IF(C574&lt;&gt;0,"buy "&amp;C574&amp;" "&amp;B574&amp;" @ $"&amp;H574,"")</f>
        <v>buy 73 AGIO @ $32.53</v>
      </c>
      <c r="M574" s="10">
        <f>M573-(H574*C574)</f>
        <v>23592.569999999996</v>
      </c>
      <c r="N574" s="46">
        <f>N573-(H574*C574)</f>
        <v>16453.45</v>
      </c>
      <c r="O574" s="47"/>
      <c r="P574" s="47"/>
      <c r="Q574" s="47"/>
      <c r="R574" s="48"/>
    </row>
    <row r="575" spans="2:18" x14ac:dyDescent="0.45">
      <c r="B575" s="14"/>
      <c r="C575" s="9"/>
      <c r="D575" s="10" t="s">
        <v>20</v>
      </c>
      <c r="E575" s="10">
        <f>SUM(E572:E574)</f>
        <v>7069.8799999999992</v>
      </c>
      <c r="F575" s="9"/>
      <c r="G575" s="9"/>
      <c r="H575" s="10" t="s">
        <v>28</v>
      </c>
      <c r="I575" s="10">
        <f>SUM(I572:I574)</f>
        <v>-17.980000000000018</v>
      </c>
      <c r="J575" s="9"/>
      <c r="K575" s="9"/>
      <c r="L575" s="9"/>
      <c r="M575" s="10"/>
      <c r="N575" s="9"/>
      <c r="O575" s="9"/>
      <c r="P575" s="9"/>
      <c r="Q575" s="9"/>
      <c r="R575" s="11"/>
    </row>
    <row r="576" spans="2:18" x14ac:dyDescent="0.45">
      <c r="B576" s="14"/>
      <c r="C576" s="9"/>
      <c r="D576" s="10"/>
      <c r="E576" s="10"/>
      <c r="F576" s="9"/>
      <c r="G576" s="9"/>
      <c r="H576" s="10"/>
      <c r="I576" s="10"/>
      <c r="J576" s="9"/>
      <c r="K576" s="9"/>
      <c r="L576" s="9"/>
      <c r="M576" s="10"/>
      <c r="N576" s="12" t="str">
        <f>IF(K567+N574&gt;0,"Credit Surplus","Credit Shortage")</f>
        <v>Credit Surplus</v>
      </c>
      <c r="O576" s="38"/>
      <c r="P576" s="9"/>
      <c r="Q576" s="9"/>
      <c r="R576" s="11"/>
    </row>
    <row r="577" spans="2:18" x14ac:dyDescent="0.45">
      <c r="B577" s="14"/>
      <c r="C577" s="9"/>
      <c r="D577" s="10"/>
      <c r="E577" s="10"/>
      <c r="F577" s="9"/>
      <c r="G577" s="9"/>
      <c r="H577" s="10"/>
      <c r="I577" s="10"/>
      <c r="J577" s="9"/>
      <c r="K577" s="9"/>
      <c r="L577" s="9"/>
      <c r="M577" s="10"/>
      <c r="N577" s="9"/>
      <c r="O577" s="9"/>
      <c r="P577" s="9"/>
      <c r="Q577" s="9"/>
      <c r="R577" s="11"/>
    </row>
    <row r="578" spans="2:18" x14ac:dyDescent="0.45">
      <c r="B578" s="14"/>
      <c r="C578" s="9"/>
      <c r="D578" s="10"/>
      <c r="E578" s="10"/>
      <c r="F578" s="9"/>
      <c r="G578" s="9"/>
      <c r="H578" s="10"/>
      <c r="I578" s="10"/>
      <c r="J578" s="9"/>
      <c r="K578" s="9"/>
      <c r="L578" s="9"/>
      <c r="M578" s="9"/>
      <c r="N578" s="9"/>
      <c r="O578" s="9"/>
      <c r="P578" s="9"/>
      <c r="Q578" s="9"/>
      <c r="R578" s="11"/>
    </row>
    <row r="579" spans="2:18" x14ac:dyDescent="0.45">
      <c r="B579" s="14" t="s">
        <v>23</v>
      </c>
      <c r="C579" s="9"/>
      <c r="D579" s="10"/>
      <c r="E579" s="22">
        <v>883.87</v>
      </c>
      <c r="F579" s="9" t="s">
        <v>111</v>
      </c>
      <c r="G579" s="9"/>
      <c r="H579" s="10"/>
      <c r="I579" s="10"/>
      <c r="J579" s="9"/>
      <c r="K579" s="9"/>
      <c r="L579" s="9"/>
      <c r="M579" s="9"/>
      <c r="N579" s="9"/>
      <c r="O579" s="9"/>
      <c r="P579" s="9"/>
      <c r="Q579" s="9"/>
      <c r="R579" s="11"/>
    </row>
    <row r="580" spans="2:18" x14ac:dyDescent="0.45">
      <c r="B580" s="14" t="s">
        <v>24</v>
      </c>
      <c r="C580" s="9"/>
      <c r="D580" s="10"/>
      <c r="E580" s="49">
        <f>I567</f>
        <v>-26.480000000000473</v>
      </c>
      <c r="F580" s="9" t="s">
        <v>36</v>
      </c>
      <c r="G580" s="9"/>
      <c r="H580" s="10"/>
      <c r="I580" s="10"/>
      <c r="J580" s="9"/>
      <c r="K580" s="9"/>
      <c r="L580" s="9"/>
      <c r="M580" s="9"/>
      <c r="N580" s="9"/>
      <c r="O580" s="9"/>
      <c r="P580" s="9"/>
      <c r="Q580" s="9"/>
      <c r="R580" s="11"/>
    </row>
    <row r="581" spans="2:18" x14ac:dyDescent="0.45">
      <c r="B581" s="14" t="s">
        <v>25</v>
      </c>
      <c r="C581" s="9"/>
      <c r="D581" s="10"/>
      <c r="E581" s="10">
        <f>E579+E580</f>
        <v>857.38999999999953</v>
      </c>
      <c r="F581" s="9"/>
      <c r="G581" s="9"/>
      <c r="H581" s="10"/>
      <c r="I581" s="10"/>
      <c r="J581" s="9"/>
      <c r="K581" s="9"/>
      <c r="L581" s="9"/>
      <c r="M581" s="9"/>
      <c r="N581" s="9"/>
      <c r="O581" s="9"/>
      <c r="P581" s="9"/>
      <c r="Q581" s="9"/>
      <c r="R581" s="11"/>
    </row>
    <row r="582" spans="2:18" x14ac:dyDescent="0.45">
      <c r="B582" s="14" t="s">
        <v>27</v>
      </c>
      <c r="C582" s="9"/>
      <c r="D582" s="10"/>
      <c r="E582" s="10">
        <f>I575</f>
        <v>-17.980000000000018</v>
      </c>
      <c r="F582" s="9" t="s">
        <v>37</v>
      </c>
      <c r="G582" s="9"/>
      <c r="H582" s="10"/>
      <c r="I582" s="10"/>
      <c r="J582" s="9"/>
      <c r="K582" s="9"/>
      <c r="L582" s="9"/>
      <c r="M582" s="9"/>
      <c r="N582" s="9"/>
      <c r="O582" s="9"/>
      <c r="P582" s="9"/>
      <c r="Q582" s="9"/>
      <c r="R582" s="11"/>
    </row>
    <row r="583" spans="2:18" x14ac:dyDescent="0.45">
      <c r="B583" s="14" t="s">
        <v>25</v>
      </c>
      <c r="C583" s="9"/>
      <c r="D583" s="10"/>
      <c r="E583" s="32">
        <f>E581-E582</f>
        <v>875.36999999999955</v>
      </c>
      <c r="F583" s="20" t="s">
        <v>38</v>
      </c>
      <c r="G583" s="9"/>
      <c r="H583" s="10"/>
      <c r="I583" s="10"/>
      <c r="J583" s="9"/>
      <c r="K583" s="9"/>
      <c r="L583" s="9"/>
      <c r="M583" s="9"/>
      <c r="N583" s="9"/>
      <c r="O583" s="9"/>
      <c r="P583" s="9"/>
      <c r="Q583" s="9"/>
      <c r="R583" s="11"/>
    </row>
    <row r="584" spans="2:18" ht="14.65" thickBot="1" x14ac:dyDescent="0.5">
      <c r="B584" s="16"/>
      <c r="C584" s="17"/>
      <c r="D584" s="18"/>
      <c r="E584" s="18"/>
      <c r="F584" s="17"/>
      <c r="G584" s="17"/>
      <c r="H584" s="18"/>
      <c r="I584" s="18"/>
      <c r="J584" s="17"/>
      <c r="K584" s="17"/>
      <c r="L584" s="17"/>
      <c r="M584" s="17"/>
      <c r="N584" s="17"/>
      <c r="O584" s="17"/>
      <c r="P584" s="17"/>
      <c r="Q584" s="17"/>
      <c r="R584" s="19"/>
    </row>
    <row r="585" spans="2:18" ht="14.65" thickTop="1" x14ac:dyDescent="0.45"/>
    <row r="587" spans="2:18" ht="14.65" thickBot="1" x14ac:dyDescent="0.5"/>
    <row r="588" spans="2:18" ht="14.65" thickTop="1" x14ac:dyDescent="0.45">
      <c r="B588" s="3"/>
      <c r="C588" s="4"/>
      <c r="D588" s="5">
        <v>45382</v>
      </c>
      <c r="E588" s="6"/>
      <c r="F588" s="4"/>
      <c r="G588" s="4"/>
      <c r="H588" s="6"/>
      <c r="I588" s="6"/>
      <c r="J588" s="4"/>
      <c r="K588" s="4"/>
      <c r="L588" s="4"/>
      <c r="M588" s="21" t="s">
        <v>40</v>
      </c>
      <c r="N588" s="4"/>
      <c r="O588" s="4"/>
      <c r="P588" s="4"/>
      <c r="Q588" s="4"/>
      <c r="R588" s="7"/>
    </row>
    <row r="589" spans="2:18" x14ac:dyDescent="0.45">
      <c r="B589" s="8" t="s">
        <v>11</v>
      </c>
      <c r="C589" s="9"/>
      <c r="D589" s="10"/>
      <c r="E589" s="10"/>
      <c r="F589" s="9"/>
      <c r="G589" s="9"/>
      <c r="H589" s="10"/>
      <c r="I589" s="10"/>
      <c r="J589" s="9"/>
      <c r="K589" s="12" t="s">
        <v>68</v>
      </c>
      <c r="L589" s="9"/>
      <c r="M589" s="12" t="s">
        <v>21</v>
      </c>
      <c r="N589" s="12"/>
      <c r="O589" s="9"/>
      <c r="P589" s="9"/>
      <c r="Q589" s="9"/>
      <c r="R589" s="11"/>
    </row>
    <row r="590" spans="2:18" x14ac:dyDescent="0.45">
      <c r="B590" s="8" t="s">
        <v>3</v>
      </c>
      <c r="C590" s="12" t="s">
        <v>6</v>
      </c>
      <c r="D590" s="13" t="s">
        <v>4</v>
      </c>
      <c r="E590" s="13" t="s">
        <v>7</v>
      </c>
      <c r="F590" s="12" t="s">
        <v>16</v>
      </c>
      <c r="G590" s="9"/>
      <c r="H590" s="13" t="s">
        <v>18</v>
      </c>
      <c r="I590" s="13" t="s">
        <v>19</v>
      </c>
      <c r="J590" s="43" t="s">
        <v>133</v>
      </c>
      <c r="K590" s="12" t="s">
        <v>67</v>
      </c>
      <c r="L590" s="9"/>
      <c r="M590" s="22">
        <v>22915.87</v>
      </c>
      <c r="N590" s="9" t="s">
        <v>135</v>
      </c>
      <c r="O590" s="9"/>
      <c r="P590" s="9"/>
      <c r="Q590" s="9"/>
      <c r="R590" s="11"/>
    </row>
    <row r="591" spans="2:18" x14ac:dyDescent="0.45">
      <c r="B591" s="14" t="s">
        <v>212</v>
      </c>
      <c r="C591" s="9">
        <v>8</v>
      </c>
      <c r="D591" s="10">
        <v>289.74</v>
      </c>
      <c r="E591" s="10">
        <f>D591*C591</f>
        <v>2317.92</v>
      </c>
      <c r="F591" s="38" t="s">
        <v>17</v>
      </c>
      <c r="G591" s="9"/>
      <c r="H591" s="10">
        <v>284.25</v>
      </c>
      <c r="I591" s="10">
        <f>(C591*H591)-E591</f>
        <v>-43.920000000000073</v>
      </c>
      <c r="J591" s="9" t="s">
        <v>134</v>
      </c>
      <c r="K591" s="38">
        <f>H591*C591</f>
        <v>2274</v>
      </c>
      <c r="L591" s="9" t="str">
        <f>IF(C591&lt;&gt;0,"sell "&amp;C591&amp;" "&amp;B591&amp;" @ $"&amp;H591,"")</f>
        <v>sell 8 FDX @ $284.25</v>
      </c>
      <c r="M591" s="50">
        <f>M590+(H591*C591)</f>
        <v>25189.87</v>
      </c>
      <c r="N591" s="9"/>
      <c r="O591" s="9"/>
      <c r="P591" s="9"/>
      <c r="Q591" s="9"/>
      <c r="R591" s="11"/>
    </row>
    <row r="592" spans="2:18" x14ac:dyDescent="0.45">
      <c r="B592" s="14" t="s">
        <v>213</v>
      </c>
      <c r="C592" s="9">
        <v>120</v>
      </c>
      <c r="D592" s="10">
        <v>16.55</v>
      </c>
      <c r="E592" s="10">
        <f>D592*C592</f>
        <v>1986</v>
      </c>
      <c r="F592" s="38" t="s">
        <v>17</v>
      </c>
      <c r="G592" s="9"/>
      <c r="H592" s="10">
        <v>16.88</v>
      </c>
      <c r="I592" s="10">
        <f>(C592*H592)-E592</f>
        <v>39.599999999999909</v>
      </c>
      <c r="J592" s="9" t="s">
        <v>134</v>
      </c>
      <c r="K592" s="38">
        <f>H592*C592</f>
        <v>2025.6</v>
      </c>
      <c r="L592" s="9" t="str">
        <f>IF(C592&lt;&gt;0,"sell "&amp;C592&amp;" "&amp;B592&amp;" @ $"&amp;H592,"")</f>
        <v>sell 120 VIPS @ $16.88</v>
      </c>
      <c r="M592" s="50">
        <f>M591+(H592*C592)</f>
        <v>27215.469999999998</v>
      </c>
      <c r="N592" s="9"/>
      <c r="O592" s="9"/>
      <c r="P592" s="9"/>
      <c r="Q592" s="9"/>
      <c r="R592" s="11"/>
    </row>
    <row r="593" spans="2:18" x14ac:dyDescent="0.45">
      <c r="B593" s="14" t="s">
        <v>214</v>
      </c>
      <c r="C593" s="9">
        <v>94</v>
      </c>
      <c r="D593" s="10">
        <v>26.31</v>
      </c>
      <c r="E593" s="10">
        <f>D593*C593</f>
        <v>2473.14</v>
      </c>
      <c r="F593" s="38" t="s">
        <v>17</v>
      </c>
      <c r="G593" s="9"/>
      <c r="H593" s="10">
        <v>26.31</v>
      </c>
      <c r="I593" s="10">
        <f>(C593*H593)-E593</f>
        <v>0</v>
      </c>
      <c r="J593" s="9" t="s">
        <v>134</v>
      </c>
      <c r="K593" s="38">
        <f>H593*C593</f>
        <v>2473.14</v>
      </c>
      <c r="L593" s="9" t="str">
        <f>IF(C593&lt;&gt;0,"sell "&amp;C593&amp;" "&amp;B593&amp;" @ $"&amp;H593,"")</f>
        <v>sell 94 BASE @ $26.31</v>
      </c>
      <c r="M593" s="10">
        <f>M592+(H593*C593)</f>
        <v>29688.609999999997</v>
      </c>
      <c r="N593" s="9" t="s">
        <v>44</v>
      </c>
      <c r="O593" s="9"/>
      <c r="P593" s="9"/>
      <c r="Q593" s="9"/>
      <c r="R593" s="11"/>
    </row>
    <row r="594" spans="2:18" x14ac:dyDescent="0.45">
      <c r="B594" s="14"/>
      <c r="C594" s="9"/>
      <c r="D594" s="10" t="s">
        <v>20</v>
      </c>
      <c r="E594" s="10">
        <f>SUM(E591:E593)</f>
        <v>6777.0599999999995</v>
      </c>
      <c r="F594" s="9"/>
      <c r="G594" s="9"/>
      <c r="H594" s="41"/>
      <c r="I594" s="10">
        <f>SUM(I591:I593)</f>
        <v>-4.3200000000001637</v>
      </c>
      <c r="J594" s="9"/>
      <c r="K594" s="38">
        <f>SUM(K591:K593)</f>
        <v>6772.74</v>
      </c>
      <c r="L594" s="9"/>
      <c r="M594" s="10"/>
      <c r="N594" s="9"/>
      <c r="O594" s="9"/>
      <c r="P594" s="9"/>
      <c r="Q594" s="9"/>
      <c r="R594" s="11"/>
    </row>
    <row r="595" spans="2:18" x14ac:dyDescent="0.45">
      <c r="B595" s="14"/>
      <c r="C595" s="9"/>
      <c r="D595" s="10"/>
      <c r="E595" s="10"/>
      <c r="F595" s="9"/>
      <c r="G595" s="9"/>
      <c r="H595" s="42"/>
      <c r="I595" s="39"/>
      <c r="J595" s="9"/>
      <c r="K595" s="9"/>
      <c r="L595" s="9"/>
      <c r="M595" s="10"/>
      <c r="N595" s="9"/>
      <c r="O595" s="9"/>
      <c r="P595" s="9"/>
      <c r="Q595" s="9"/>
      <c r="R595" s="11"/>
    </row>
    <row r="596" spans="2:18" x14ac:dyDescent="0.45">
      <c r="B596" s="14"/>
      <c r="C596" s="9"/>
      <c r="D596" s="10"/>
      <c r="E596" s="51"/>
      <c r="F596" s="42"/>
      <c r="G596" s="9"/>
      <c r="H596" s="41"/>
      <c r="I596" s="10"/>
      <c r="J596" s="9"/>
      <c r="K596" s="9"/>
      <c r="L596" s="9"/>
      <c r="M596" s="10"/>
      <c r="N596" s="12" t="s">
        <v>41</v>
      </c>
      <c r="O596" s="9"/>
      <c r="P596" s="9"/>
      <c r="Q596" s="9"/>
      <c r="R596" s="11"/>
    </row>
    <row r="597" spans="2:18" x14ac:dyDescent="0.45">
      <c r="B597" s="8"/>
      <c r="C597" s="9"/>
      <c r="D597" s="10"/>
      <c r="E597" s="10"/>
      <c r="F597" s="20"/>
      <c r="G597" s="9"/>
      <c r="H597" s="41"/>
      <c r="I597" s="10"/>
      <c r="J597" s="9"/>
      <c r="K597" s="9"/>
      <c r="L597" s="9"/>
      <c r="M597" s="10"/>
      <c r="N597" s="12" t="s">
        <v>42</v>
      </c>
      <c r="O597" s="9"/>
      <c r="P597" s="9"/>
      <c r="Q597" s="9"/>
      <c r="R597" s="11"/>
    </row>
    <row r="598" spans="2:18" x14ac:dyDescent="0.45">
      <c r="B598" s="8"/>
      <c r="C598" s="12" t="s">
        <v>6</v>
      </c>
      <c r="D598" s="13" t="s">
        <v>4</v>
      </c>
      <c r="E598" s="13" t="s">
        <v>5</v>
      </c>
      <c r="F598" s="23" t="s">
        <v>16</v>
      </c>
      <c r="G598" s="9"/>
      <c r="H598" s="43" t="s">
        <v>18</v>
      </c>
      <c r="I598" s="13" t="s">
        <v>19</v>
      </c>
      <c r="J598" s="9"/>
      <c r="K598" s="9"/>
      <c r="L598" s="9"/>
      <c r="M598" s="10"/>
      <c r="N598" s="38">
        <f>M590</f>
        <v>22915.87</v>
      </c>
      <c r="O598" s="9"/>
      <c r="P598" s="9"/>
      <c r="Q598" s="9"/>
      <c r="R598" s="11"/>
    </row>
    <row r="599" spans="2:18" x14ac:dyDescent="0.45">
      <c r="B599" s="14" t="s">
        <v>221</v>
      </c>
      <c r="C599" s="9">
        <v>56</v>
      </c>
      <c r="D599" s="10">
        <v>40.19</v>
      </c>
      <c r="E599" s="10">
        <f>D599*C599</f>
        <v>2250.64</v>
      </c>
      <c r="F599" s="38" t="s">
        <v>17</v>
      </c>
      <c r="G599" s="9"/>
      <c r="H599" s="10">
        <v>40.33</v>
      </c>
      <c r="I599" s="10">
        <f>(C599*H599)-E599</f>
        <v>7.8400000000001455</v>
      </c>
      <c r="J599" s="9" t="s">
        <v>134</v>
      </c>
      <c r="K599" s="9"/>
      <c r="L599" s="9" t="str">
        <f>IF(C599&lt;&gt;0,"buy "&amp;C599&amp;" "&amp;B599&amp;" @ $"&amp;H599,"")</f>
        <v>buy 56 FOR @ $40.33</v>
      </c>
      <c r="M599" s="10">
        <f>M593-(H599*C599)</f>
        <v>27430.129999999997</v>
      </c>
      <c r="N599" s="38">
        <f>M590-(H599*C599)</f>
        <v>20657.39</v>
      </c>
      <c r="O599" s="9"/>
      <c r="P599" s="9"/>
      <c r="Q599" s="9"/>
      <c r="R599" s="11"/>
    </row>
    <row r="600" spans="2:18" x14ac:dyDescent="0.45">
      <c r="B600" s="14" t="s">
        <v>222</v>
      </c>
      <c r="C600" s="9">
        <v>57</v>
      </c>
      <c r="D600" s="10">
        <v>39.64</v>
      </c>
      <c r="E600" s="10">
        <f>D600*C600</f>
        <v>2259.48</v>
      </c>
      <c r="F600" s="38" t="s">
        <v>17</v>
      </c>
      <c r="G600" s="9"/>
      <c r="H600" s="10">
        <v>39.31</v>
      </c>
      <c r="I600" s="10">
        <f>(C600*H600)-E600</f>
        <v>-18.809999999999945</v>
      </c>
      <c r="J600" s="9" t="s">
        <v>134</v>
      </c>
      <c r="K600" s="9"/>
      <c r="L600" s="9" t="str">
        <f>IF(C600&lt;&gt;0,"buy "&amp;C600&amp;" "&amp;B600&amp;" @ $"&amp;H600,"")</f>
        <v>buy 57 ALPN @ $39.31</v>
      </c>
      <c r="M600" s="10">
        <f>M599-(H600*C600)</f>
        <v>25189.46</v>
      </c>
      <c r="N600" s="38">
        <f>N599-(H600*C600)</f>
        <v>18416.72</v>
      </c>
      <c r="O600" s="9"/>
      <c r="P600" s="9"/>
      <c r="Q600" s="9"/>
      <c r="R600" s="11"/>
    </row>
    <row r="601" spans="2:18" x14ac:dyDescent="0.45">
      <c r="B601" s="28" t="s">
        <v>223</v>
      </c>
      <c r="C601" s="29">
        <v>29</v>
      </c>
      <c r="D601" s="30">
        <v>76.8</v>
      </c>
      <c r="E601" s="30">
        <f>D601*C601</f>
        <v>2227.1999999999998</v>
      </c>
      <c r="F601" s="38" t="s">
        <v>17</v>
      </c>
      <c r="G601" s="29"/>
      <c r="H601" s="30">
        <v>77.09</v>
      </c>
      <c r="I601" s="30">
        <f>(C601*H601)-E601</f>
        <v>8.4100000000003092</v>
      </c>
      <c r="J601" s="9" t="s">
        <v>134</v>
      </c>
      <c r="K601" s="9"/>
      <c r="L601" s="9" t="str">
        <f>IF(C601&lt;&gt;0,"buy "&amp;C601&amp;" "&amp;B601&amp;" @ $"&amp;H601,"")</f>
        <v>buy 29 HWKN @ $77.09</v>
      </c>
      <c r="M601" s="10">
        <f>M600-(H601*C601)</f>
        <v>22953.85</v>
      </c>
      <c r="N601" s="46">
        <f>N600-(H601*C601)</f>
        <v>16181.11</v>
      </c>
      <c r="O601" s="47"/>
      <c r="P601" s="47"/>
      <c r="Q601" s="47"/>
      <c r="R601" s="48"/>
    </row>
    <row r="602" spans="2:18" x14ac:dyDescent="0.45">
      <c r="B602" s="14"/>
      <c r="C602" s="9"/>
      <c r="D602" s="10" t="s">
        <v>20</v>
      </c>
      <c r="E602" s="10">
        <f>SUM(E599:E601)</f>
        <v>6737.32</v>
      </c>
      <c r="F602" s="9"/>
      <c r="G602" s="9"/>
      <c r="H602" s="10" t="s">
        <v>28</v>
      </c>
      <c r="I602" s="10">
        <f>SUM(I599:I601)</f>
        <v>-2.5599999999994907</v>
      </c>
      <c r="J602" s="9"/>
      <c r="K602" s="9"/>
      <c r="L602" s="9"/>
      <c r="M602" s="10"/>
      <c r="N602" s="9"/>
      <c r="O602" s="9"/>
      <c r="P602" s="9"/>
      <c r="Q602" s="9"/>
      <c r="R602" s="11"/>
    </row>
    <row r="603" spans="2:18" x14ac:dyDescent="0.45">
      <c r="B603" s="14"/>
      <c r="C603" s="9"/>
      <c r="D603" s="10"/>
      <c r="E603" s="10"/>
      <c r="F603" s="9"/>
      <c r="G603" s="9"/>
      <c r="H603" s="10"/>
      <c r="I603" s="10"/>
      <c r="J603" s="9"/>
      <c r="K603" s="9"/>
      <c r="L603" s="9"/>
      <c r="M603" s="10"/>
      <c r="N603" s="12" t="str">
        <f>IF(K594+N601&gt;0,"Credit Surplus","Credit Shortage")</f>
        <v>Credit Surplus</v>
      </c>
      <c r="O603" s="38"/>
      <c r="P603" s="9"/>
      <c r="Q603" s="9"/>
      <c r="R603" s="11"/>
    </row>
    <row r="604" spans="2:18" x14ac:dyDescent="0.45">
      <c r="B604" s="14"/>
      <c r="C604" s="9"/>
      <c r="D604" s="10"/>
      <c r="E604" s="10"/>
      <c r="F604" s="9"/>
      <c r="G604" s="9"/>
      <c r="H604" s="10"/>
      <c r="I604" s="10"/>
      <c r="J604" s="9"/>
      <c r="K604" s="9"/>
      <c r="L604" s="9"/>
      <c r="M604" s="10"/>
      <c r="N604" s="9"/>
      <c r="O604" s="9"/>
      <c r="P604" s="9"/>
      <c r="Q604" s="9"/>
      <c r="R604" s="11"/>
    </row>
    <row r="605" spans="2:18" x14ac:dyDescent="0.45">
      <c r="B605" s="14"/>
      <c r="C605" s="9"/>
      <c r="D605" s="10"/>
      <c r="E605" s="10"/>
      <c r="F605" s="9"/>
      <c r="G605" s="9"/>
      <c r="H605" s="10"/>
      <c r="I605" s="10"/>
      <c r="J605" s="9"/>
      <c r="K605" s="9"/>
      <c r="L605" s="9"/>
      <c r="M605" s="9"/>
      <c r="N605" s="9"/>
      <c r="O605" s="9"/>
      <c r="P605" s="9"/>
      <c r="Q605" s="9"/>
      <c r="R605" s="11"/>
    </row>
    <row r="606" spans="2:18" x14ac:dyDescent="0.45">
      <c r="B606" s="14" t="s">
        <v>23</v>
      </c>
      <c r="C606" s="9"/>
      <c r="D606" s="10"/>
      <c r="E606" s="22">
        <v>789.91</v>
      </c>
      <c r="F606" s="9" t="s">
        <v>111</v>
      </c>
      <c r="G606" s="9"/>
      <c r="H606" s="10"/>
      <c r="I606" s="10"/>
      <c r="J606" s="9"/>
      <c r="K606" s="9"/>
      <c r="L606" s="9"/>
      <c r="M606" s="9"/>
      <c r="N606" s="9"/>
      <c r="O606" s="9"/>
      <c r="P606" s="9"/>
      <c r="Q606" s="9"/>
      <c r="R606" s="11"/>
    </row>
    <row r="607" spans="2:18" x14ac:dyDescent="0.45">
      <c r="B607" s="14" t="s">
        <v>24</v>
      </c>
      <c r="C607" s="9"/>
      <c r="D607" s="10"/>
      <c r="E607" s="49">
        <f>I594</f>
        <v>-4.3200000000001637</v>
      </c>
      <c r="F607" s="9" t="s">
        <v>36</v>
      </c>
      <c r="G607" s="9"/>
      <c r="H607" s="10"/>
      <c r="I607" s="10"/>
      <c r="J607" s="9"/>
      <c r="K607" s="9"/>
      <c r="L607" s="9"/>
      <c r="M607" s="9"/>
      <c r="N607" s="9"/>
      <c r="O607" s="9"/>
      <c r="P607" s="9"/>
      <c r="Q607" s="9"/>
      <c r="R607" s="11"/>
    </row>
    <row r="608" spans="2:18" x14ac:dyDescent="0.45">
      <c r="B608" s="14" t="s">
        <v>25</v>
      </c>
      <c r="C608" s="9"/>
      <c r="D608" s="10"/>
      <c r="E608" s="10">
        <f>E606+E607</f>
        <v>785.5899999999998</v>
      </c>
      <c r="F608" s="9"/>
      <c r="G608" s="9"/>
      <c r="H608" s="10"/>
      <c r="I608" s="10"/>
      <c r="J608" s="9"/>
      <c r="K608" s="9"/>
      <c r="L608" s="9"/>
      <c r="M608" s="9"/>
      <c r="N608" s="9"/>
      <c r="O608" s="9"/>
      <c r="P608" s="9"/>
      <c r="Q608" s="9"/>
      <c r="R608" s="11"/>
    </row>
    <row r="609" spans="2:18" x14ac:dyDescent="0.45">
      <c r="B609" s="14" t="s">
        <v>27</v>
      </c>
      <c r="C609" s="9"/>
      <c r="D609" s="10"/>
      <c r="E609" s="10">
        <f>I602</f>
        <v>-2.5599999999994907</v>
      </c>
      <c r="F609" s="9" t="s">
        <v>37</v>
      </c>
      <c r="G609" s="9"/>
      <c r="H609" s="10"/>
      <c r="I609" s="10"/>
      <c r="J609" s="9"/>
      <c r="K609" s="9"/>
      <c r="L609" s="9"/>
      <c r="M609" s="9"/>
      <c r="N609" s="9"/>
      <c r="O609" s="9"/>
      <c r="P609" s="9"/>
      <c r="Q609" s="9"/>
      <c r="R609" s="11"/>
    </row>
    <row r="610" spans="2:18" x14ac:dyDescent="0.45">
      <c r="B610" s="14" t="s">
        <v>25</v>
      </c>
      <c r="C610" s="9"/>
      <c r="D610" s="10"/>
      <c r="E610" s="32">
        <f>E608-E609</f>
        <v>788.1499999999993</v>
      </c>
      <c r="F610" s="20" t="s">
        <v>38</v>
      </c>
      <c r="G610" s="9"/>
      <c r="H610" s="10"/>
      <c r="I610" s="10"/>
      <c r="J610" s="9"/>
      <c r="K610" s="9"/>
      <c r="L610" s="9"/>
      <c r="M610" s="9"/>
      <c r="N610" s="9"/>
      <c r="O610" s="9"/>
      <c r="P610" s="9"/>
      <c r="Q610" s="9"/>
      <c r="R610" s="11"/>
    </row>
    <row r="611" spans="2:18" ht="14.65" thickBot="1" x14ac:dyDescent="0.5">
      <c r="B611" s="16"/>
      <c r="C611" s="17"/>
      <c r="D611" s="18"/>
      <c r="E611" s="18"/>
      <c r="F611" s="17"/>
      <c r="G611" s="17"/>
      <c r="H611" s="18"/>
      <c r="I611" s="18"/>
      <c r="J611" s="17"/>
      <c r="K611" s="17"/>
      <c r="L611" s="17"/>
      <c r="M611" s="17"/>
      <c r="N611" s="17"/>
      <c r="O611" s="17"/>
      <c r="P611" s="17"/>
      <c r="Q611" s="17"/>
      <c r="R611" s="19"/>
    </row>
    <row r="612" spans="2:18" ht="14.65" thickTop="1" x14ac:dyDescent="0.45"/>
    <row r="615" spans="2:18" ht="14.65" thickBot="1" x14ac:dyDescent="0.5"/>
    <row r="616" spans="2:18" ht="14.65" thickTop="1" x14ac:dyDescent="0.45">
      <c r="B616" s="3"/>
      <c r="C616" s="4"/>
      <c r="D616" s="5">
        <v>45351</v>
      </c>
      <c r="E616" s="6"/>
      <c r="F616" s="4"/>
      <c r="G616" s="4"/>
      <c r="H616" s="6"/>
      <c r="I616" s="6"/>
      <c r="J616" s="4"/>
      <c r="K616" s="4"/>
      <c r="L616" s="4"/>
      <c r="M616" s="21" t="s">
        <v>40</v>
      </c>
      <c r="N616" s="4"/>
      <c r="O616" s="4"/>
      <c r="P616" s="4"/>
      <c r="Q616" s="4"/>
      <c r="R616" s="7"/>
    </row>
    <row r="617" spans="2:18" x14ac:dyDescent="0.45">
      <c r="B617" s="8" t="s">
        <v>11</v>
      </c>
      <c r="C617" s="9"/>
      <c r="D617" s="10"/>
      <c r="E617" s="10"/>
      <c r="F617" s="9"/>
      <c r="G617" s="9"/>
      <c r="H617" s="10"/>
      <c r="I617" s="10"/>
      <c r="J617" s="9"/>
      <c r="K617" s="12" t="s">
        <v>68</v>
      </c>
      <c r="L617" s="9"/>
      <c r="M617" s="12" t="s">
        <v>21</v>
      </c>
      <c r="N617" s="12"/>
      <c r="O617" s="9"/>
      <c r="P617" s="9"/>
      <c r="Q617" s="9"/>
      <c r="R617" s="11"/>
    </row>
    <row r="618" spans="2:18" x14ac:dyDescent="0.45">
      <c r="B618" s="8" t="s">
        <v>3</v>
      </c>
      <c r="C618" s="12" t="s">
        <v>6</v>
      </c>
      <c r="D618" s="13" t="s">
        <v>4</v>
      </c>
      <c r="E618" s="13" t="s">
        <v>7</v>
      </c>
      <c r="F618" s="12" t="s">
        <v>16</v>
      </c>
      <c r="G618" s="9"/>
      <c r="H618" s="13" t="s">
        <v>18</v>
      </c>
      <c r="I618" s="13" t="s">
        <v>19</v>
      </c>
      <c r="J618" s="43" t="s">
        <v>133</v>
      </c>
      <c r="K618" s="12" t="s">
        <v>67</v>
      </c>
      <c r="L618" s="9"/>
      <c r="M618" s="22">
        <v>24190.880000000001</v>
      </c>
      <c r="N618" s="9" t="s">
        <v>135</v>
      </c>
      <c r="O618" s="9"/>
      <c r="P618" s="9"/>
      <c r="Q618" s="9"/>
      <c r="R618" s="11"/>
    </row>
    <row r="619" spans="2:18" x14ac:dyDescent="0.45">
      <c r="B619" s="14" t="s">
        <v>209</v>
      </c>
      <c r="C619" s="9">
        <v>129</v>
      </c>
      <c r="D619" s="10">
        <v>15.86</v>
      </c>
      <c r="E619" s="10">
        <f>D619*C619</f>
        <v>2045.9399999999998</v>
      </c>
      <c r="F619" s="38" t="s">
        <v>17</v>
      </c>
      <c r="G619" s="9"/>
      <c r="H619" s="10">
        <v>15.97</v>
      </c>
      <c r="I619" s="10">
        <f>(C619*H619)-E619</f>
        <v>14.190000000000282</v>
      </c>
      <c r="J619" s="9" t="s">
        <v>134</v>
      </c>
      <c r="K619" s="38">
        <f>H619*C619</f>
        <v>2060.13</v>
      </c>
      <c r="L619" s="9" t="str">
        <f>IF(C619&lt;&gt;0,"sell "&amp;C619&amp;" "&amp;B619&amp;" @ $"&amp;H619,"")</f>
        <v>sell 129 CCL @ $15.97</v>
      </c>
      <c r="M619" s="50">
        <f>M618+(H619*C619)</f>
        <v>26251.010000000002</v>
      </c>
      <c r="N619" s="9"/>
      <c r="O619" s="9"/>
      <c r="P619" s="9"/>
      <c r="Q619" s="9"/>
      <c r="R619" s="11"/>
    </row>
    <row r="620" spans="2:18" x14ac:dyDescent="0.45">
      <c r="B620" s="14" t="s">
        <v>210</v>
      </c>
      <c r="C620" s="9">
        <v>152</v>
      </c>
      <c r="D620" s="10">
        <v>11.09</v>
      </c>
      <c r="E620" s="10">
        <f>D620*C620</f>
        <v>1685.68</v>
      </c>
      <c r="F620" s="38" t="s">
        <v>17</v>
      </c>
      <c r="G620" s="9"/>
      <c r="H620" s="10">
        <v>11.3</v>
      </c>
      <c r="I620" s="10">
        <f>(C620*H620)-E620</f>
        <v>31.920000000000073</v>
      </c>
      <c r="J620" s="9" t="s">
        <v>134</v>
      </c>
      <c r="K620" s="38">
        <f>H620*C620</f>
        <v>1717.6000000000001</v>
      </c>
      <c r="L620" s="9" t="str">
        <f>IF(C620&lt;&gt;0,"sell "&amp;C620&amp;" "&amp;B620&amp;" @ $"&amp;H620,"")</f>
        <v>sell 152 DO @ $11.3</v>
      </c>
      <c r="M620" s="50">
        <f>M619+(H620*C620)</f>
        <v>27968.61</v>
      </c>
      <c r="N620" s="9"/>
      <c r="O620" s="9"/>
      <c r="P620" s="9"/>
      <c r="Q620" s="9"/>
      <c r="R620" s="11"/>
    </row>
    <row r="621" spans="2:18" x14ac:dyDescent="0.45">
      <c r="B621" s="14" t="s">
        <v>211</v>
      </c>
      <c r="C621" s="9">
        <v>6</v>
      </c>
      <c r="D621" s="10">
        <v>270.64999999999998</v>
      </c>
      <c r="E621" s="10">
        <f>D621*C621</f>
        <v>1623.8999999999999</v>
      </c>
      <c r="F621" s="38" t="s">
        <v>17</v>
      </c>
      <c r="G621" s="9"/>
      <c r="H621" s="10">
        <v>268.88</v>
      </c>
      <c r="I621" s="10">
        <f>(C621*H621)-E621</f>
        <v>-10.619999999999891</v>
      </c>
      <c r="J621" s="9" t="s">
        <v>134</v>
      </c>
      <c r="K621" s="38">
        <f>H621*C621</f>
        <v>1613.28</v>
      </c>
      <c r="L621" s="9" t="str">
        <f>IF(C621&lt;&gt;0,"sell "&amp;C621&amp;" "&amp;B621&amp;" @ $"&amp;H621,"")</f>
        <v>sell 6 GPI @ $268.88</v>
      </c>
      <c r="M621" s="10">
        <f>M620+(H621*C621)</f>
        <v>29581.89</v>
      </c>
      <c r="N621" s="9" t="s">
        <v>44</v>
      </c>
      <c r="O621" s="9"/>
      <c r="P621" s="9"/>
      <c r="Q621" s="9"/>
      <c r="R621" s="11"/>
    </row>
    <row r="622" spans="2:18" x14ac:dyDescent="0.45">
      <c r="B622" s="14"/>
      <c r="C622" s="9"/>
      <c r="D622" s="10" t="s">
        <v>20</v>
      </c>
      <c r="E622" s="10">
        <f>SUM(E619:E621)</f>
        <v>5355.5199999999995</v>
      </c>
      <c r="F622" s="9"/>
      <c r="G622" s="9"/>
      <c r="H622" s="41"/>
      <c r="I622" s="10">
        <f>SUM(I619:I621)</f>
        <v>35.490000000000464</v>
      </c>
      <c r="J622" s="9"/>
      <c r="K622" s="38">
        <f>SUM(K619:K621)</f>
        <v>5391.01</v>
      </c>
      <c r="L622" s="9"/>
      <c r="M622" s="10"/>
      <c r="N622" s="9"/>
      <c r="O622" s="9"/>
      <c r="P622" s="9"/>
      <c r="Q622" s="9"/>
      <c r="R622" s="11"/>
    </row>
    <row r="623" spans="2:18" x14ac:dyDescent="0.45">
      <c r="B623" s="14"/>
      <c r="C623" s="9"/>
      <c r="D623" s="10"/>
      <c r="E623" s="10"/>
      <c r="F623" s="9"/>
      <c r="G623" s="9"/>
      <c r="H623" s="42"/>
      <c r="I623" s="39"/>
      <c r="J623" s="9"/>
      <c r="K623" s="9"/>
      <c r="L623" s="9"/>
      <c r="M623" s="10"/>
      <c r="N623" s="9"/>
      <c r="O623" s="9"/>
      <c r="P623" s="9"/>
      <c r="Q623" s="9"/>
      <c r="R623" s="11"/>
    </row>
    <row r="624" spans="2:18" x14ac:dyDescent="0.45">
      <c r="B624" s="14"/>
      <c r="C624" s="9"/>
      <c r="D624" s="10"/>
      <c r="E624" s="51"/>
      <c r="F624" s="42"/>
      <c r="G624" s="9"/>
      <c r="H624" s="41"/>
      <c r="I624" s="10"/>
      <c r="J624" s="9"/>
      <c r="K624" s="9"/>
      <c r="L624" s="9"/>
      <c r="M624" s="10"/>
      <c r="N624" s="12" t="s">
        <v>41</v>
      </c>
      <c r="O624" s="9"/>
      <c r="P624" s="9"/>
      <c r="Q624" s="9"/>
      <c r="R624" s="11"/>
    </row>
    <row r="625" spans="2:18" x14ac:dyDescent="0.45">
      <c r="B625" s="8"/>
      <c r="C625" s="9"/>
      <c r="D625" s="10"/>
      <c r="E625" s="10"/>
      <c r="F625" s="20"/>
      <c r="G625" s="9"/>
      <c r="H625" s="41"/>
      <c r="I625" s="10"/>
      <c r="J625" s="9"/>
      <c r="K625" s="9"/>
      <c r="L625" s="9"/>
      <c r="M625" s="10"/>
      <c r="N625" s="12" t="s">
        <v>42</v>
      </c>
      <c r="O625" s="9"/>
      <c r="P625" s="9"/>
      <c r="Q625" s="9"/>
      <c r="R625" s="11"/>
    </row>
    <row r="626" spans="2:18" x14ac:dyDescent="0.45">
      <c r="B626" s="8"/>
      <c r="C626" s="12" t="s">
        <v>6</v>
      </c>
      <c r="D626" s="13" t="s">
        <v>4</v>
      </c>
      <c r="E626" s="13" t="s">
        <v>5</v>
      </c>
      <c r="F626" s="23" t="s">
        <v>16</v>
      </c>
      <c r="G626" s="9"/>
      <c r="H626" s="43" t="s">
        <v>18</v>
      </c>
      <c r="I626" s="13" t="s">
        <v>19</v>
      </c>
      <c r="J626" s="9"/>
      <c r="K626" s="9"/>
      <c r="L626" s="9"/>
      <c r="M626" s="10"/>
      <c r="N626" s="38">
        <f>M618</f>
        <v>24190.880000000001</v>
      </c>
      <c r="O626" s="9"/>
      <c r="P626" s="9"/>
      <c r="Q626" s="9"/>
      <c r="R626" s="11"/>
    </row>
    <row r="627" spans="2:18" x14ac:dyDescent="0.45">
      <c r="B627" s="14" t="s">
        <v>218</v>
      </c>
      <c r="C627" s="9">
        <v>60</v>
      </c>
      <c r="D627" s="10">
        <v>36.799999999999997</v>
      </c>
      <c r="E627" s="10">
        <f>D627*C627</f>
        <v>2208</v>
      </c>
      <c r="F627" s="38" t="s">
        <v>17</v>
      </c>
      <c r="G627" s="9"/>
      <c r="H627" s="10">
        <v>37.28</v>
      </c>
      <c r="I627" s="10">
        <f>(C627*H627)-E627</f>
        <v>28.800000000000182</v>
      </c>
      <c r="J627" s="9" t="s">
        <v>134</v>
      </c>
      <c r="K627" s="9"/>
      <c r="L627" s="9" t="str">
        <f>IF(C627&lt;&gt;0,"buy "&amp;C627&amp;" "&amp;B627&amp;" @ $"&amp;H627,"")</f>
        <v>buy 60 VIST @ $37.28</v>
      </c>
      <c r="M627" s="10">
        <f>M621-(H627*C627)</f>
        <v>27345.09</v>
      </c>
      <c r="N627" s="38">
        <f>M618-(H627*C627)</f>
        <v>21954.080000000002</v>
      </c>
      <c r="O627" s="9"/>
      <c r="P627" s="9"/>
      <c r="Q627" s="9"/>
      <c r="R627" s="11"/>
    </row>
    <row r="628" spans="2:18" x14ac:dyDescent="0.45">
      <c r="B628" s="14" t="s">
        <v>219</v>
      </c>
      <c r="C628" s="9">
        <v>121</v>
      </c>
      <c r="D628" s="10">
        <v>18.27</v>
      </c>
      <c r="E628" s="10">
        <f>D628*C628</f>
        <v>2210.67</v>
      </c>
      <c r="F628" s="38" t="s">
        <v>17</v>
      </c>
      <c r="G628" s="9"/>
      <c r="H628" s="10">
        <v>18.420000000000002</v>
      </c>
      <c r="I628" s="10">
        <f>(C628*H628)-E628</f>
        <v>18.150000000000091</v>
      </c>
      <c r="J628" s="9" t="s">
        <v>134</v>
      </c>
      <c r="K628" s="9"/>
      <c r="L628" s="9" t="str">
        <f>IF(C628&lt;&gt;0,"buy "&amp;C628&amp;" "&amp;B628&amp;" @ $"&amp;H628,"")</f>
        <v>buy 121 AROC @ $18.42</v>
      </c>
      <c r="M628" s="10">
        <f>M627-(H628*C628)</f>
        <v>25116.27</v>
      </c>
      <c r="N628" s="38">
        <f>N627-(H628*C628)</f>
        <v>19725.260000000002</v>
      </c>
      <c r="O628" s="9"/>
      <c r="P628" s="9"/>
      <c r="Q628" s="9"/>
      <c r="R628" s="11"/>
    </row>
    <row r="629" spans="2:18" x14ac:dyDescent="0.45">
      <c r="B629" s="28" t="s">
        <v>220</v>
      </c>
      <c r="C629" s="29">
        <v>161</v>
      </c>
      <c r="D629" s="30">
        <v>13.74</v>
      </c>
      <c r="E629" s="30">
        <f>D629*C629</f>
        <v>2212.14</v>
      </c>
      <c r="F629" s="38" t="s">
        <v>17</v>
      </c>
      <c r="G629" s="29"/>
      <c r="H629" s="30">
        <v>13.71</v>
      </c>
      <c r="I629" s="30">
        <f>(C629*H629)-E629</f>
        <v>-4.8299999999999272</v>
      </c>
      <c r="J629" s="9" t="s">
        <v>134</v>
      </c>
      <c r="K629" s="9"/>
      <c r="L629" s="9" t="str">
        <f>IF(C629&lt;&gt;0,"buy "&amp;C629&amp;" "&amp;B629&amp;" @ $"&amp;H629,"")</f>
        <v>buy 161 SCS @ $13.71</v>
      </c>
      <c r="M629" s="10">
        <f>M628-(H629*C629)</f>
        <v>22908.959999999999</v>
      </c>
      <c r="N629" s="46">
        <f>N628-(H629*C629)</f>
        <v>17517.95</v>
      </c>
      <c r="O629" s="47"/>
      <c r="P629" s="47"/>
      <c r="Q629" s="47"/>
      <c r="R629" s="48"/>
    </row>
    <row r="630" spans="2:18" x14ac:dyDescent="0.45">
      <c r="B630" s="14"/>
      <c r="C630" s="9"/>
      <c r="D630" s="10" t="s">
        <v>20</v>
      </c>
      <c r="E630" s="10">
        <f>SUM(E627:E629)</f>
        <v>6630.8099999999995</v>
      </c>
      <c r="F630" s="9"/>
      <c r="G630" s="9"/>
      <c r="H630" s="10" t="s">
        <v>28</v>
      </c>
      <c r="I630" s="10">
        <f>SUM(I627:I629)</f>
        <v>42.120000000000346</v>
      </c>
      <c r="J630" s="9"/>
      <c r="K630" s="9"/>
      <c r="L630" s="9"/>
      <c r="M630" s="10"/>
      <c r="N630" s="9"/>
      <c r="O630" s="9"/>
      <c r="P630" s="9"/>
      <c r="Q630" s="9"/>
      <c r="R630" s="11"/>
    </row>
    <row r="631" spans="2:18" x14ac:dyDescent="0.45">
      <c r="B631" s="14"/>
      <c r="C631" s="9"/>
      <c r="D631" s="10"/>
      <c r="E631" s="10"/>
      <c r="F631" s="9"/>
      <c r="G631" s="9"/>
      <c r="H631" s="10"/>
      <c r="I631" s="10"/>
      <c r="J631" s="9"/>
      <c r="K631" s="9"/>
      <c r="L631" s="9"/>
      <c r="M631" s="10"/>
      <c r="N631" s="12" t="str">
        <f>IF(K622+N629&gt;0,"Credit Surplus","Credit Shortage")</f>
        <v>Credit Surplus</v>
      </c>
      <c r="O631" s="38"/>
      <c r="P631" s="9"/>
      <c r="Q631" s="9"/>
      <c r="R631" s="11"/>
    </row>
    <row r="632" spans="2:18" x14ac:dyDescent="0.45">
      <c r="B632" s="14"/>
      <c r="C632" s="9"/>
      <c r="D632" s="10"/>
      <c r="E632" s="10"/>
      <c r="F632" s="9"/>
      <c r="G632" s="9"/>
      <c r="H632" s="10"/>
      <c r="I632" s="10"/>
      <c r="J632" s="9"/>
      <c r="K632" s="9"/>
      <c r="L632" s="9"/>
      <c r="M632" s="10"/>
      <c r="N632" s="9"/>
      <c r="O632" s="9"/>
      <c r="P632" s="9"/>
      <c r="Q632" s="9"/>
      <c r="R632" s="11"/>
    </row>
    <row r="633" spans="2:18" x14ac:dyDescent="0.45">
      <c r="B633" s="14"/>
      <c r="C633" s="9"/>
      <c r="D633" s="10"/>
      <c r="E633" s="10"/>
      <c r="F633" s="9"/>
      <c r="G633" s="9"/>
      <c r="H633" s="10"/>
      <c r="I633" s="10"/>
      <c r="J633" s="9"/>
      <c r="K633" s="9"/>
      <c r="L633" s="9"/>
      <c r="M633" s="9"/>
      <c r="N633" s="9"/>
      <c r="O633" s="9"/>
      <c r="P633" s="9"/>
      <c r="Q633" s="9"/>
      <c r="R633" s="11"/>
    </row>
    <row r="634" spans="2:18" x14ac:dyDescent="0.45">
      <c r="B634" s="14" t="s">
        <v>23</v>
      </c>
      <c r="C634" s="9"/>
      <c r="D634" s="10"/>
      <c r="E634" s="22">
        <v>756.8</v>
      </c>
      <c r="F634" s="9" t="s">
        <v>111</v>
      </c>
      <c r="G634" s="9"/>
      <c r="H634" s="10"/>
      <c r="I634" s="10"/>
      <c r="J634" s="9"/>
      <c r="K634" s="9"/>
      <c r="L634" s="9"/>
      <c r="M634" s="9"/>
      <c r="N634" s="9"/>
      <c r="O634" s="9"/>
      <c r="P634" s="9"/>
      <c r="Q634" s="9"/>
      <c r="R634" s="11"/>
    </row>
    <row r="635" spans="2:18" x14ac:dyDescent="0.45">
      <c r="B635" s="14" t="s">
        <v>24</v>
      </c>
      <c r="C635" s="9"/>
      <c r="D635" s="10"/>
      <c r="E635" s="49">
        <f>I622</f>
        <v>35.490000000000464</v>
      </c>
      <c r="F635" s="9" t="s">
        <v>36</v>
      </c>
      <c r="G635" s="9"/>
      <c r="H635" s="10"/>
      <c r="I635" s="10"/>
      <c r="J635" s="9"/>
      <c r="K635" s="9"/>
      <c r="L635" s="9"/>
      <c r="M635" s="9"/>
      <c r="N635" s="9"/>
      <c r="O635" s="9"/>
      <c r="P635" s="9"/>
      <c r="Q635" s="9"/>
      <c r="R635" s="11"/>
    </row>
    <row r="636" spans="2:18" x14ac:dyDescent="0.45">
      <c r="B636" s="14" t="s">
        <v>25</v>
      </c>
      <c r="C636" s="9"/>
      <c r="D636" s="10"/>
      <c r="E636" s="10">
        <f>E634+E635</f>
        <v>792.29000000000042</v>
      </c>
      <c r="F636" s="9"/>
      <c r="G636" s="9"/>
      <c r="H636" s="10"/>
      <c r="I636" s="10"/>
      <c r="J636" s="9"/>
      <c r="K636" s="9"/>
      <c r="L636" s="9"/>
      <c r="M636" s="9"/>
      <c r="N636" s="9"/>
      <c r="O636" s="9"/>
      <c r="P636" s="9"/>
      <c r="Q636" s="9"/>
      <c r="R636" s="11"/>
    </row>
    <row r="637" spans="2:18" x14ac:dyDescent="0.45">
      <c r="B637" s="14" t="s">
        <v>27</v>
      </c>
      <c r="C637" s="9"/>
      <c r="D637" s="10"/>
      <c r="E637" s="10">
        <f>I630</f>
        <v>42.120000000000346</v>
      </c>
      <c r="F637" s="9" t="s">
        <v>37</v>
      </c>
      <c r="G637" s="9"/>
      <c r="H637" s="10"/>
      <c r="I637" s="10"/>
      <c r="J637" s="9"/>
      <c r="K637" s="9"/>
      <c r="L637" s="9"/>
      <c r="M637" s="9"/>
      <c r="N637" s="9"/>
      <c r="O637" s="9"/>
      <c r="P637" s="9"/>
      <c r="Q637" s="9"/>
      <c r="R637" s="11"/>
    </row>
    <row r="638" spans="2:18" x14ac:dyDescent="0.45">
      <c r="B638" s="14" t="s">
        <v>25</v>
      </c>
      <c r="C638" s="9"/>
      <c r="D638" s="10"/>
      <c r="E638" s="32">
        <f>E636-E637</f>
        <v>750.17000000000007</v>
      </c>
      <c r="F638" s="20" t="s">
        <v>38</v>
      </c>
      <c r="G638" s="9"/>
      <c r="H638" s="10"/>
      <c r="I638" s="10"/>
      <c r="J638" s="9"/>
      <c r="K638" s="9"/>
      <c r="L638" s="9"/>
      <c r="M638" s="9"/>
      <c r="N638" s="9"/>
      <c r="O638" s="9"/>
      <c r="P638" s="9"/>
      <c r="Q638" s="9"/>
      <c r="R638" s="11"/>
    </row>
    <row r="639" spans="2:18" ht="14.65" thickBot="1" x14ac:dyDescent="0.5">
      <c r="B639" s="16"/>
      <c r="C639" s="17"/>
      <c r="D639" s="18"/>
      <c r="E639" s="18"/>
      <c r="F639" s="17"/>
      <c r="G639" s="17"/>
      <c r="H639" s="18"/>
      <c r="I639" s="18"/>
      <c r="J639" s="17"/>
      <c r="K639" s="17"/>
      <c r="L639" s="17"/>
      <c r="M639" s="17"/>
      <c r="N639" s="17"/>
      <c r="O639" s="17"/>
      <c r="P639" s="17"/>
      <c r="Q639" s="17"/>
      <c r="R639" s="19"/>
    </row>
    <row r="640" spans="2:18" ht="14.65" thickTop="1" x14ac:dyDescent="0.45"/>
    <row r="643" spans="2:18" ht="14.65" thickBot="1" x14ac:dyDescent="0.5"/>
    <row r="644" spans="2:18" ht="14.65" thickTop="1" x14ac:dyDescent="0.45">
      <c r="B644" s="3"/>
      <c r="C644" s="4"/>
      <c r="D644" s="5">
        <v>45322</v>
      </c>
      <c r="E644" s="6"/>
      <c r="F644" s="4"/>
      <c r="G644" s="4"/>
      <c r="H644" s="6"/>
      <c r="I644" s="6"/>
      <c r="J644" s="4"/>
      <c r="K644" s="4"/>
      <c r="L644" s="4"/>
      <c r="M644" s="21" t="s">
        <v>40</v>
      </c>
      <c r="N644" s="4"/>
      <c r="O644" s="4"/>
      <c r="P644" s="4"/>
      <c r="Q644" s="4"/>
      <c r="R644" s="7"/>
    </row>
    <row r="645" spans="2:18" x14ac:dyDescent="0.45">
      <c r="B645" s="8" t="s">
        <v>11</v>
      </c>
      <c r="C645" s="9"/>
      <c r="D645" s="10"/>
      <c r="E645" s="10"/>
      <c r="F645" s="9"/>
      <c r="G645" s="9"/>
      <c r="H645" s="10"/>
      <c r="I645" s="10"/>
      <c r="J645" s="9"/>
      <c r="K645" s="12" t="s">
        <v>68</v>
      </c>
      <c r="L645" s="9"/>
      <c r="M645" s="12" t="s">
        <v>21</v>
      </c>
      <c r="N645" s="12"/>
      <c r="O645" s="9"/>
      <c r="P645" s="9"/>
      <c r="Q645" s="9"/>
      <c r="R645" s="11"/>
    </row>
    <row r="646" spans="2:18" x14ac:dyDescent="0.45">
      <c r="B646" s="8" t="s">
        <v>3</v>
      </c>
      <c r="C646" s="12" t="s">
        <v>6</v>
      </c>
      <c r="D646" s="13" t="s">
        <v>4</v>
      </c>
      <c r="E646" s="13" t="s">
        <v>7</v>
      </c>
      <c r="F646" s="12" t="s">
        <v>16</v>
      </c>
      <c r="G646" s="9"/>
      <c r="H646" s="13" t="s">
        <v>18</v>
      </c>
      <c r="I646" s="13" t="s">
        <v>19</v>
      </c>
      <c r="J646" s="43" t="s">
        <v>133</v>
      </c>
      <c r="K646" s="12" t="s">
        <v>67</v>
      </c>
      <c r="L646" s="9"/>
      <c r="M646" s="22">
        <v>23003.71</v>
      </c>
      <c r="N646" s="9" t="s">
        <v>135</v>
      </c>
      <c r="O646" s="9"/>
      <c r="P646" s="9"/>
      <c r="Q646" s="9"/>
      <c r="R646" s="11"/>
    </row>
    <row r="647" spans="2:18" x14ac:dyDescent="0.45">
      <c r="B647" s="14" t="s">
        <v>207</v>
      </c>
      <c r="C647" s="9">
        <v>20</v>
      </c>
      <c r="D647" s="10">
        <v>98.68</v>
      </c>
      <c r="E647" s="10">
        <f>D647*C647</f>
        <v>1973.6000000000001</v>
      </c>
      <c r="F647" s="38" t="s">
        <v>46</v>
      </c>
      <c r="G647" s="9"/>
      <c r="H647" s="10">
        <v>98.95</v>
      </c>
      <c r="I647" s="10">
        <f>(C647*H647)-E647</f>
        <v>5.3999999999998636</v>
      </c>
      <c r="J647" s="9" t="s">
        <v>134</v>
      </c>
      <c r="K647" s="38">
        <f>H647*C647</f>
        <v>1979</v>
      </c>
      <c r="L647" s="9" t="str">
        <f>IF(C647&lt;&gt;0,"sell "&amp;C647&amp;" "&amp;B647&amp;" @ $"&amp;H647,"")</f>
        <v>sell 20 MSM @ $98.95</v>
      </c>
      <c r="M647" s="50">
        <f>M646+(H647*C647)</f>
        <v>24982.71</v>
      </c>
      <c r="N647" s="9"/>
      <c r="O647" s="9"/>
      <c r="P647" s="9"/>
      <c r="Q647" s="9"/>
      <c r="R647" s="11"/>
    </row>
    <row r="648" spans="2:18" x14ac:dyDescent="0.45">
      <c r="B648" s="14" t="s">
        <v>99</v>
      </c>
      <c r="C648" s="9">
        <v>36</v>
      </c>
      <c r="D648" s="10">
        <v>56.81</v>
      </c>
      <c r="E648" s="10">
        <f>D648*C648</f>
        <v>2045.16</v>
      </c>
      <c r="F648" s="38" t="s">
        <v>46</v>
      </c>
      <c r="G648" s="9"/>
      <c r="H648" s="10">
        <v>56.81</v>
      </c>
      <c r="I648" s="10">
        <f>(C648*H648)-E648</f>
        <v>0</v>
      </c>
      <c r="J648" s="9" t="s">
        <v>134</v>
      </c>
      <c r="K648" s="38">
        <f>H648*C648</f>
        <v>2045.16</v>
      </c>
      <c r="L648" s="9" t="str">
        <f>IF(C648&lt;&gt;0,"sell "&amp;C648&amp;" "&amp;B648&amp;" @ $"&amp;H648,"")</f>
        <v>sell 36 PRGS @ $56.81</v>
      </c>
      <c r="M648" s="50">
        <f>M647+(H648*C648)</f>
        <v>27027.87</v>
      </c>
      <c r="N648" s="9"/>
      <c r="O648" s="9"/>
      <c r="P648" s="9"/>
      <c r="Q648" s="9"/>
      <c r="R648" s="11"/>
    </row>
    <row r="649" spans="2:18" x14ac:dyDescent="0.45">
      <c r="B649" s="14" t="s">
        <v>208</v>
      </c>
      <c r="C649" s="9">
        <v>63</v>
      </c>
      <c r="D649" s="10">
        <v>41.31</v>
      </c>
      <c r="E649" s="10">
        <f>D649*C649</f>
        <v>2602.5300000000002</v>
      </c>
      <c r="F649" s="38" t="s">
        <v>46</v>
      </c>
      <c r="G649" s="9"/>
      <c r="H649" s="10">
        <v>41.67</v>
      </c>
      <c r="I649" s="10">
        <f>(C649*H649)-E649</f>
        <v>22.679999999999836</v>
      </c>
      <c r="J649" s="9" t="s">
        <v>134</v>
      </c>
      <c r="K649" s="38">
        <f>H649*C649</f>
        <v>2625.21</v>
      </c>
      <c r="L649" s="9" t="str">
        <f>IF(C649&lt;&gt;0,"sell "&amp;C649&amp;" "&amp;B649&amp;" @ $"&amp;H649,"")</f>
        <v>sell 63 CNM @ $41.67</v>
      </c>
      <c r="M649" s="10">
        <f>M648+(H649*C649)</f>
        <v>29653.079999999998</v>
      </c>
      <c r="N649" s="9" t="s">
        <v>44</v>
      </c>
      <c r="O649" s="9"/>
      <c r="P649" s="9"/>
      <c r="Q649" s="9"/>
      <c r="R649" s="11"/>
    </row>
    <row r="650" spans="2:18" x14ac:dyDescent="0.45">
      <c r="B650" s="14"/>
      <c r="C650" s="9"/>
      <c r="D650" s="10" t="s">
        <v>20</v>
      </c>
      <c r="E650" s="10">
        <f>SUM(E647:E649)</f>
        <v>6621.2900000000009</v>
      </c>
      <c r="F650" s="9"/>
      <c r="G650" s="9"/>
      <c r="H650" s="41"/>
      <c r="I650" s="10">
        <f>SUM(I647:I649)</f>
        <v>28.0799999999997</v>
      </c>
      <c r="J650" s="9"/>
      <c r="K650" s="38">
        <f>SUM(K647:K649)</f>
        <v>6649.37</v>
      </c>
      <c r="L650" s="9"/>
      <c r="M650" s="10"/>
      <c r="N650" s="9"/>
      <c r="O650" s="9"/>
      <c r="P650" s="9"/>
      <c r="Q650" s="9"/>
      <c r="R650" s="11"/>
    </row>
    <row r="651" spans="2:18" x14ac:dyDescent="0.45">
      <c r="B651" s="14"/>
      <c r="C651" s="9"/>
      <c r="D651" s="10"/>
      <c r="E651" s="10"/>
      <c r="F651" s="9"/>
      <c r="G651" s="9"/>
      <c r="H651" s="42"/>
      <c r="I651" s="39"/>
      <c r="J651" s="9"/>
      <c r="K651" s="9"/>
      <c r="L651" s="9"/>
      <c r="M651" s="10"/>
      <c r="N651" s="9"/>
      <c r="O651" s="9"/>
      <c r="P651" s="9"/>
      <c r="Q651" s="9"/>
      <c r="R651" s="11"/>
    </row>
    <row r="652" spans="2:18" x14ac:dyDescent="0.45">
      <c r="B652" s="14"/>
      <c r="C652" s="9"/>
      <c r="D652" s="10"/>
      <c r="E652" s="51"/>
      <c r="F652" s="42"/>
      <c r="G652" s="9"/>
      <c r="H652" s="41"/>
      <c r="I652" s="10"/>
      <c r="J652" s="9"/>
      <c r="K652" s="9"/>
      <c r="L652" s="9"/>
      <c r="M652" s="10"/>
      <c r="N652" s="12" t="s">
        <v>41</v>
      </c>
      <c r="O652" s="9"/>
      <c r="P652" s="9"/>
      <c r="Q652" s="9"/>
      <c r="R652" s="11"/>
    </row>
    <row r="653" spans="2:18" x14ac:dyDescent="0.45">
      <c r="B653" s="8"/>
      <c r="C653" s="9"/>
      <c r="D653" s="10"/>
      <c r="E653" s="10"/>
      <c r="F653" s="20"/>
      <c r="G653" s="9"/>
      <c r="H653" s="41"/>
      <c r="I653" s="10"/>
      <c r="J653" s="9"/>
      <c r="K653" s="9"/>
      <c r="L653" s="9"/>
      <c r="M653" s="10"/>
      <c r="N653" s="12" t="s">
        <v>42</v>
      </c>
      <c r="O653" s="9"/>
      <c r="P653" s="9"/>
      <c r="Q653" s="9"/>
      <c r="R653" s="11"/>
    </row>
    <row r="654" spans="2:18" x14ac:dyDescent="0.45">
      <c r="B654" s="8"/>
      <c r="C654" s="12" t="s">
        <v>6</v>
      </c>
      <c r="D654" s="13" t="s">
        <v>4</v>
      </c>
      <c r="E654" s="13" t="s">
        <v>5</v>
      </c>
      <c r="F654" s="23" t="s">
        <v>16</v>
      </c>
      <c r="G654" s="9"/>
      <c r="H654" s="43" t="s">
        <v>18</v>
      </c>
      <c r="I654" s="13" t="s">
        <v>19</v>
      </c>
      <c r="J654" s="9"/>
      <c r="K654" s="9"/>
      <c r="L654" s="9"/>
      <c r="M654" s="10"/>
      <c r="N654" s="38">
        <f>M646</f>
        <v>23003.71</v>
      </c>
      <c r="O654" s="9"/>
      <c r="P654" s="9"/>
      <c r="Q654" s="9"/>
      <c r="R654" s="11"/>
    </row>
    <row r="655" spans="2:18" x14ac:dyDescent="0.45">
      <c r="B655" s="14" t="s">
        <v>215</v>
      </c>
      <c r="C655" s="9">
        <v>32</v>
      </c>
      <c r="D655" s="10">
        <v>69.09</v>
      </c>
      <c r="E655" s="10">
        <f>D655*C655</f>
        <v>2210.88</v>
      </c>
      <c r="F655" s="38" t="s">
        <v>46</v>
      </c>
      <c r="G655" s="9"/>
      <c r="H655" s="10">
        <v>70</v>
      </c>
      <c r="I655" s="10">
        <f>(C655*H655)-E655</f>
        <v>29.119999999999891</v>
      </c>
      <c r="J655" s="9" t="s">
        <v>134</v>
      </c>
      <c r="K655" s="9"/>
      <c r="L655" s="9" t="str">
        <f>IF(C655&lt;&gt;0,"buy "&amp;C655&amp;" "&amp;B655&amp;" @ $"&amp;H655,"")</f>
        <v>buy 32 MOD @ $70</v>
      </c>
      <c r="M655" s="10">
        <f>M649-(H655*C655)</f>
        <v>27413.079999999998</v>
      </c>
      <c r="N655" s="38">
        <f>M646-(H655*C655)</f>
        <v>20763.71</v>
      </c>
      <c r="O655" s="9"/>
      <c r="P655" s="9"/>
      <c r="Q655" s="9"/>
      <c r="R655" s="11"/>
    </row>
    <row r="656" spans="2:18" x14ac:dyDescent="0.45">
      <c r="B656" s="14" t="s">
        <v>216</v>
      </c>
      <c r="C656" s="9">
        <v>4</v>
      </c>
      <c r="D656" s="10">
        <v>499.89</v>
      </c>
      <c r="E656" s="10">
        <f>D656*C656</f>
        <v>1999.56</v>
      </c>
      <c r="F656" s="38" t="s">
        <v>46</v>
      </c>
      <c r="G656" s="9"/>
      <c r="H656" s="10">
        <v>495</v>
      </c>
      <c r="I656" s="10">
        <f>(C656*H656)-E656</f>
        <v>-19.559999999999945</v>
      </c>
      <c r="J656" s="9" t="s">
        <v>134</v>
      </c>
      <c r="K656" s="9"/>
      <c r="L656" s="9" t="str">
        <f>IF(C656&lt;&gt;0,"buy "&amp;C656&amp;" "&amp;B656&amp;" @ $"&amp;H656,"")</f>
        <v>buy 4 MCK @ $495</v>
      </c>
      <c r="M656" s="10">
        <f>M655-(H656*C656)</f>
        <v>25433.079999999998</v>
      </c>
      <c r="N656" s="38">
        <f>N655-(H656*C656)</f>
        <v>18783.71</v>
      </c>
      <c r="O656" s="9"/>
      <c r="P656" s="9"/>
      <c r="Q656" s="9"/>
      <c r="R656" s="11"/>
    </row>
    <row r="657" spans="2:18" x14ac:dyDescent="0.45">
      <c r="B657" s="28" t="s">
        <v>217</v>
      </c>
      <c r="C657" s="29">
        <v>6</v>
      </c>
      <c r="D657" s="30">
        <v>356.44</v>
      </c>
      <c r="E657" s="30">
        <f>D657*C657</f>
        <v>2138.64</v>
      </c>
      <c r="F657" s="38" t="s">
        <v>46</v>
      </c>
      <c r="G657" s="29"/>
      <c r="H657" s="30">
        <v>354.67</v>
      </c>
      <c r="I657" s="30">
        <f>(C657*H657)-E657</f>
        <v>-10.619999999999891</v>
      </c>
      <c r="J657" s="9" t="s">
        <v>134</v>
      </c>
      <c r="K657" s="9"/>
      <c r="L657" s="9" t="str">
        <f>IF(C657&lt;&gt;0,"buy "&amp;C657&amp;" "&amp;B657&amp;" @ $"&amp;H657,"")</f>
        <v>buy 6 MOH @ $354.67</v>
      </c>
      <c r="M657" s="10">
        <f>M656-(H657*C657)</f>
        <v>23305.059999999998</v>
      </c>
      <c r="N657" s="46">
        <f>N656-(H657*C657)</f>
        <v>16655.689999999999</v>
      </c>
      <c r="O657" s="47"/>
      <c r="P657" s="47"/>
      <c r="Q657" s="47"/>
      <c r="R657" s="48"/>
    </row>
    <row r="658" spans="2:18" x14ac:dyDescent="0.45">
      <c r="B658" s="14"/>
      <c r="C658" s="9"/>
      <c r="D658" s="10" t="s">
        <v>20</v>
      </c>
      <c r="E658" s="10">
        <f>SUM(E655:E657)</f>
        <v>6349.08</v>
      </c>
      <c r="F658" s="9"/>
      <c r="G658" s="9"/>
      <c r="H658" s="10" t="s">
        <v>28</v>
      </c>
      <c r="I658" s="10">
        <f>SUM(I655:I657)</f>
        <v>-1.0599999999999454</v>
      </c>
      <c r="J658" s="9"/>
      <c r="K658" s="9"/>
      <c r="L658" s="9"/>
      <c r="M658" s="10"/>
      <c r="N658" s="9"/>
      <c r="O658" s="9"/>
      <c r="P658" s="9"/>
      <c r="Q658" s="9"/>
      <c r="R658" s="11"/>
    </row>
    <row r="659" spans="2:18" x14ac:dyDescent="0.45">
      <c r="B659" s="14"/>
      <c r="C659" s="9"/>
      <c r="D659" s="10"/>
      <c r="E659" s="10"/>
      <c r="F659" s="9"/>
      <c r="G659" s="9"/>
      <c r="H659" s="10"/>
      <c r="I659" s="10"/>
      <c r="J659" s="9"/>
      <c r="K659" s="9"/>
      <c r="L659" s="9"/>
      <c r="M659" s="10"/>
      <c r="N659" s="12" t="str">
        <f>IF(K650+N657&gt;0,"Credit Surplus","Credit Shortage")</f>
        <v>Credit Surplus</v>
      </c>
      <c r="O659" s="38"/>
      <c r="P659" s="9"/>
      <c r="Q659" s="9"/>
      <c r="R659" s="11"/>
    </row>
    <row r="660" spans="2:18" x14ac:dyDescent="0.45">
      <c r="B660" s="14"/>
      <c r="C660" s="9"/>
      <c r="D660" s="10"/>
      <c r="E660" s="10"/>
      <c r="F660" s="9"/>
      <c r="G660" s="9"/>
      <c r="H660" s="10"/>
      <c r="I660" s="10"/>
      <c r="J660" s="9"/>
      <c r="K660" s="9"/>
      <c r="L660" s="9"/>
      <c r="M660" s="10"/>
      <c r="N660" s="9"/>
      <c r="O660" s="9"/>
      <c r="P660" s="9"/>
      <c r="Q660" s="9"/>
      <c r="R660" s="11"/>
    </row>
    <row r="661" spans="2:18" x14ac:dyDescent="0.45">
      <c r="B661" s="14"/>
      <c r="C661" s="9"/>
      <c r="D661" s="10"/>
      <c r="E661" s="10"/>
      <c r="F661" s="9"/>
      <c r="G661" s="9"/>
      <c r="H661" s="10"/>
      <c r="I661" s="10"/>
      <c r="J661" s="9"/>
      <c r="K661" s="9"/>
      <c r="L661" s="9"/>
      <c r="M661" s="9"/>
      <c r="N661" s="9"/>
      <c r="O661" s="9"/>
      <c r="P661" s="9"/>
      <c r="Q661" s="9"/>
      <c r="R661" s="11"/>
    </row>
    <row r="662" spans="2:18" x14ac:dyDescent="0.45">
      <c r="B662" s="14" t="s">
        <v>23</v>
      </c>
      <c r="C662" s="9"/>
      <c r="D662" s="10"/>
      <c r="E662" s="22">
        <v>2002.95</v>
      </c>
      <c r="F662" s="9" t="s">
        <v>111</v>
      </c>
      <c r="G662" s="9"/>
      <c r="H662" s="10"/>
      <c r="I662" s="10"/>
      <c r="J662" s="9"/>
      <c r="K662" s="9"/>
      <c r="L662" s="9"/>
      <c r="M662" s="9"/>
      <c r="N662" s="9"/>
      <c r="O662" s="9"/>
      <c r="P662" s="9"/>
      <c r="Q662" s="9"/>
      <c r="R662" s="11"/>
    </row>
    <row r="663" spans="2:18" x14ac:dyDescent="0.45">
      <c r="B663" s="14" t="s">
        <v>24</v>
      </c>
      <c r="C663" s="9"/>
      <c r="D663" s="10"/>
      <c r="E663" s="49">
        <f>I650</f>
        <v>28.0799999999997</v>
      </c>
      <c r="F663" s="9" t="s">
        <v>36</v>
      </c>
      <c r="G663" s="9"/>
      <c r="H663" s="10"/>
      <c r="I663" s="10"/>
      <c r="J663" s="9"/>
      <c r="K663" s="9"/>
      <c r="L663" s="9"/>
      <c r="M663" s="9"/>
      <c r="N663" s="9"/>
      <c r="O663" s="9"/>
      <c r="P663" s="9"/>
      <c r="Q663" s="9"/>
      <c r="R663" s="11"/>
    </row>
    <row r="664" spans="2:18" x14ac:dyDescent="0.45">
      <c r="B664" s="14" t="s">
        <v>25</v>
      </c>
      <c r="C664" s="9"/>
      <c r="D664" s="10"/>
      <c r="E664" s="10">
        <f>E662+E663</f>
        <v>2031.0299999999997</v>
      </c>
      <c r="F664" s="9"/>
      <c r="G664" s="9"/>
      <c r="H664" s="10"/>
      <c r="I664" s="10"/>
      <c r="J664" s="9"/>
      <c r="K664" s="9"/>
      <c r="L664" s="9"/>
      <c r="M664" s="9"/>
      <c r="N664" s="9"/>
      <c r="O664" s="9"/>
      <c r="P664" s="9"/>
      <c r="Q664" s="9"/>
      <c r="R664" s="11"/>
    </row>
    <row r="665" spans="2:18" x14ac:dyDescent="0.45">
      <c r="B665" s="14" t="s">
        <v>27</v>
      </c>
      <c r="C665" s="9"/>
      <c r="D665" s="10"/>
      <c r="E665" s="10">
        <f>I658</f>
        <v>-1.0599999999999454</v>
      </c>
      <c r="F665" s="9" t="s">
        <v>37</v>
      </c>
      <c r="G665" s="9"/>
      <c r="H665" s="10"/>
      <c r="I665" s="10"/>
      <c r="J665" s="9"/>
      <c r="K665" s="9"/>
      <c r="L665" s="9"/>
      <c r="M665" s="9"/>
      <c r="N665" s="9"/>
      <c r="O665" s="9"/>
      <c r="P665" s="9"/>
      <c r="Q665" s="9"/>
      <c r="R665" s="11"/>
    </row>
    <row r="666" spans="2:18" x14ac:dyDescent="0.45">
      <c r="B666" s="14" t="s">
        <v>25</v>
      </c>
      <c r="C666" s="9"/>
      <c r="D666" s="10"/>
      <c r="E666" s="32">
        <f>E664-E665</f>
        <v>2032.0899999999997</v>
      </c>
      <c r="F666" s="20" t="s">
        <v>38</v>
      </c>
      <c r="G666" s="9"/>
      <c r="H666" s="10"/>
      <c r="I666" s="10"/>
      <c r="J666" s="9"/>
      <c r="K666" s="9"/>
      <c r="L666" s="9"/>
      <c r="M666" s="9"/>
      <c r="N666" s="9"/>
      <c r="O666" s="9"/>
      <c r="P666" s="9"/>
      <c r="Q666" s="9"/>
      <c r="R666" s="11"/>
    </row>
    <row r="667" spans="2:18" ht="14.65" thickBot="1" x14ac:dyDescent="0.5">
      <c r="B667" s="16"/>
      <c r="C667" s="17"/>
      <c r="D667" s="18"/>
      <c r="E667" s="18"/>
      <c r="F667" s="17"/>
      <c r="G667" s="17"/>
      <c r="H667" s="18"/>
      <c r="I667" s="18"/>
      <c r="J667" s="17"/>
      <c r="K667" s="17"/>
      <c r="L667" s="17"/>
      <c r="M667" s="17"/>
      <c r="N667" s="17"/>
      <c r="O667" s="17"/>
      <c r="P667" s="17"/>
      <c r="Q667" s="17"/>
      <c r="R667" s="19"/>
    </row>
    <row r="668" spans="2:18" ht="14.65" thickTop="1" x14ac:dyDescent="0.45"/>
    <row r="671" spans="2:18" ht="14.65" thickBot="1" x14ac:dyDescent="0.5"/>
    <row r="672" spans="2:18" ht="14.65" thickTop="1" x14ac:dyDescent="0.45">
      <c r="B672" s="3"/>
      <c r="C672" s="4"/>
      <c r="D672" s="5">
        <v>45290</v>
      </c>
      <c r="E672" s="6"/>
      <c r="F672" s="4"/>
      <c r="G672" s="4"/>
      <c r="H672" s="6"/>
      <c r="I672" s="6"/>
      <c r="J672" s="4"/>
      <c r="K672" s="4"/>
      <c r="L672" s="4"/>
      <c r="M672" s="21" t="s">
        <v>40</v>
      </c>
      <c r="N672" s="4"/>
      <c r="O672" s="4"/>
      <c r="P672" s="4"/>
      <c r="Q672" s="4"/>
      <c r="R672" s="7"/>
    </row>
    <row r="673" spans="2:18" x14ac:dyDescent="0.45">
      <c r="B673" s="8" t="s">
        <v>11</v>
      </c>
      <c r="C673" s="9"/>
      <c r="D673" s="10"/>
      <c r="E673" s="10"/>
      <c r="F673" s="9"/>
      <c r="G673" s="9"/>
      <c r="H673" s="10"/>
      <c r="I673" s="10"/>
      <c r="J673" s="9"/>
      <c r="K673" s="12" t="s">
        <v>68</v>
      </c>
      <c r="L673" s="9"/>
      <c r="M673" s="12" t="s">
        <v>21</v>
      </c>
      <c r="N673" s="12"/>
      <c r="O673" s="9"/>
      <c r="P673" s="9"/>
      <c r="Q673" s="9"/>
      <c r="R673" s="11"/>
    </row>
    <row r="674" spans="2:18" x14ac:dyDescent="0.45">
      <c r="B674" s="8" t="s">
        <v>3</v>
      </c>
      <c r="C674" s="12" t="s">
        <v>6</v>
      </c>
      <c r="D674" s="13" t="s">
        <v>4</v>
      </c>
      <c r="E674" s="13" t="s">
        <v>7</v>
      </c>
      <c r="F674" s="12" t="s">
        <v>16</v>
      </c>
      <c r="G674" s="9"/>
      <c r="H674" s="13" t="s">
        <v>18</v>
      </c>
      <c r="I674" s="13" t="s">
        <v>19</v>
      </c>
      <c r="J674" s="43" t="s">
        <v>133</v>
      </c>
      <c r="K674" s="12" t="s">
        <v>67</v>
      </c>
      <c r="L674" s="9"/>
      <c r="M674" s="22">
        <v>23026.27</v>
      </c>
      <c r="N674" s="9" t="s">
        <v>135</v>
      </c>
      <c r="O674" s="9"/>
      <c r="P674" s="9"/>
      <c r="Q674" s="9"/>
      <c r="R674" s="11"/>
    </row>
    <row r="675" spans="2:18" x14ac:dyDescent="0.45">
      <c r="B675" s="14" t="s">
        <v>204</v>
      </c>
      <c r="C675" s="9">
        <v>26</v>
      </c>
      <c r="D675" s="10">
        <v>76.73</v>
      </c>
      <c r="E675" s="10">
        <f>D675*C675</f>
        <v>1994.98</v>
      </c>
      <c r="F675" s="38" t="s">
        <v>46</v>
      </c>
      <c r="G675" s="9"/>
      <c r="H675" s="10">
        <v>76.58</v>
      </c>
      <c r="I675" s="10">
        <f>(C675*H675)-E675</f>
        <v>-3.9000000000000909</v>
      </c>
      <c r="J675" s="9" t="s">
        <v>134</v>
      </c>
      <c r="K675" s="38">
        <f>H675*C675</f>
        <v>1991.08</v>
      </c>
      <c r="L675" s="9" t="str">
        <f>IF(C675&lt;&gt;0,"sell "&amp;C675&amp;" "&amp;B675&amp;" @ $"&amp;H675,"")</f>
        <v>sell 26 BWXT @ $76.58</v>
      </c>
      <c r="M675" s="50">
        <f>M674+(H675*C675)</f>
        <v>25017.35</v>
      </c>
      <c r="N675" s="9"/>
      <c r="O675" s="9"/>
      <c r="P675" s="9"/>
      <c r="Q675" s="9"/>
      <c r="R675" s="11"/>
    </row>
    <row r="676" spans="2:18" x14ac:dyDescent="0.45">
      <c r="B676" s="14" t="s">
        <v>205</v>
      </c>
      <c r="C676" s="9">
        <v>233</v>
      </c>
      <c r="D676" s="10">
        <v>15.24</v>
      </c>
      <c r="E676" s="10">
        <f>D676*C676</f>
        <v>3550.92</v>
      </c>
      <c r="F676" s="38" t="s">
        <v>46</v>
      </c>
      <c r="G676" s="9"/>
      <c r="H676" s="10">
        <v>15.07</v>
      </c>
      <c r="I676" s="10">
        <f>(C676*H676)-E676</f>
        <v>-39.610000000000127</v>
      </c>
      <c r="J676" s="9" t="s">
        <v>134</v>
      </c>
      <c r="K676" s="38">
        <f>H676*C676</f>
        <v>3511.31</v>
      </c>
      <c r="L676" s="9" t="str">
        <f>IF(C676&lt;&gt;0,"sell "&amp;C676&amp;" "&amp;B676&amp;" @ $"&amp;H676,"")</f>
        <v>sell 233 BVN @ $15.07</v>
      </c>
      <c r="M676" s="50">
        <f>M675+(H676*C676)</f>
        <v>28528.66</v>
      </c>
      <c r="N676" s="9"/>
      <c r="O676" s="9"/>
      <c r="P676" s="9"/>
      <c r="Q676" s="9"/>
      <c r="R676" s="11"/>
    </row>
    <row r="677" spans="2:18" x14ac:dyDescent="0.45">
      <c r="B677" s="14" t="s">
        <v>206</v>
      </c>
      <c r="C677" s="9">
        <v>282</v>
      </c>
      <c r="D677" s="10">
        <v>7.01</v>
      </c>
      <c r="E677" s="10">
        <f>D677*C677</f>
        <v>1976.82</v>
      </c>
      <c r="F677" s="38" t="s">
        <v>46</v>
      </c>
      <c r="G677" s="9"/>
      <c r="H677" s="10">
        <v>6.9</v>
      </c>
      <c r="I677" s="10">
        <f>(C677*H677)-E677</f>
        <v>-31.019999999999754</v>
      </c>
      <c r="J677" s="9" t="s">
        <v>134</v>
      </c>
      <c r="K677" s="38">
        <f>H677*C677</f>
        <v>1945.8000000000002</v>
      </c>
      <c r="L677" s="9" t="str">
        <f>IF(C677&lt;&gt;0,"sell "&amp;C677&amp;" "&amp;B677&amp;" @ $"&amp;H677,"")</f>
        <v>sell 282 YMM @ $6.9</v>
      </c>
      <c r="M677" s="10">
        <f>M676+(H677*C677)</f>
        <v>30474.46</v>
      </c>
      <c r="N677" s="9" t="s">
        <v>44</v>
      </c>
      <c r="O677" s="9"/>
      <c r="P677" s="9"/>
      <c r="Q677" s="9"/>
      <c r="R677" s="11"/>
    </row>
    <row r="678" spans="2:18" x14ac:dyDescent="0.45">
      <c r="B678" s="14"/>
      <c r="C678" s="9"/>
      <c r="D678" s="10" t="s">
        <v>20</v>
      </c>
      <c r="E678" s="10">
        <f>SUM(E675:E677)</f>
        <v>7522.7199999999993</v>
      </c>
      <c r="F678" s="9"/>
      <c r="G678" s="9"/>
      <c r="H678" s="41"/>
      <c r="I678" s="10">
        <f>SUM(I675:I677)</f>
        <v>-74.529999999999973</v>
      </c>
      <c r="J678" s="9"/>
      <c r="K678" s="38">
        <f>SUM(K675:K677)</f>
        <v>7448.19</v>
      </c>
      <c r="L678" s="9"/>
      <c r="M678" s="10"/>
      <c r="N678" s="9"/>
      <c r="O678" s="9"/>
      <c r="P678" s="9"/>
      <c r="Q678" s="9"/>
      <c r="R678" s="11"/>
    </row>
    <row r="679" spans="2:18" x14ac:dyDescent="0.45">
      <c r="B679" s="14"/>
      <c r="C679" s="9"/>
      <c r="D679" s="10"/>
      <c r="E679" s="10"/>
      <c r="F679" s="9"/>
      <c r="G679" s="9"/>
      <c r="H679" s="42"/>
      <c r="I679" s="39"/>
      <c r="J679" s="9"/>
      <c r="K679" s="9"/>
      <c r="L679" s="9"/>
      <c r="M679" s="10"/>
      <c r="N679" s="9"/>
      <c r="O679" s="9"/>
      <c r="P679" s="9"/>
      <c r="Q679" s="9"/>
      <c r="R679" s="11"/>
    </row>
    <row r="680" spans="2:18" x14ac:dyDescent="0.45">
      <c r="B680" s="14"/>
      <c r="C680" s="9"/>
      <c r="D680" s="10"/>
      <c r="E680" s="10"/>
      <c r="F680" s="20"/>
      <c r="G680" s="9"/>
      <c r="H680" s="41"/>
      <c r="I680" s="10"/>
      <c r="J680" s="9"/>
      <c r="K680" s="9"/>
      <c r="L680" s="9"/>
      <c r="M680" s="10"/>
      <c r="N680" s="12" t="s">
        <v>41</v>
      </c>
      <c r="O680" s="9"/>
      <c r="P680" s="9"/>
      <c r="Q680" s="9"/>
      <c r="R680" s="11"/>
    </row>
    <row r="681" spans="2:18" x14ac:dyDescent="0.45">
      <c r="B681" s="8"/>
      <c r="C681" s="9"/>
      <c r="D681" s="10"/>
      <c r="E681" s="10"/>
      <c r="F681" s="20"/>
      <c r="G681" s="9"/>
      <c r="H681" s="41"/>
      <c r="I681" s="10"/>
      <c r="J681" s="9"/>
      <c r="K681" s="9"/>
      <c r="L681" s="9"/>
      <c r="M681" s="10"/>
      <c r="N681" s="12" t="s">
        <v>42</v>
      </c>
      <c r="O681" s="9"/>
      <c r="P681" s="9"/>
      <c r="Q681" s="9"/>
      <c r="R681" s="11"/>
    </row>
    <row r="682" spans="2:18" x14ac:dyDescent="0.45">
      <c r="B682" s="8"/>
      <c r="C682" s="12" t="s">
        <v>6</v>
      </c>
      <c r="D682" s="13" t="s">
        <v>4</v>
      </c>
      <c r="E682" s="13" t="s">
        <v>5</v>
      </c>
      <c r="F682" s="23" t="s">
        <v>16</v>
      </c>
      <c r="G682" s="9"/>
      <c r="H682" s="43" t="s">
        <v>18</v>
      </c>
      <c r="I682" s="13" t="s">
        <v>19</v>
      </c>
      <c r="J682" s="9"/>
      <c r="K682" s="9"/>
      <c r="L682" s="9"/>
      <c r="M682" s="10"/>
      <c r="N682" s="38">
        <f>M674</f>
        <v>23026.27</v>
      </c>
      <c r="O682" s="9"/>
      <c r="P682" s="9"/>
      <c r="Q682" s="9"/>
      <c r="R682" s="11"/>
    </row>
    <row r="683" spans="2:18" x14ac:dyDescent="0.45">
      <c r="B683" s="14" t="s">
        <v>212</v>
      </c>
      <c r="C683" s="9">
        <v>8</v>
      </c>
      <c r="D683" s="10">
        <v>252.97</v>
      </c>
      <c r="E683" s="10">
        <f>D683*C683</f>
        <v>2023.76</v>
      </c>
      <c r="F683" s="38" t="s">
        <v>46</v>
      </c>
      <c r="G683" s="9"/>
      <c r="H683" s="10">
        <v>251.75</v>
      </c>
      <c r="I683" s="10">
        <f>(C683*H683)-E683</f>
        <v>-9.7599999999999909</v>
      </c>
      <c r="J683" s="9" t="s">
        <v>134</v>
      </c>
      <c r="K683" s="9"/>
      <c r="L683" s="9" t="str">
        <f>IF(C683&lt;&gt;0,"buy "&amp;C683&amp;" "&amp;B683&amp;" @ $"&amp;H683,"")</f>
        <v>buy 8 FDX @ $251.75</v>
      </c>
      <c r="M683" s="10">
        <f>M677-(H683*C683)</f>
        <v>28460.46</v>
      </c>
      <c r="N683" s="38">
        <f>M674-(H683*C683)</f>
        <v>21012.27</v>
      </c>
      <c r="O683" s="9"/>
      <c r="P683" s="9"/>
      <c r="Q683" s="9"/>
      <c r="R683" s="11"/>
    </row>
    <row r="684" spans="2:18" x14ac:dyDescent="0.45">
      <c r="B684" s="14" t="s">
        <v>213</v>
      </c>
      <c r="C684" s="9">
        <v>120</v>
      </c>
      <c r="D684" s="10">
        <v>17.760000000000002</v>
      </c>
      <c r="E684" s="10">
        <f>D684*C684</f>
        <v>2131.2000000000003</v>
      </c>
      <c r="F684" s="38" t="s">
        <v>46</v>
      </c>
      <c r="G684" s="9"/>
      <c r="H684" s="10">
        <v>17.36</v>
      </c>
      <c r="I684" s="10">
        <f>(C684*H684)-E684</f>
        <v>-48.000000000000455</v>
      </c>
      <c r="J684" s="9" t="s">
        <v>134</v>
      </c>
      <c r="K684" s="9"/>
      <c r="L684" s="9" t="str">
        <f>IF(C684&lt;&gt;0,"buy "&amp;C684&amp;" "&amp;B684&amp;" @ $"&amp;H684,"")</f>
        <v>buy 120 VIPS @ $17.36</v>
      </c>
      <c r="M684" s="10">
        <f>M683-(H684*C684)</f>
        <v>26377.26</v>
      </c>
      <c r="N684" s="38">
        <f>N683-(H684*C684)</f>
        <v>18929.07</v>
      </c>
      <c r="O684" s="9"/>
      <c r="P684" s="9"/>
      <c r="Q684" s="9"/>
      <c r="R684" s="11"/>
    </row>
    <row r="685" spans="2:18" x14ac:dyDescent="0.45">
      <c r="B685" s="28" t="s">
        <v>214</v>
      </c>
      <c r="C685" s="29">
        <v>94</v>
      </c>
      <c r="D685" s="30">
        <v>22.52</v>
      </c>
      <c r="E685" s="30">
        <f>D685*C685</f>
        <v>2116.88</v>
      </c>
      <c r="F685" s="38" t="s">
        <v>46</v>
      </c>
      <c r="G685" s="29"/>
      <c r="H685" s="30">
        <v>22.26</v>
      </c>
      <c r="I685" s="30">
        <f>(C685*H685)-E685</f>
        <v>-24.440000000000055</v>
      </c>
      <c r="J685" s="9" t="s">
        <v>134</v>
      </c>
      <c r="K685" s="9"/>
      <c r="L685" s="9" t="str">
        <f>IF(C685&lt;&gt;0,"buy "&amp;C685&amp;" "&amp;B685&amp;" @ $"&amp;H685,"")</f>
        <v>buy 94 BASE @ $22.26</v>
      </c>
      <c r="M685" s="10">
        <f>M684-(H685*C685)</f>
        <v>24284.82</v>
      </c>
      <c r="N685" s="46">
        <f>N684-(H685*C685)</f>
        <v>16836.63</v>
      </c>
      <c r="O685" s="47"/>
      <c r="P685" s="47"/>
      <c r="Q685" s="47"/>
      <c r="R685" s="48"/>
    </row>
    <row r="686" spans="2:18" x14ac:dyDescent="0.45">
      <c r="B686" s="14"/>
      <c r="C686" s="9"/>
      <c r="D686" s="10" t="s">
        <v>20</v>
      </c>
      <c r="E686" s="10">
        <f>SUM(E683:E685)</f>
        <v>6271.84</v>
      </c>
      <c r="F686" s="9"/>
      <c r="G686" s="9"/>
      <c r="H686" s="10" t="s">
        <v>28</v>
      </c>
      <c r="I686" s="10">
        <f>SUM(I683:I685)</f>
        <v>-82.2000000000005</v>
      </c>
      <c r="J686" s="9"/>
      <c r="K686" s="9"/>
      <c r="L686" s="9"/>
      <c r="M686" s="10"/>
      <c r="N686" s="9"/>
      <c r="O686" s="9"/>
      <c r="P686" s="9"/>
      <c r="Q686" s="9"/>
      <c r="R686" s="11"/>
    </row>
    <row r="687" spans="2:18" x14ac:dyDescent="0.45">
      <c r="B687" s="14"/>
      <c r="C687" s="9"/>
      <c r="D687" s="10"/>
      <c r="E687" s="10"/>
      <c r="F687" s="9"/>
      <c r="G687" s="9"/>
      <c r="H687" s="10"/>
      <c r="I687" s="10"/>
      <c r="J687" s="9"/>
      <c r="K687" s="9"/>
      <c r="L687" s="9"/>
      <c r="M687" s="10"/>
      <c r="N687" s="12" t="str">
        <f>IF(K678+N685&gt;0,"Credit Surplus","Credit Shortage")</f>
        <v>Credit Surplus</v>
      </c>
      <c r="O687" s="38"/>
      <c r="P687" s="9"/>
      <c r="Q687" s="9"/>
      <c r="R687" s="11"/>
    </row>
    <row r="688" spans="2:18" x14ac:dyDescent="0.45">
      <c r="B688" s="14"/>
      <c r="C688" s="9"/>
      <c r="D688" s="10"/>
      <c r="E688" s="10"/>
      <c r="F688" s="9"/>
      <c r="G688" s="9"/>
      <c r="H688" s="10"/>
      <c r="I688" s="10"/>
      <c r="J688" s="9"/>
      <c r="K688" s="9"/>
      <c r="L688" s="9"/>
      <c r="M688" s="10"/>
      <c r="N688" s="9"/>
      <c r="O688" s="9"/>
      <c r="P688" s="9"/>
      <c r="Q688" s="9"/>
      <c r="R688" s="11"/>
    </row>
    <row r="689" spans="2:18" x14ac:dyDescent="0.45">
      <c r="B689" s="14"/>
      <c r="C689" s="9"/>
      <c r="D689" s="10"/>
      <c r="E689" s="10"/>
      <c r="F689" s="9"/>
      <c r="G689" s="9"/>
      <c r="H689" s="10"/>
      <c r="I689" s="10"/>
      <c r="J689" s="9"/>
      <c r="K689" s="9"/>
      <c r="L689" s="9"/>
      <c r="M689" s="9"/>
      <c r="N689" s="9"/>
      <c r="O689" s="9"/>
      <c r="P689" s="9"/>
      <c r="Q689" s="9"/>
      <c r="R689" s="11"/>
    </row>
    <row r="690" spans="2:18" x14ac:dyDescent="0.45">
      <c r="B690" s="14" t="s">
        <v>23</v>
      </c>
      <c r="C690" s="9"/>
      <c r="D690" s="10"/>
      <c r="E690" s="22">
        <v>1723.07</v>
      </c>
      <c r="F690" s="9" t="s">
        <v>111</v>
      </c>
      <c r="G690" s="9"/>
      <c r="H690" s="10"/>
      <c r="I690" s="10"/>
      <c r="J690" s="9"/>
      <c r="K690" s="9"/>
      <c r="L690" s="9"/>
      <c r="M690" s="9"/>
      <c r="N690" s="9"/>
      <c r="O690" s="9"/>
      <c r="P690" s="9"/>
      <c r="Q690" s="9"/>
      <c r="R690" s="11"/>
    </row>
    <row r="691" spans="2:18" x14ac:dyDescent="0.45">
      <c r="B691" s="14" t="s">
        <v>24</v>
      </c>
      <c r="C691" s="9"/>
      <c r="D691" s="10"/>
      <c r="E691" s="49">
        <f>I678</f>
        <v>-74.529999999999973</v>
      </c>
      <c r="F691" s="9" t="s">
        <v>36</v>
      </c>
      <c r="G691" s="9"/>
      <c r="H691" s="10"/>
      <c r="I691" s="10"/>
      <c r="J691" s="9"/>
      <c r="K691" s="9"/>
      <c r="L691" s="9"/>
      <c r="M691" s="9"/>
      <c r="N691" s="9"/>
      <c r="O691" s="9"/>
      <c r="P691" s="9"/>
      <c r="Q691" s="9"/>
      <c r="R691" s="11"/>
    </row>
    <row r="692" spans="2:18" x14ac:dyDescent="0.45">
      <c r="B692" s="14" t="s">
        <v>25</v>
      </c>
      <c r="C692" s="9"/>
      <c r="D692" s="10"/>
      <c r="E692" s="10">
        <f>E690+E691</f>
        <v>1648.54</v>
      </c>
      <c r="F692" s="9"/>
      <c r="G692" s="9"/>
      <c r="H692" s="10"/>
      <c r="I692" s="10"/>
      <c r="J692" s="9"/>
      <c r="K692" s="9"/>
      <c r="L692" s="9"/>
      <c r="M692" s="9"/>
      <c r="N692" s="9"/>
      <c r="O692" s="9"/>
      <c r="P692" s="9"/>
      <c r="Q692" s="9"/>
      <c r="R692" s="11"/>
    </row>
    <row r="693" spans="2:18" x14ac:dyDescent="0.45">
      <c r="B693" s="14" t="s">
        <v>27</v>
      </c>
      <c r="C693" s="9"/>
      <c r="D693" s="10"/>
      <c r="E693" s="10">
        <f>I686</f>
        <v>-82.2000000000005</v>
      </c>
      <c r="F693" s="9" t="s">
        <v>37</v>
      </c>
      <c r="G693" s="9"/>
      <c r="H693" s="10"/>
      <c r="I693" s="10"/>
      <c r="J693" s="9"/>
      <c r="K693" s="9"/>
      <c r="L693" s="9"/>
      <c r="M693" s="9"/>
      <c r="N693" s="9"/>
      <c r="O693" s="9"/>
      <c r="P693" s="9"/>
      <c r="Q693" s="9"/>
      <c r="R693" s="11"/>
    </row>
    <row r="694" spans="2:18" x14ac:dyDescent="0.45">
      <c r="B694" s="14" t="s">
        <v>25</v>
      </c>
      <c r="C694" s="9"/>
      <c r="D694" s="10"/>
      <c r="E694" s="32">
        <f>E692-E693</f>
        <v>1730.7400000000005</v>
      </c>
      <c r="F694" s="20" t="s">
        <v>38</v>
      </c>
      <c r="G694" s="9"/>
      <c r="H694" s="10"/>
      <c r="I694" s="10"/>
      <c r="J694" s="9"/>
      <c r="K694" s="9"/>
      <c r="L694" s="9"/>
      <c r="M694" s="9"/>
      <c r="N694" s="9"/>
      <c r="O694" s="9"/>
      <c r="P694" s="9"/>
      <c r="Q694" s="9"/>
      <c r="R694" s="11"/>
    </row>
    <row r="695" spans="2:18" ht="14.65" thickBot="1" x14ac:dyDescent="0.5">
      <c r="B695" s="16"/>
      <c r="C695" s="17"/>
      <c r="D695" s="18"/>
      <c r="E695" s="18"/>
      <c r="F695" s="17"/>
      <c r="G695" s="17"/>
      <c r="H695" s="18"/>
      <c r="I695" s="18"/>
      <c r="J695" s="17"/>
      <c r="K695" s="17"/>
      <c r="L695" s="17"/>
      <c r="M695" s="17"/>
      <c r="N695" s="17"/>
      <c r="O695" s="17"/>
      <c r="P695" s="17"/>
      <c r="Q695" s="17"/>
      <c r="R695" s="19"/>
    </row>
    <row r="696" spans="2:18" ht="14.65" thickTop="1" x14ac:dyDescent="0.45"/>
    <row r="699" spans="2:18" ht="14.65" thickBot="1" x14ac:dyDescent="0.5"/>
    <row r="700" spans="2:18" ht="14.65" thickTop="1" x14ac:dyDescent="0.45">
      <c r="B700" s="3"/>
      <c r="C700" s="4"/>
      <c r="D700" s="5">
        <v>45260</v>
      </c>
      <c r="E700" s="6"/>
      <c r="F700" s="4"/>
      <c r="G700" s="4"/>
      <c r="H700" s="6"/>
      <c r="I700" s="6"/>
      <c r="J700" s="4"/>
      <c r="K700" s="4"/>
      <c r="L700" s="4"/>
      <c r="M700" s="21" t="s">
        <v>40</v>
      </c>
      <c r="N700" s="4"/>
      <c r="O700" s="4"/>
      <c r="P700" s="4"/>
      <c r="Q700" s="4"/>
      <c r="R700" s="7"/>
    </row>
    <row r="701" spans="2:18" x14ac:dyDescent="0.45">
      <c r="B701" s="8" t="s">
        <v>11</v>
      </c>
      <c r="C701" s="9"/>
      <c r="D701" s="10"/>
      <c r="E701" s="10"/>
      <c r="F701" s="9"/>
      <c r="G701" s="9"/>
      <c r="H701" s="10"/>
      <c r="I701" s="10"/>
      <c r="J701" s="9"/>
      <c r="K701" s="12" t="s">
        <v>68</v>
      </c>
      <c r="L701" s="9"/>
      <c r="M701" s="12" t="s">
        <v>21</v>
      </c>
      <c r="N701" s="12"/>
      <c r="O701" s="9"/>
      <c r="P701" s="9"/>
      <c r="Q701" s="9"/>
      <c r="R701" s="11"/>
    </row>
    <row r="702" spans="2:18" x14ac:dyDescent="0.45">
      <c r="B702" s="8" t="s">
        <v>3</v>
      </c>
      <c r="C702" s="12" t="s">
        <v>6</v>
      </c>
      <c r="D702" s="13" t="s">
        <v>4</v>
      </c>
      <c r="E702" s="13" t="s">
        <v>7</v>
      </c>
      <c r="F702" s="12" t="s">
        <v>16</v>
      </c>
      <c r="G702" s="9"/>
      <c r="H702" s="13" t="s">
        <v>18</v>
      </c>
      <c r="I702" s="13" t="s">
        <v>19</v>
      </c>
      <c r="J702" s="43" t="s">
        <v>133</v>
      </c>
      <c r="K702" s="12" t="s">
        <v>67</v>
      </c>
      <c r="L702" s="9"/>
      <c r="M702" s="22">
        <v>24472.82</v>
      </c>
      <c r="N702" s="9" t="s">
        <v>135</v>
      </c>
      <c r="O702" s="9"/>
      <c r="P702" s="9"/>
      <c r="Q702" s="9"/>
      <c r="R702" s="11"/>
    </row>
    <row r="703" spans="2:18" x14ac:dyDescent="0.45">
      <c r="B703" s="14" t="s">
        <v>91</v>
      </c>
      <c r="C703" s="9">
        <v>2</v>
      </c>
      <c r="D703" s="10">
        <v>734.52</v>
      </c>
      <c r="E703" s="10">
        <f>D703*C703</f>
        <v>1469.04</v>
      </c>
      <c r="F703" s="38" t="s">
        <v>17</v>
      </c>
      <c r="G703" s="9"/>
      <c r="H703" s="10">
        <v>733.26</v>
      </c>
      <c r="I703" s="10">
        <f>(C703*H703)-E703</f>
        <v>-2.5199999999999818</v>
      </c>
      <c r="J703" s="9" t="s">
        <v>134</v>
      </c>
      <c r="K703" s="38">
        <f>H703*C703</f>
        <v>1466.52</v>
      </c>
      <c r="L703" s="9" t="str">
        <f>IF(C703&lt;&gt;0,"sell "&amp;C703&amp;" "&amp;B703&amp;" @ $"&amp;H703,"")</f>
        <v>sell 2 COKE @ $733.26</v>
      </c>
      <c r="M703" s="50">
        <f>M702+(H703*C703)</f>
        <v>25939.34</v>
      </c>
      <c r="N703" s="9"/>
      <c r="O703" s="9"/>
      <c r="P703" s="9"/>
      <c r="Q703" s="9"/>
      <c r="R703" s="11"/>
    </row>
    <row r="704" spans="2:18" x14ac:dyDescent="0.45">
      <c r="B704" s="14" t="s">
        <v>181</v>
      </c>
      <c r="C704" s="9">
        <v>11</v>
      </c>
      <c r="D704" s="10">
        <v>169.99</v>
      </c>
      <c r="E704" s="10">
        <f>D704*C704</f>
        <v>1869.89</v>
      </c>
      <c r="F704" s="38" t="s">
        <v>69</v>
      </c>
      <c r="G704" s="9"/>
      <c r="H704" s="10">
        <v>170</v>
      </c>
      <c r="I704" s="10">
        <f>(C704*H704)-E704</f>
        <v>0.10999999999989996</v>
      </c>
      <c r="J704" s="9" t="s">
        <v>134</v>
      </c>
      <c r="K704" s="38">
        <f>H704*C704</f>
        <v>1870</v>
      </c>
      <c r="L704" s="9" t="str">
        <f>IF(C704&lt;&gt;0,"sell "&amp;C704&amp;" "&amp;B704&amp;" @ $"&amp;H704,"")</f>
        <v>sell 11 VRTV @ $170</v>
      </c>
      <c r="M704" s="50">
        <f>M703+(H704*C704)</f>
        <v>27809.34</v>
      </c>
      <c r="N704" s="9"/>
      <c r="O704" s="9"/>
      <c r="P704" s="9"/>
      <c r="Q704" s="9"/>
      <c r="R704" s="11"/>
    </row>
    <row r="705" spans="2:18" x14ac:dyDescent="0.45">
      <c r="B705" s="14" t="s">
        <v>184</v>
      </c>
      <c r="C705" s="9">
        <v>23</v>
      </c>
      <c r="D705" s="10">
        <v>106.67</v>
      </c>
      <c r="E705" s="10">
        <f>D705*C705</f>
        <v>2453.41</v>
      </c>
      <c r="F705" s="38" t="s">
        <v>17</v>
      </c>
      <c r="G705" s="9"/>
      <c r="H705" s="10">
        <v>106.06</v>
      </c>
      <c r="I705" s="10">
        <f>(C705*H705)-E705</f>
        <v>-14.029999999999745</v>
      </c>
      <c r="J705" s="9" t="s">
        <v>134</v>
      </c>
      <c r="K705" s="38">
        <f>H705*C705</f>
        <v>2439.38</v>
      </c>
      <c r="L705" s="9" t="str">
        <f>IF(C705&lt;&gt;0,"sell "&amp;C705&amp;" "&amp;B705&amp;" @ $"&amp;H705,"")</f>
        <v>sell 23 CEIX @ $106.06</v>
      </c>
      <c r="M705" s="10">
        <f>M704+(H705*C705)</f>
        <v>30248.720000000001</v>
      </c>
      <c r="N705" s="9" t="s">
        <v>44</v>
      </c>
      <c r="O705" s="9"/>
      <c r="P705" s="9"/>
      <c r="Q705" s="9"/>
      <c r="R705" s="11"/>
    </row>
    <row r="706" spans="2:18" x14ac:dyDescent="0.45">
      <c r="B706" s="14"/>
      <c r="C706" s="9"/>
      <c r="D706" s="10" t="s">
        <v>20</v>
      </c>
      <c r="E706" s="10">
        <f>SUM(E703:E705)</f>
        <v>5792.34</v>
      </c>
      <c r="F706" s="9"/>
      <c r="G706" s="9"/>
      <c r="H706" s="41"/>
      <c r="I706" s="10">
        <f>SUM(I703:I705)</f>
        <v>-16.439999999999827</v>
      </c>
      <c r="J706" s="9"/>
      <c r="K706" s="38">
        <f>SUM(K703:K705)</f>
        <v>5775.9</v>
      </c>
      <c r="L706" s="9"/>
      <c r="M706" s="10"/>
      <c r="N706" s="9"/>
      <c r="O706" s="9"/>
      <c r="P706" s="9"/>
      <c r="Q706" s="9"/>
      <c r="R706" s="11"/>
    </row>
    <row r="707" spans="2:18" x14ac:dyDescent="0.45">
      <c r="B707" s="14"/>
      <c r="C707" s="9"/>
      <c r="D707" s="10"/>
      <c r="E707" s="10"/>
      <c r="F707" s="9"/>
      <c r="G707" s="9"/>
      <c r="H707" s="42"/>
      <c r="I707" s="39"/>
      <c r="J707" s="9"/>
      <c r="K707" s="9"/>
      <c r="L707" s="9"/>
      <c r="M707" s="10"/>
      <c r="N707" s="9"/>
      <c r="O707" s="9"/>
      <c r="P707" s="9"/>
      <c r="Q707" s="9"/>
      <c r="R707" s="11"/>
    </row>
    <row r="708" spans="2:18" x14ac:dyDescent="0.45">
      <c r="B708" s="14"/>
      <c r="C708" s="9"/>
      <c r="D708" s="10"/>
      <c r="E708" s="10"/>
      <c r="F708" s="20"/>
      <c r="G708" s="9"/>
      <c r="H708" s="41"/>
      <c r="I708" s="10"/>
      <c r="J708" s="9"/>
      <c r="K708" s="9"/>
      <c r="L708" s="9"/>
      <c r="M708" s="10"/>
      <c r="N708" s="12" t="s">
        <v>41</v>
      </c>
      <c r="O708" s="9"/>
      <c r="P708" s="9"/>
      <c r="Q708" s="9"/>
      <c r="R708" s="11"/>
    </row>
    <row r="709" spans="2:18" x14ac:dyDescent="0.45">
      <c r="B709" s="8"/>
      <c r="C709" s="9"/>
      <c r="D709" s="10"/>
      <c r="E709" s="10"/>
      <c r="F709" s="20"/>
      <c r="G709" s="9"/>
      <c r="H709" s="41"/>
      <c r="I709" s="10"/>
      <c r="J709" s="9"/>
      <c r="K709" s="9"/>
      <c r="L709" s="9"/>
      <c r="M709" s="10"/>
      <c r="N709" s="12" t="s">
        <v>42</v>
      </c>
      <c r="O709" s="9"/>
      <c r="P709" s="9"/>
      <c r="Q709" s="9"/>
      <c r="R709" s="11"/>
    </row>
    <row r="710" spans="2:18" x14ac:dyDescent="0.45">
      <c r="B710" s="8"/>
      <c r="C710" s="12" t="s">
        <v>6</v>
      </c>
      <c r="D710" s="13" t="s">
        <v>4</v>
      </c>
      <c r="E710" s="13" t="s">
        <v>5</v>
      </c>
      <c r="F710" s="23" t="s">
        <v>16</v>
      </c>
      <c r="G710" s="9"/>
      <c r="H710" s="43" t="s">
        <v>18</v>
      </c>
      <c r="I710" s="13" t="s">
        <v>19</v>
      </c>
      <c r="J710" s="9"/>
      <c r="K710" s="9"/>
      <c r="L710" s="9"/>
      <c r="M710" s="10"/>
      <c r="N710" s="38">
        <f>M702</f>
        <v>24472.82</v>
      </c>
      <c r="O710" s="9"/>
      <c r="P710" s="9"/>
      <c r="Q710" s="9"/>
      <c r="R710" s="11"/>
    </row>
    <row r="711" spans="2:18" x14ac:dyDescent="0.45">
      <c r="B711" s="14" t="s">
        <v>209</v>
      </c>
      <c r="C711" s="9">
        <v>129</v>
      </c>
      <c r="D711" s="10">
        <v>15.06</v>
      </c>
      <c r="E711" s="10">
        <f>D711*C711</f>
        <v>1942.74</v>
      </c>
      <c r="F711" s="38" t="s">
        <v>17</v>
      </c>
      <c r="G711" s="9"/>
      <c r="H711" s="10">
        <v>15.12</v>
      </c>
      <c r="I711" s="10">
        <f>(C711*H711)-E711</f>
        <v>7.7399999999997817</v>
      </c>
      <c r="J711" s="9" t="s">
        <v>134</v>
      </c>
      <c r="K711" s="9"/>
      <c r="L711" s="9" t="str">
        <f>IF(C711&lt;&gt;0,"buy "&amp;C711&amp;" "&amp;B711&amp;" @ $"&amp;H711,"")</f>
        <v>buy 129 CCL @ $15.12</v>
      </c>
      <c r="M711" s="10">
        <f>M705-(H711*C711)</f>
        <v>28298.240000000002</v>
      </c>
      <c r="N711" s="38">
        <f>M702-(H711*C711)</f>
        <v>22522.34</v>
      </c>
      <c r="O711" s="9"/>
      <c r="P711" s="9"/>
      <c r="Q711" s="9"/>
      <c r="R711" s="11"/>
    </row>
    <row r="712" spans="2:18" x14ac:dyDescent="0.45">
      <c r="B712" s="14" t="s">
        <v>210</v>
      </c>
      <c r="C712" s="9">
        <v>152</v>
      </c>
      <c r="D712" s="10">
        <v>12.87</v>
      </c>
      <c r="E712" s="10">
        <f>D712*C712</f>
        <v>1956.2399999999998</v>
      </c>
      <c r="F712" s="38" t="s">
        <v>17</v>
      </c>
      <c r="G712" s="9"/>
      <c r="H712" s="10">
        <v>12.87</v>
      </c>
      <c r="I712" s="10">
        <f>(C712*H712)-E712</f>
        <v>0</v>
      </c>
      <c r="J712" s="9" t="s">
        <v>134</v>
      </c>
      <c r="K712" s="9"/>
      <c r="L712" s="9" t="str">
        <f>IF(C712&lt;&gt;0,"buy "&amp;C712&amp;" "&amp;B712&amp;" @ $"&amp;H712,"")</f>
        <v>buy 152 DO @ $12.87</v>
      </c>
      <c r="M712" s="10">
        <f>M711-(H712*C712)</f>
        <v>26342</v>
      </c>
      <c r="N712" s="38">
        <f>N711-(H712*C712)</f>
        <v>20566.099999999999</v>
      </c>
      <c r="O712" s="9"/>
      <c r="P712" s="9"/>
      <c r="Q712" s="9"/>
      <c r="R712" s="11"/>
    </row>
    <row r="713" spans="2:18" x14ac:dyDescent="0.45">
      <c r="B713" s="28" t="s">
        <v>211</v>
      </c>
      <c r="C713" s="29">
        <v>6</v>
      </c>
      <c r="D713" s="30">
        <v>282.10000000000002</v>
      </c>
      <c r="E713" s="30">
        <f>D713*C713</f>
        <v>1692.6000000000001</v>
      </c>
      <c r="F713" s="38" t="s">
        <v>17</v>
      </c>
      <c r="G713" s="29"/>
      <c r="H713" s="30">
        <v>281.47000000000003</v>
      </c>
      <c r="I713" s="30">
        <f>(C713*H713)-E713</f>
        <v>-3.7799999999999727</v>
      </c>
      <c r="J713" s="9" t="s">
        <v>134</v>
      </c>
      <c r="K713" s="9"/>
      <c r="L713" s="9" t="str">
        <f>IF(C713&lt;&gt;0,"buy "&amp;C713&amp;" "&amp;B713&amp;" @ $"&amp;H713,"")</f>
        <v>buy 6 GPI @ $281.47</v>
      </c>
      <c r="M713" s="10">
        <f>M712-(H713*C713)</f>
        <v>24653.18</v>
      </c>
      <c r="N713" s="46">
        <f>N712-(H713*C713)</f>
        <v>18877.28</v>
      </c>
      <c r="O713" s="47"/>
      <c r="P713" s="47"/>
      <c r="Q713" s="47"/>
      <c r="R713" s="48"/>
    </row>
    <row r="714" spans="2:18" x14ac:dyDescent="0.45">
      <c r="B714" s="14"/>
      <c r="C714" s="9"/>
      <c r="D714" s="10" t="s">
        <v>20</v>
      </c>
      <c r="E714" s="10">
        <f>SUM(E711:E713)</f>
        <v>5591.58</v>
      </c>
      <c r="F714" s="9"/>
      <c r="G714" s="9"/>
      <c r="H714" s="10" t="s">
        <v>28</v>
      </c>
      <c r="I714" s="10">
        <f>SUM(I711:I713)</f>
        <v>3.959999999999809</v>
      </c>
      <c r="J714" s="9"/>
      <c r="K714" s="9"/>
      <c r="L714" s="9"/>
      <c r="M714" s="10"/>
      <c r="N714" s="9"/>
      <c r="O714" s="9"/>
      <c r="P714" s="9"/>
      <c r="Q714" s="9"/>
      <c r="R714" s="11"/>
    </row>
    <row r="715" spans="2:18" x14ac:dyDescent="0.45">
      <c r="B715" s="14"/>
      <c r="C715" s="9"/>
      <c r="D715" s="10"/>
      <c r="E715" s="10"/>
      <c r="F715" s="9"/>
      <c r="G715" s="9"/>
      <c r="H715" s="10"/>
      <c r="I715" s="10"/>
      <c r="J715" s="9"/>
      <c r="K715" s="9"/>
      <c r="L715" s="9"/>
      <c r="M715" s="10"/>
      <c r="N715" s="12" t="str">
        <f>IF(K706+N713&gt;0,"Credit Surplus","Credit Shortage")</f>
        <v>Credit Surplus</v>
      </c>
      <c r="O715" s="38"/>
      <c r="P715" s="9"/>
      <c r="Q715" s="9"/>
      <c r="R715" s="11"/>
    </row>
    <row r="716" spans="2:18" x14ac:dyDescent="0.45">
      <c r="B716" s="14"/>
      <c r="C716" s="9"/>
      <c r="D716" s="10"/>
      <c r="E716" s="10"/>
      <c r="F716" s="9"/>
      <c r="G716" s="9"/>
      <c r="H716" s="10"/>
      <c r="I716" s="10"/>
      <c r="J716" s="9"/>
      <c r="K716" s="9"/>
      <c r="L716" s="9"/>
      <c r="M716" s="10"/>
      <c r="N716" s="9"/>
      <c r="O716" s="9"/>
      <c r="P716" s="9"/>
      <c r="Q716" s="9"/>
      <c r="R716" s="11"/>
    </row>
    <row r="717" spans="2:18" x14ac:dyDescent="0.45">
      <c r="B717" s="14"/>
      <c r="C717" s="9"/>
      <c r="D717" s="10"/>
      <c r="E717" s="10"/>
      <c r="F717" s="9"/>
      <c r="G717" s="9"/>
      <c r="H717" s="10"/>
      <c r="I717" s="10"/>
      <c r="J717" s="9"/>
      <c r="K717" s="9"/>
      <c r="L717" s="9"/>
      <c r="M717" s="9"/>
      <c r="N717" s="9"/>
      <c r="O717" s="9"/>
      <c r="P717" s="9"/>
      <c r="Q717" s="9"/>
      <c r="R717" s="11"/>
    </row>
    <row r="718" spans="2:18" x14ac:dyDescent="0.45">
      <c r="B718" s="14" t="s">
        <v>23</v>
      </c>
      <c r="C718" s="9"/>
      <c r="D718" s="10"/>
      <c r="E718" s="22">
        <v>492.59</v>
      </c>
      <c r="F718" s="9" t="s">
        <v>111</v>
      </c>
      <c r="G718" s="9"/>
      <c r="H718" s="10"/>
      <c r="I718" s="10"/>
      <c r="J718" s="9"/>
      <c r="K718" s="9"/>
      <c r="L718" s="9"/>
      <c r="M718" s="9"/>
      <c r="N718" s="9"/>
      <c r="O718" s="9"/>
      <c r="P718" s="9"/>
      <c r="Q718" s="9"/>
      <c r="R718" s="11"/>
    </row>
    <row r="719" spans="2:18" x14ac:dyDescent="0.45">
      <c r="B719" s="14" t="s">
        <v>24</v>
      </c>
      <c r="C719" s="9"/>
      <c r="D719" s="10"/>
      <c r="E719" s="49">
        <f>I706</f>
        <v>-16.439999999999827</v>
      </c>
      <c r="F719" s="9" t="s">
        <v>36</v>
      </c>
      <c r="G719" s="9"/>
      <c r="H719" s="10"/>
      <c r="I719" s="10"/>
      <c r="J719" s="9"/>
      <c r="K719" s="9"/>
      <c r="L719" s="9"/>
      <c r="M719" s="9"/>
      <c r="N719" s="9"/>
      <c r="O719" s="9"/>
      <c r="P719" s="9"/>
      <c r="Q719" s="9"/>
      <c r="R719" s="11"/>
    </row>
    <row r="720" spans="2:18" x14ac:dyDescent="0.45">
      <c r="B720" s="14" t="s">
        <v>25</v>
      </c>
      <c r="C720" s="9"/>
      <c r="D720" s="10"/>
      <c r="E720" s="10">
        <f>E718+E719</f>
        <v>476.15000000000015</v>
      </c>
      <c r="F720" s="9"/>
      <c r="G720" s="9"/>
      <c r="H720" s="10"/>
      <c r="I720" s="10"/>
      <c r="J720" s="9"/>
      <c r="K720" s="9"/>
      <c r="L720" s="9"/>
      <c r="M720" s="9"/>
      <c r="N720" s="9"/>
      <c r="O720" s="9"/>
      <c r="P720" s="9"/>
      <c r="Q720" s="9"/>
      <c r="R720" s="11"/>
    </row>
    <row r="721" spans="2:18" x14ac:dyDescent="0.45">
      <c r="B721" s="14" t="s">
        <v>27</v>
      </c>
      <c r="C721" s="9"/>
      <c r="D721" s="10"/>
      <c r="E721" s="10">
        <f>I714</f>
        <v>3.959999999999809</v>
      </c>
      <c r="F721" s="9" t="s">
        <v>37</v>
      </c>
      <c r="G721" s="9"/>
      <c r="H721" s="10"/>
      <c r="I721" s="10"/>
      <c r="J721" s="9"/>
      <c r="K721" s="9"/>
      <c r="L721" s="9"/>
      <c r="M721" s="9"/>
      <c r="N721" s="9"/>
      <c r="O721" s="9"/>
      <c r="P721" s="9"/>
      <c r="Q721" s="9"/>
      <c r="R721" s="11"/>
    </row>
    <row r="722" spans="2:18" x14ac:dyDescent="0.45">
      <c r="B722" s="14" t="s">
        <v>25</v>
      </c>
      <c r="C722" s="9"/>
      <c r="D722" s="10"/>
      <c r="E722" s="32">
        <f>E720-E721</f>
        <v>472.19000000000034</v>
      </c>
      <c r="F722" s="20" t="s">
        <v>38</v>
      </c>
      <c r="G722" s="9"/>
      <c r="H722" s="10"/>
      <c r="I722" s="10"/>
      <c r="J722" s="9"/>
      <c r="K722" s="9"/>
      <c r="L722" s="9"/>
      <c r="M722" s="9"/>
      <c r="N722" s="9"/>
      <c r="O722" s="9"/>
      <c r="P722" s="9"/>
      <c r="Q722" s="9"/>
      <c r="R722" s="11"/>
    </row>
    <row r="723" spans="2:18" ht="14.65" thickBot="1" x14ac:dyDescent="0.5">
      <c r="B723" s="16"/>
      <c r="C723" s="17"/>
      <c r="D723" s="18"/>
      <c r="E723" s="18"/>
      <c r="F723" s="17"/>
      <c r="G723" s="17"/>
      <c r="H723" s="18"/>
      <c r="I723" s="18"/>
      <c r="J723" s="17"/>
      <c r="K723" s="17"/>
      <c r="L723" s="17"/>
      <c r="M723" s="17"/>
      <c r="N723" s="17"/>
      <c r="O723" s="17"/>
      <c r="P723" s="17"/>
      <c r="Q723" s="17"/>
      <c r="R723" s="19"/>
    </row>
    <row r="724" spans="2:18" ht="14.65" thickTop="1" x14ac:dyDescent="0.45"/>
    <row r="727" spans="2:18" ht="14.65" thickBot="1" x14ac:dyDescent="0.5"/>
    <row r="728" spans="2:18" ht="14.65" thickTop="1" x14ac:dyDescent="0.45">
      <c r="B728" s="3"/>
      <c r="C728" s="4"/>
      <c r="D728" s="5">
        <v>45230</v>
      </c>
      <c r="E728" s="6"/>
      <c r="F728" s="4"/>
      <c r="G728" s="4"/>
      <c r="H728" s="6"/>
      <c r="I728" s="6"/>
      <c r="J728" s="4"/>
      <c r="K728" s="4"/>
      <c r="L728" s="4"/>
      <c r="M728" s="21" t="s">
        <v>40</v>
      </c>
      <c r="N728" s="4"/>
      <c r="O728" s="4"/>
      <c r="P728" s="4"/>
      <c r="Q728" s="4"/>
      <c r="R728" s="7"/>
    </row>
    <row r="729" spans="2:18" x14ac:dyDescent="0.45">
      <c r="B729" s="8" t="s">
        <v>11</v>
      </c>
      <c r="C729" s="9"/>
      <c r="D729" s="10"/>
      <c r="E729" s="10"/>
      <c r="F729" s="9"/>
      <c r="G729" s="9"/>
      <c r="H729" s="10"/>
      <c r="I729" s="10"/>
      <c r="J729" s="9"/>
      <c r="K729" s="12" t="s">
        <v>68</v>
      </c>
      <c r="L729" s="9"/>
      <c r="M729" s="12" t="s">
        <v>21</v>
      </c>
      <c r="N729" s="12"/>
      <c r="O729" s="9"/>
      <c r="P729" s="9"/>
      <c r="Q729" s="9"/>
      <c r="R729" s="11"/>
    </row>
    <row r="730" spans="2:18" x14ac:dyDescent="0.45">
      <c r="B730" s="8" t="s">
        <v>3</v>
      </c>
      <c r="C730" s="12" t="s">
        <v>6</v>
      </c>
      <c r="D730" s="13" t="s">
        <v>4</v>
      </c>
      <c r="E730" s="13" t="s">
        <v>7</v>
      </c>
      <c r="F730" s="12" t="s">
        <v>16</v>
      </c>
      <c r="G730" s="9"/>
      <c r="H730" s="13" t="s">
        <v>18</v>
      </c>
      <c r="I730" s="13" t="s">
        <v>19</v>
      </c>
      <c r="J730" s="43" t="s">
        <v>133</v>
      </c>
      <c r="K730" s="12" t="s">
        <v>67</v>
      </c>
      <c r="L730" s="9"/>
      <c r="M730" s="22">
        <v>26341.919999999998</v>
      </c>
      <c r="N730" s="9" t="s">
        <v>135</v>
      </c>
      <c r="O730" s="9"/>
      <c r="P730" s="9"/>
      <c r="Q730" s="9"/>
      <c r="R730" s="11"/>
    </row>
    <row r="731" spans="2:18" x14ac:dyDescent="0.45">
      <c r="B731" s="14" t="s">
        <v>194</v>
      </c>
      <c r="C731" s="9">
        <v>212</v>
      </c>
      <c r="D731" s="10">
        <v>6.13</v>
      </c>
      <c r="E731" s="10">
        <f>D731*C731</f>
        <v>1299.56</v>
      </c>
      <c r="F731" s="38" t="s">
        <v>46</v>
      </c>
      <c r="G731" s="9"/>
      <c r="H731" s="10">
        <v>6.17</v>
      </c>
      <c r="I731" s="10">
        <f>(C731*H731)-E731</f>
        <v>8.4800000000000182</v>
      </c>
      <c r="J731" s="9" t="s">
        <v>134</v>
      </c>
      <c r="K731" s="38">
        <f>H731*C731</f>
        <v>1308.04</v>
      </c>
      <c r="L731" s="9" t="str">
        <f>IF(C731&lt;&gt;0,"sell "&amp;C731&amp;" "&amp;B731&amp;" @ $"&amp;H731,"")</f>
        <v>sell 212 BORR @ $6.17</v>
      </c>
      <c r="M731" s="50">
        <f>M730+(H731*C731)</f>
        <v>27649.96</v>
      </c>
      <c r="N731" s="9"/>
      <c r="O731" s="9"/>
      <c r="P731" s="9"/>
      <c r="Q731" s="9"/>
      <c r="R731" s="11"/>
    </row>
    <row r="732" spans="2:18" x14ac:dyDescent="0.45">
      <c r="B732" s="14" t="s">
        <v>152</v>
      </c>
      <c r="C732" s="9">
        <v>11</v>
      </c>
      <c r="D732" s="10">
        <v>124.28</v>
      </c>
      <c r="E732" s="10">
        <f>D732*C732</f>
        <v>1367.08</v>
      </c>
      <c r="F732" s="38" t="s">
        <v>46</v>
      </c>
      <c r="G732" s="9"/>
      <c r="H732" s="10">
        <v>123.77</v>
      </c>
      <c r="I732" s="10">
        <f>(C732*H732)-E732</f>
        <v>-5.6099999999999</v>
      </c>
      <c r="J732" s="9" t="s">
        <v>134</v>
      </c>
      <c r="K732" s="38">
        <f>H732*C732</f>
        <v>1361.47</v>
      </c>
      <c r="L732" s="9" t="str">
        <f>IF(C732&lt;&gt;0,"sell "&amp;C732&amp;" "&amp;B732&amp;" @ $"&amp;H732,"")</f>
        <v>sell 11 ATKR @ $123.77</v>
      </c>
      <c r="M732" s="50">
        <f>M731+(H732*C732)</f>
        <v>29011.43</v>
      </c>
      <c r="N732" s="9"/>
      <c r="O732" s="9"/>
      <c r="P732" s="9"/>
      <c r="Q732" s="9"/>
      <c r="R732" s="11"/>
    </row>
    <row r="733" spans="2:18" x14ac:dyDescent="0.45">
      <c r="B733" s="14" t="s">
        <v>203</v>
      </c>
      <c r="C733" s="9">
        <v>4</v>
      </c>
      <c r="D733" s="10">
        <v>482.15</v>
      </c>
      <c r="E733" s="10">
        <f>D733*C733</f>
        <v>1928.6</v>
      </c>
      <c r="F733" s="38" t="s">
        <v>46</v>
      </c>
      <c r="G733" s="9"/>
      <c r="H733" s="10">
        <v>483</v>
      </c>
      <c r="I733" s="10">
        <f>(C733*H733)-E733</f>
        <v>3.4000000000000909</v>
      </c>
      <c r="J733" s="9" t="s">
        <v>134</v>
      </c>
      <c r="K733" s="38">
        <f>H733*C733</f>
        <v>1932</v>
      </c>
      <c r="L733" s="9" t="str">
        <f>IF(C733&lt;&gt;0,"sell "&amp;C733&amp;" "&amp;B733&amp;" @ $"&amp;H733,"")</f>
        <v>sell 4 NEU @ $483</v>
      </c>
      <c r="M733" s="10">
        <f>M732+(H733*C733)</f>
        <v>30943.43</v>
      </c>
      <c r="N733" s="9" t="s">
        <v>44</v>
      </c>
      <c r="O733" s="9"/>
      <c r="P733" s="9"/>
      <c r="Q733" s="9"/>
      <c r="R733" s="11"/>
    </row>
    <row r="734" spans="2:18" x14ac:dyDescent="0.45">
      <c r="B734" s="14"/>
      <c r="C734" s="9"/>
      <c r="D734" s="10" t="s">
        <v>20</v>
      </c>
      <c r="E734" s="10">
        <f>SUM(E731:E733)</f>
        <v>4595.24</v>
      </c>
      <c r="F734" s="9"/>
      <c r="G734" s="9"/>
      <c r="H734" s="41"/>
      <c r="I734" s="10">
        <f>SUM(I731:I733)</f>
        <v>6.2700000000002092</v>
      </c>
      <c r="J734" s="9"/>
      <c r="K734" s="38">
        <f>SUM(K731:K733)</f>
        <v>4601.51</v>
      </c>
      <c r="L734" s="9"/>
      <c r="M734" s="10"/>
      <c r="N734" s="9"/>
      <c r="O734" s="9"/>
      <c r="P734" s="9"/>
      <c r="Q734" s="9"/>
      <c r="R734" s="11"/>
    </row>
    <row r="735" spans="2:18" x14ac:dyDescent="0.45">
      <c r="B735" s="14"/>
      <c r="C735" s="9"/>
      <c r="D735" s="10"/>
      <c r="E735" s="10"/>
      <c r="F735" s="9"/>
      <c r="G735" s="9"/>
      <c r="H735" s="42"/>
      <c r="I735" s="39"/>
      <c r="J735" s="9"/>
      <c r="K735" s="9"/>
      <c r="L735" s="9"/>
      <c r="M735" s="10"/>
      <c r="N735" s="9"/>
      <c r="O735" s="9"/>
      <c r="P735" s="9"/>
      <c r="Q735" s="9"/>
      <c r="R735" s="11"/>
    </row>
    <row r="736" spans="2:18" x14ac:dyDescent="0.45">
      <c r="B736" s="14"/>
      <c r="C736" s="9"/>
      <c r="D736" s="10"/>
      <c r="E736" s="10"/>
      <c r="F736" s="20"/>
      <c r="G736" s="9"/>
      <c r="H736" s="41"/>
      <c r="I736" s="10"/>
      <c r="J736" s="9"/>
      <c r="K736" s="9"/>
      <c r="L736" s="9"/>
      <c r="M736" s="10"/>
      <c r="N736" s="12" t="s">
        <v>41</v>
      </c>
      <c r="O736" s="9"/>
      <c r="P736" s="9"/>
      <c r="Q736" s="9"/>
      <c r="R736" s="11"/>
    </row>
    <row r="737" spans="2:18" x14ac:dyDescent="0.45">
      <c r="B737" s="8"/>
      <c r="C737" s="9"/>
      <c r="D737" s="10"/>
      <c r="E737" s="10"/>
      <c r="F737" s="20"/>
      <c r="G737" s="9"/>
      <c r="H737" s="41"/>
      <c r="I737" s="10"/>
      <c r="J737" s="9"/>
      <c r="K737" s="9"/>
      <c r="L737" s="9"/>
      <c r="M737" s="10"/>
      <c r="N737" s="12" t="s">
        <v>42</v>
      </c>
      <c r="O737" s="9"/>
      <c r="P737" s="9"/>
      <c r="Q737" s="9"/>
      <c r="R737" s="11"/>
    </row>
    <row r="738" spans="2:18" x14ac:dyDescent="0.45">
      <c r="B738" s="8"/>
      <c r="C738" s="12" t="s">
        <v>6</v>
      </c>
      <c r="D738" s="13" t="s">
        <v>4</v>
      </c>
      <c r="E738" s="13" t="s">
        <v>5</v>
      </c>
      <c r="F738" s="23" t="s">
        <v>16</v>
      </c>
      <c r="G738" s="9"/>
      <c r="H738" s="43" t="s">
        <v>18</v>
      </c>
      <c r="I738" s="13" t="s">
        <v>19</v>
      </c>
      <c r="J738" s="9"/>
      <c r="K738" s="9"/>
      <c r="L738" s="9"/>
      <c r="M738" s="10"/>
      <c r="N738" s="38">
        <f>M730</f>
        <v>26341.919999999998</v>
      </c>
      <c r="O738" s="9"/>
      <c r="P738" s="9"/>
      <c r="Q738" s="9"/>
      <c r="R738" s="11"/>
    </row>
    <row r="739" spans="2:18" x14ac:dyDescent="0.45">
      <c r="B739" s="14" t="s">
        <v>207</v>
      </c>
      <c r="C739" s="9">
        <v>20</v>
      </c>
      <c r="D739" s="10">
        <v>94.75</v>
      </c>
      <c r="E739" s="10">
        <f>D739*C739</f>
        <v>1895</v>
      </c>
      <c r="F739" s="38" t="s">
        <v>46</v>
      </c>
      <c r="G739" s="9"/>
      <c r="H739" s="10">
        <v>94.57</v>
      </c>
      <c r="I739" s="10">
        <f>(C739*H739)-E739</f>
        <v>-3.6000000000001364</v>
      </c>
      <c r="J739" s="9" t="s">
        <v>134</v>
      </c>
      <c r="K739" s="9"/>
      <c r="L739" s="9" t="str">
        <f>IF(C739&lt;&gt;0,"buy "&amp;C739&amp;" "&amp;B739&amp;" @ $"&amp;H739,"")</f>
        <v>buy 20 MSM @ $94.57</v>
      </c>
      <c r="M739" s="10">
        <f>M733-(H739*C739)</f>
        <v>29052.03</v>
      </c>
      <c r="N739" s="38">
        <f>M730-(H739*C739)</f>
        <v>24450.519999999997</v>
      </c>
      <c r="O739" s="9"/>
      <c r="P739" s="9"/>
      <c r="Q739" s="9"/>
      <c r="R739" s="11"/>
    </row>
    <row r="740" spans="2:18" x14ac:dyDescent="0.45">
      <c r="B740" s="14" t="s">
        <v>99</v>
      </c>
      <c r="C740" s="9">
        <v>36</v>
      </c>
      <c r="D740" s="10">
        <v>51.38</v>
      </c>
      <c r="E740" s="10">
        <f>D740*C740</f>
        <v>1849.68</v>
      </c>
      <c r="F740" s="38" t="s">
        <v>46</v>
      </c>
      <c r="G740" s="9"/>
      <c r="H740" s="10">
        <v>51.16</v>
      </c>
      <c r="I740" s="10">
        <f>(C740*H740)-E740</f>
        <v>-7.9200000000003001</v>
      </c>
      <c r="J740" s="9" t="s">
        <v>134</v>
      </c>
      <c r="K740" s="9"/>
      <c r="L740" s="9" t="str">
        <f>IF(C740&lt;&gt;0,"buy "&amp;C740&amp;" "&amp;B740&amp;" @ $"&amp;H740,"")</f>
        <v>buy 36 PRGS @ $51.16</v>
      </c>
      <c r="M740" s="10">
        <f>M739-(H740*C740)</f>
        <v>27210.27</v>
      </c>
      <c r="N740" s="38">
        <f>N739-(H740*C740)</f>
        <v>22608.76</v>
      </c>
      <c r="O740" s="9"/>
      <c r="P740" s="9"/>
      <c r="Q740" s="9"/>
      <c r="R740" s="11"/>
    </row>
    <row r="741" spans="2:18" x14ac:dyDescent="0.45">
      <c r="B741" s="28" t="s">
        <v>208</v>
      </c>
      <c r="C741" s="29">
        <v>63</v>
      </c>
      <c r="D741" s="30">
        <v>30.08</v>
      </c>
      <c r="E741" s="30">
        <f>D741*C741</f>
        <v>1895.04</v>
      </c>
      <c r="F741" s="38" t="s">
        <v>46</v>
      </c>
      <c r="G741" s="29"/>
      <c r="H741" s="30">
        <v>30.2</v>
      </c>
      <c r="I741" s="30">
        <f>(C741*H741)-E741</f>
        <v>7.5599999999999454</v>
      </c>
      <c r="J741" s="9" t="s">
        <v>134</v>
      </c>
      <c r="K741" s="9"/>
      <c r="L741" s="9" t="str">
        <f>IF(C741&lt;&gt;0,"buy "&amp;C741&amp;" "&amp;B741&amp;" @ $"&amp;H741,"")</f>
        <v>buy 63 CNM @ $30.2</v>
      </c>
      <c r="M741" s="10">
        <f>M740-(H741*C741)</f>
        <v>25307.670000000002</v>
      </c>
      <c r="N741" s="46">
        <f>N740-(H741*C741)</f>
        <v>20706.16</v>
      </c>
      <c r="O741" s="47"/>
      <c r="P741" s="47"/>
      <c r="Q741" s="47"/>
      <c r="R741" s="48"/>
    </row>
    <row r="742" spans="2:18" x14ac:dyDescent="0.45">
      <c r="B742" s="14"/>
      <c r="C742" s="9"/>
      <c r="D742" s="10" t="s">
        <v>20</v>
      </c>
      <c r="E742" s="10">
        <f>SUM(E739:E741)</f>
        <v>5639.72</v>
      </c>
      <c r="F742" s="9"/>
      <c r="G742" s="9"/>
      <c r="H742" s="10" t="s">
        <v>28</v>
      </c>
      <c r="I742" s="10">
        <f>SUM(I739:I741)</f>
        <v>-3.9600000000004911</v>
      </c>
      <c r="J742" s="9"/>
      <c r="K742" s="9"/>
      <c r="L742" s="9"/>
      <c r="M742" s="10"/>
      <c r="N742" s="9"/>
      <c r="O742" s="9"/>
      <c r="P742" s="9"/>
      <c r="Q742" s="9"/>
      <c r="R742" s="11"/>
    </row>
    <row r="743" spans="2:18" x14ac:dyDescent="0.45">
      <c r="B743" s="14"/>
      <c r="C743" s="9"/>
      <c r="D743" s="10"/>
      <c r="E743" s="10"/>
      <c r="F743" s="9"/>
      <c r="G743" s="9"/>
      <c r="H743" s="10"/>
      <c r="I743" s="10"/>
      <c r="J743" s="9"/>
      <c r="K743" s="9"/>
      <c r="L743" s="9"/>
      <c r="M743" s="10"/>
      <c r="N743" s="12" t="str">
        <f>IF(K734+N741&gt;0,"Credit Surplus","Credit Shortage")</f>
        <v>Credit Surplus</v>
      </c>
      <c r="O743" s="38"/>
      <c r="P743" s="9"/>
      <c r="Q743" s="9"/>
      <c r="R743" s="11"/>
    </row>
    <row r="744" spans="2:18" x14ac:dyDescent="0.45">
      <c r="B744" s="14"/>
      <c r="C744" s="9"/>
      <c r="D744" s="10"/>
      <c r="E744" s="10"/>
      <c r="F744" s="9"/>
      <c r="G744" s="9"/>
      <c r="H744" s="10"/>
      <c r="I744" s="10"/>
      <c r="J744" s="9"/>
      <c r="K744" s="9"/>
      <c r="L744" s="9"/>
      <c r="M744" s="10"/>
      <c r="N744" s="9"/>
      <c r="O744" s="9"/>
      <c r="P744" s="9"/>
      <c r="Q744" s="9"/>
      <c r="R744" s="11"/>
    </row>
    <row r="745" spans="2:18" x14ac:dyDescent="0.45">
      <c r="B745" s="14"/>
      <c r="C745" s="9"/>
      <c r="D745" s="10"/>
      <c r="E745" s="10"/>
      <c r="F745" s="9"/>
      <c r="G745" s="9"/>
      <c r="H745" s="10"/>
      <c r="I745" s="10"/>
      <c r="J745" s="9"/>
      <c r="K745" s="9"/>
      <c r="L745" s="9"/>
      <c r="M745" s="9"/>
      <c r="N745" s="9"/>
      <c r="O745" s="9"/>
      <c r="P745" s="9"/>
      <c r="Q745" s="9"/>
      <c r="R745" s="11"/>
    </row>
    <row r="746" spans="2:18" x14ac:dyDescent="0.45">
      <c r="B746" s="14" t="s">
        <v>23</v>
      </c>
      <c r="C746" s="9"/>
      <c r="D746" s="10"/>
      <c r="E746" s="22">
        <v>281.60000000000002</v>
      </c>
      <c r="F746" s="9" t="s">
        <v>111</v>
      </c>
      <c r="G746" s="9"/>
      <c r="H746" s="10"/>
      <c r="I746" s="10"/>
      <c r="J746" s="9"/>
      <c r="K746" s="9"/>
      <c r="L746" s="9"/>
      <c r="M746" s="9"/>
      <c r="N746" s="9"/>
      <c r="O746" s="9"/>
      <c r="P746" s="9"/>
      <c r="Q746" s="9"/>
      <c r="R746" s="11"/>
    </row>
    <row r="747" spans="2:18" x14ac:dyDescent="0.45">
      <c r="B747" s="14" t="s">
        <v>24</v>
      </c>
      <c r="C747" s="9"/>
      <c r="D747" s="10"/>
      <c r="E747" s="49">
        <f>I734</f>
        <v>6.2700000000002092</v>
      </c>
      <c r="F747" s="9" t="s">
        <v>36</v>
      </c>
      <c r="G747" s="9"/>
      <c r="H747" s="10"/>
      <c r="I747" s="10"/>
      <c r="J747" s="9"/>
      <c r="K747" s="9"/>
      <c r="L747" s="9"/>
      <c r="M747" s="9"/>
      <c r="N747" s="9"/>
      <c r="O747" s="9"/>
      <c r="P747" s="9"/>
      <c r="Q747" s="9"/>
      <c r="R747" s="11"/>
    </row>
    <row r="748" spans="2:18" x14ac:dyDescent="0.45">
      <c r="B748" s="14" t="s">
        <v>25</v>
      </c>
      <c r="C748" s="9"/>
      <c r="D748" s="10"/>
      <c r="E748" s="10">
        <f>E746+E747</f>
        <v>287.87000000000023</v>
      </c>
      <c r="F748" s="9"/>
      <c r="G748" s="9"/>
      <c r="H748" s="10"/>
      <c r="I748" s="10"/>
      <c r="J748" s="9"/>
      <c r="K748" s="9"/>
      <c r="L748" s="9"/>
      <c r="M748" s="9"/>
      <c r="N748" s="9"/>
      <c r="O748" s="9"/>
      <c r="P748" s="9"/>
      <c r="Q748" s="9"/>
      <c r="R748" s="11"/>
    </row>
    <row r="749" spans="2:18" x14ac:dyDescent="0.45">
      <c r="B749" s="14" t="s">
        <v>27</v>
      </c>
      <c r="C749" s="9"/>
      <c r="D749" s="10"/>
      <c r="E749" s="10">
        <f>I742</f>
        <v>-3.9600000000004911</v>
      </c>
      <c r="F749" s="9" t="s">
        <v>37</v>
      </c>
      <c r="G749" s="9"/>
      <c r="H749" s="10"/>
      <c r="I749" s="10"/>
      <c r="J749" s="9"/>
      <c r="K749" s="9"/>
      <c r="L749" s="9"/>
      <c r="M749" s="9"/>
      <c r="N749" s="9"/>
      <c r="O749" s="9"/>
      <c r="P749" s="9"/>
      <c r="Q749" s="9"/>
      <c r="R749" s="11"/>
    </row>
    <row r="750" spans="2:18" x14ac:dyDescent="0.45">
      <c r="B750" s="14" t="s">
        <v>25</v>
      </c>
      <c r="C750" s="9"/>
      <c r="D750" s="10"/>
      <c r="E750" s="32">
        <f>E748-E749</f>
        <v>291.83000000000072</v>
      </c>
      <c r="F750" s="20" t="s">
        <v>38</v>
      </c>
      <c r="G750" s="9"/>
      <c r="H750" s="10"/>
      <c r="I750" s="10"/>
      <c r="J750" s="9"/>
      <c r="K750" s="9"/>
      <c r="L750" s="9"/>
      <c r="M750" s="9"/>
      <c r="N750" s="9"/>
      <c r="O750" s="9"/>
      <c r="P750" s="9"/>
      <c r="Q750" s="9"/>
      <c r="R750" s="11"/>
    </row>
    <row r="751" spans="2:18" ht="14.65" thickBot="1" x14ac:dyDescent="0.5">
      <c r="B751" s="16"/>
      <c r="C751" s="17"/>
      <c r="D751" s="18"/>
      <c r="E751" s="18"/>
      <c r="F751" s="17"/>
      <c r="G751" s="17"/>
      <c r="H751" s="18"/>
      <c r="I751" s="18"/>
      <c r="J751" s="17"/>
      <c r="K751" s="17"/>
      <c r="L751" s="17"/>
      <c r="M751" s="17"/>
      <c r="N751" s="17"/>
      <c r="O751" s="17"/>
      <c r="P751" s="17"/>
      <c r="Q751" s="17"/>
      <c r="R751" s="19"/>
    </row>
    <row r="752" spans="2:18" ht="14.65" thickTop="1" x14ac:dyDescent="0.45"/>
    <row r="755" spans="2:18" ht="14.65" thickBot="1" x14ac:dyDescent="0.5"/>
    <row r="756" spans="2:18" ht="14.65" thickTop="1" x14ac:dyDescent="0.45">
      <c r="B756" s="3"/>
      <c r="C756" s="4"/>
      <c r="D756" s="5">
        <v>45201</v>
      </c>
      <c r="E756" s="6"/>
      <c r="F756" s="4"/>
      <c r="G756" s="4"/>
      <c r="H756" s="6"/>
      <c r="I756" s="6"/>
      <c r="J756" s="4"/>
      <c r="K756" s="4"/>
      <c r="L756" s="4"/>
      <c r="M756" s="21" t="s">
        <v>40</v>
      </c>
      <c r="N756" s="4"/>
      <c r="O756" s="4"/>
      <c r="P756" s="4"/>
      <c r="Q756" s="4"/>
      <c r="R756" s="7"/>
    </row>
    <row r="757" spans="2:18" x14ac:dyDescent="0.45">
      <c r="B757" s="8" t="s">
        <v>11</v>
      </c>
      <c r="C757" s="9"/>
      <c r="D757" s="10"/>
      <c r="E757" s="10"/>
      <c r="F757" s="9"/>
      <c r="G757" s="9"/>
      <c r="H757" s="10"/>
      <c r="I757" s="10"/>
      <c r="J757" s="9"/>
      <c r="K757" s="12" t="s">
        <v>68</v>
      </c>
      <c r="L757" s="9"/>
      <c r="M757" s="12" t="s">
        <v>21</v>
      </c>
      <c r="N757" s="12"/>
      <c r="O757" s="9"/>
      <c r="P757" s="9"/>
      <c r="Q757" s="9"/>
      <c r="R757" s="11"/>
    </row>
    <row r="758" spans="2:18" x14ac:dyDescent="0.45">
      <c r="B758" s="8" t="s">
        <v>3</v>
      </c>
      <c r="C758" s="12" t="s">
        <v>6</v>
      </c>
      <c r="D758" s="13" t="s">
        <v>4</v>
      </c>
      <c r="E758" s="13" t="s">
        <v>7</v>
      </c>
      <c r="F758" s="12" t="s">
        <v>16</v>
      </c>
      <c r="G758" s="9"/>
      <c r="H758" s="13" t="s">
        <v>18</v>
      </c>
      <c r="I758" s="13" t="s">
        <v>19</v>
      </c>
      <c r="J758" s="43" t="s">
        <v>133</v>
      </c>
      <c r="K758" s="12" t="s">
        <v>67</v>
      </c>
      <c r="L758" s="9"/>
      <c r="M758" s="22">
        <v>25935.17</v>
      </c>
      <c r="N758" s="9" t="s">
        <v>135</v>
      </c>
      <c r="O758" s="9"/>
      <c r="P758" s="9"/>
      <c r="Q758" s="9"/>
      <c r="R758" s="11"/>
    </row>
    <row r="759" spans="2:18" x14ac:dyDescent="0.45">
      <c r="B759" s="14" t="s">
        <v>160</v>
      </c>
      <c r="C759" s="9">
        <v>12</v>
      </c>
      <c r="D759" s="10">
        <v>134.34</v>
      </c>
      <c r="E759" s="10">
        <f>D759*C759</f>
        <v>1612.08</v>
      </c>
      <c r="F759" s="38" t="s">
        <v>46</v>
      </c>
      <c r="G759" s="9"/>
      <c r="H759" s="10">
        <v>133.53</v>
      </c>
      <c r="I759" s="10">
        <f>(C759*H759)-E759</f>
        <v>-9.7199999999997999</v>
      </c>
      <c r="J759" s="9" t="s">
        <v>134</v>
      </c>
      <c r="K759" s="38">
        <f>H759*C759</f>
        <v>1602.3600000000001</v>
      </c>
      <c r="L759" s="9" t="str">
        <f>IF(C759&lt;&gt;0,"sell "&amp;C759&amp;" "&amp;B759&amp;" @ $"&amp;H759,"")</f>
        <v>sell 12 IPAR @ $133.53</v>
      </c>
      <c r="M759" s="10">
        <f>M758+(H759*C759)</f>
        <v>27537.53</v>
      </c>
      <c r="N759" s="9"/>
      <c r="O759" s="9"/>
      <c r="P759" s="9"/>
      <c r="Q759" s="9"/>
      <c r="R759" s="11"/>
    </row>
    <row r="760" spans="2:18" x14ac:dyDescent="0.45">
      <c r="B760" s="14" t="s">
        <v>202</v>
      </c>
      <c r="C760" s="9">
        <v>15</v>
      </c>
      <c r="D760" s="10">
        <v>110.55</v>
      </c>
      <c r="E760" s="10">
        <f>D760*C760</f>
        <v>1658.25</v>
      </c>
      <c r="F760" s="38" t="s">
        <v>46</v>
      </c>
      <c r="G760" s="9"/>
      <c r="H760" s="10">
        <v>110.45</v>
      </c>
      <c r="I760" s="10">
        <f>(C760*H760)-E760</f>
        <v>-1.5</v>
      </c>
      <c r="J760" s="9" t="s">
        <v>134</v>
      </c>
      <c r="K760" s="38">
        <f>H760*C760</f>
        <v>1656.75</v>
      </c>
      <c r="L760" s="9" t="str">
        <f>IF(C760&lt;&gt;0,"sell "&amp;C760&amp;" "&amp;B760&amp;" @ $"&amp;H760,"")</f>
        <v>sell 15 GE @ $110.45</v>
      </c>
      <c r="M760" s="10">
        <f>M759+(H760*C760)</f>
        <v>29194.28</v>
      </c>
      <c r="N760" s="9"/>
      <c r="O760" s="9"/>
      <c r="P760" s="9"/>
      <c r="Q760" s="9"/>
      <c r="R760" s="11"/>
    </row>
    <row r="761" spans="2:18" x14ac:dyDescent="0.45">
      <c r="B761" s="14" t="s">
        <v>74</v>
      </c>
      <c r="C761" s="9">
        <v>17</v>
      </c>
      <c r="D761" s="10">
        <v>92.93</v>
      </c>
      <c r="E761" s="10">
        <f>D761*C761</f>
        <v>1579.8100000000002</v>
      </c>
      <c r="F761" s="38" t="s">
        <v>46</v>
      </c>
      <c r="G761" s="9"/>
      <c r="H761" s="10">
        <v>92.23</v>
      </c>
      <c r="I761" s="10">
        <f>(C761*H761)-E761</f>
        <v>-11.900000000000091</v>
      </c>
      <c r="J761" s="9" t="s">
        <v>134</v>
      </c>
      <c r="K761" s="38">
        <f>H761*C761</f>
        <v>1567.91</v>
      </c>
      <c r="L761" s="9" t="str">
        <f>IF(C761&lt;&gt;0,"sell "&amp;C761&amp;" "&amp;B761&amp;" @ $"&amp;H761,"")</f>
        <v>sell 17 ENSG @ $92.23</v>
      </c>
      <c r="M761" s="10">
        <f>M760+(H761*C761)</f>
        <v>30762.19</v>
      </c>
      <c r="N761" s="9" t="s">
        <v>44</v>
      </c>
      <c r="O761" s="9"/>
      <c r="P761" s="9"/>
      <c r="Q761" s="9"/>
      <c r="R761" s="11"/>
    </row>
    <row r="762" spans="2:18" x14ac:dyDescent="0.45">
      <c r="B762" s="14"/>
      <c r="C762" s="9"/>
      <c r="D762" s="10" t="s">
        <v>20</v>
      </c>
      <c r="E762" s="10">
        <f>SUM(E759:E761)</f>
        <v>4850.1400000000003</v>
      </c>
      <c r="F762" s="9"/>
      <c r="G762" s="9"/>
      <c r="H762" s="41"/>
      <c r="I762" s="10">
        <f>SUM(I759:I761)</f>
        <v>-23.119999999999891</v>
      </c>
      <c r="J762" s="9"/>
      <c r="K762" s="38">
        <f>SUM(K759:K761)</f>
        <v>4827.0200000000004</v>
      </c>
      <c r="L762" s="9"/>
      <c r="M762" s="10"/>
      <c r="N762" s="9"/>
      <c r="O762" s="9"/>
      <c r="P762" s="9"/>
      <c r="Q762" s="9"/>
      <c r="R762" s="11"/>
    </row>
    <row r="763" spans="2:18" x14ac:dyDescent="0.45">
      <c r="B763" s="14"/>
      <c r="C763" s="9"/>
      <c r="D763" s="10"/>
      <c r="E763" s="10"/>
      <c r="F763" s="9"/>
      <c r="G763" s="9"/>
      <c r="H763" s="42"/>
      <c r="I763" s="39"/>
      <c r="J763" s="9"/>
      <c r="K763" s="9"/>
      <c r="L763" s="9"/>
      <c r="M763" s="10"/>
      <c r="N763" s="9"/>
      <c r="O763" s="9"/>
      <c r="P763" s="9"/>
      <c r="Q763" s="9"/>
      <c r="R763" s="11"/>
    </row>
    <row r="764" spans="2:18" x14ac:dyDescent="0.45">
      <c r="B764" s="14"/>
      <c r="C764" s="9"/>
      <c r="D764" s="10"/>
      <c r="E764" s="10"/>
      <c r="F764" s="20"/>
      <c r="G764" s="9"/>
      <c r="H764" s="41"/>
      <c r="I764" s="10"/>
      <c r="J764" s="9"/>
      <c r="K764" s="9"/>
      <c r="L764" s="9"/>
      <c r="M764" s="10"/>
      <c r="N764" s="12" t="s">
        <v>41</v>
      </c>
      <c r="O764" s="9"/>
      <c r="P764" s="9"/>
      <c r="Q764" s="9"/>
      <c r="R764" s="11"/>
    </row>
    <row r="765" spans="2:18" x14ac:dyDescent="0.45">
      <c r="B765" s="8"/>
      <c r="C765" s="9"/>
      <c r="D765" s="10"/>
      <c r="E765" s="10"/>
      <c r="F765" s="20"/>
      <c r="G765" s="9"/>
      <c r="H765" s="41"/>
      <c r="I765" s="10"/>
      <c r="J765" s="9"/>
      <c r="K765" s="9"/>
      <c r="L765" s="9"/>
      <c r="M765" s="10"/>
      <c r="N765" s="12" t="s">
        <v>42</v>
      </c>
      <c r="O765" s="9"/>
      <c r="P765" s="9"/>
      <c r="Q765" s="9"/>
      <c r="R765" s="11"/>
    </row>
    <row r="766" spans="2:18" x14ac:dyDescent="0.45">
      <c r="B766" s="8"/>
      <c r="C766" s="12" t="s">
        <v>6</v>
      </c>
      <c r="D766" s="13" t="s">
        <v>4</v>
      </c>
      <c r="E766" s="13" t="s">
        <v>5</v>
      </c>
      <c r="F766" s="23" t="s">
        <v>16</v>
      </c>
      <c r="G766" s="9"/>
      <c r="H766" s="43" t="s">
        <v>18</v>
      </c>
      <c r="I766" s="13" t="s">
        <v>19</v>
      </c>
      <c r="J766" s="9"/>
      <c r="K766" s="9"/>
      <c r="L766" s="9"/>
      <c r="M766" s="10"/>
      <c r="N766" s="38">
        <f>M758</f>
        <v>25935.17</v>
      </c>
      <c r="O766" s="9"/>
      <c r="P766" s="9"/>
      <c r="Q766" s="9"/>
      <c r="R766" s="11"/>
    </row>
    <row r="767" spans="2:18" x14ac:dyDescent="0.45">
      <c r="B767" s="14" t="s">
        <v>204</v>
      </c>
      <c r="C767" s="9">
        <v>26</v>
      </c>
      <c r="D767" s="10">
        <v>74.98</v>
      </c>
      <c r="E767" s="10">
        <f>D767*C767</f>
        <v>1949.48</v>
      </c>
      <c r="F767" s="38" t="s">
        <v>46</v>
      </c>
      <c r="G767" s="9"/>
      <c r="H767" s="10">
        <v>74.91</v>
      </c>
      <c r="I767" s="10">
        <f>(C767*H767)-E767</f>
        <v>-1.8200000000001637</v>
      </c>
      <c r="J767" s="9" t="s">
        <v>134</v>
      </c>
      <c r="K767" s="9"/>
      <c r="L767" s="9" t="str">
        <f>IF(C767&lt;&gt;0,"buy "&amp;C767&amp;" "&amp;B767&amp;" @ $"&amp;H767,"")</f>
        <v>buy 26 BWXT @ $74.91</v>
      </c>
      <c r="M767" s="10">
        <f>M761-(H767*C767)</f>
        <v>28814.53</v>
      </c>
      <c r="N767" s="38">
        <f>M758-(H767*C767)</f>
        <v>23987.51</v>
      </c>
      <c r="O767" s="9"/>
      <c r="P767" s="9"/>
      <c r="Q767" s="9"/>
      <c r="R767" s="11"/>
    </row>
    <row r="768" spans="2:18" x14ac:dyDescent="0.45">
      <c r="B768" s="14" t="s">
        <v>205</v>
      </c>
      <c r="C768" s="9">
        <v>233</v>
      </c>
      <c r="D768" s="10">
        <v>8.52</v>
      </c>
      <c r="E768" s="10">
        <f>D768*C768</f>
        <v>1985.1599999999999</v>
      </c>
      <c r="F768" s="38" t="s">
        <v>46</v>
      </c>
      <c r="G768" s="9"/>
      <c r="H768" s="10">
        <v>8.49</v>
      </c>
      <c r="I768" s="10">
        <f>(C768*H768)-E768</f>
        <v>-6.9899999999997817</v>
      </c>
      <c r="J768" s="9" t="s">
        <v>134</v>
      </c>
      <c r="K768" s="9"/>
      <c r="L768" s="9" t="str">
        <f>IF(C768&lt;&gt;0,"buy "&amp;C768&amp;" "&amp;B768&amp;" @ $"&amp;H768,"")</f>
        <v>buy 233 BVN @ $8.49</v>
      </c>
      <c r="M768" s="10">
        <f>M767-(H768*C768)</f>
        <v>26836.36</v>
      </c>
      <c r="N768" s="38">
        <f>N767-(H768*C768)</f>
        <v>22009.339999999997</v>
      </c>
      <c r="O768" s="9"/>
      <c r="P768" s="9"/>
      <c r="Q768" s="9"/>
      <c r="R768" s="11"/>
    </row>
    <row r="769" spans="2:18" x14ac:dyDescent="0.45">
      <c r="B769" s="28" t="s">
        <v>206</v>
      </c>
      <c r="C769" s="29">
        <v>282</v>
      </c>
      <c r="D769" s="30">
        <v>7.04</v>
      </c>
      <c r="E769" s="30">
        <f>D769*C769</f>
        <v>1985.28</v>
      </c>
      <c r="F769" s="38" t="s">
        <v>46</v>
      </c>
      <c r="G769" s="29"/>
      <c r="H769" s="30">
        <v>6.97</v>
      </c>
      <c r="I769" s="30">
        <f>(C769*H769)-E769</f>
        <v>-19.740000000000009</v>
      </c>
      <c r="J769" s="9" t="s">
        <v>134</v>
      </c>
      <c r="K769" s="9"/>
      <c r="L769" s="9" t="str">
        <f>IF(C769&lt;&gt;0,"buy "&amp;C769&amp;" "&amp;B769&amp;" @ $"&amp;H769,"")</f>
        <v>buy 282 YMM @ $6.97</v>
      </c>
      <c r="M769" s="10">
        <f>M768-(H769*C769)</f>
        <v>24870.82</v>
      </c>
      <c r="N769" s="46">
        <f>N768-(H769*C769)</f>
        <v>20043.799999999996</v>
      </c>
      <c r="O769" s="47"/>
      <c r="P769" s="47"/>
      <c r="Q769" s="47"/>
      <c r="R769" s="48"/>
    </row>
    <row r="770" spans="2:18" x14ac:dyDescent="0.45">
      <c r="B770" s="14"/>
      <c r="C770" s="9"/>
      <c r="D770" s="10" t="s">
        <v>20</v>
      </c>
      <c r="E770" s="10">
        <f>SUM(E767:E769)</f>
        <v>5919.92</v>
      </c>
      <c r="F770" s="9"/>
      <c r="G770" s="9"/>
      <c r="H770" s="10" t="s">
        <v>28</v>
      </c>
      <c r="I770" s="10">
        <f>SUM(I767:I769)</f>
        <v>-28.549999999999955</v>
      </c>
      <c r="J770" s="9"/>
      <c r="K770" s="9"/>
      <c r="L770" s="9"/>
      <c r="M770" s="10"/>
      <c r="N770" s="9"/>
      <c r="O770" s="9"/>
      <c r="P770" s="9"/>
      <c r="Q770" s="9"/>
      <c r="R770" s="11"/>
    </row>
    <row r="771" spans="2:18" x14ac:dyDescent="0.45">
      <c r="B771" s="14"/>
      <c r="C771" s="9"/>
      <c r="D771" s="10"/>
      <c r="E771" s="10"/>
      <c r="F771" s="9"/>
      <c r="G771" s="9"/>
      <c r="H771" s="10"/>
      <c r="I771" s="10"/>
      <c r="J771" s="9"/>
      <c r="K771" s="9"/>
      <c r="L771" s="9"/>
      <c r="M771" s="10"/>
      <c r="N771" s="12" t="str">
        <f>IF(K762+N769&gt;0,"Credit Surplus","Credit Shortage")</f>
        <v>Credit Surplus</v>
      </c>
      <c r="O771" s="38"/>
      <c r="P771" s="9"/>
      <c r="Q771" s="9"/>
      <c r="R771" s="11"/>
    </row>
    <row r="772" spans="2:18" x14ac:dyDescent="0.45">
      <c r="B772" s="14"/>
      <c r="C772" s="9"/>
      <c r="D772" s="10"/>
      <c r="E772" s="10"/>
      <c r="F772" s="9"/>
      <c r="G772" s="9"/>
      <c r="H772" s="10"/>
      <c r="I772" s="10"/>
      <c r="J772" s="9"/>
      <c r="K772" s="9"/>
      <c r="L772" s="9"/>
      <c r="M772" s="10"/>
      <c r="N772" s="9"/>
      <c r="O772" s="9"/>
      <c r="P772" s="9"/>
      <c r="Q772" s="9"/>
      <c r="R772" s="11"/>
    </row>
    <row r="773" spans="2:18" x14ac:dyDescent="0.45">
      <c r="B773" s="14"/>
      <c r="C773" s="9"/>
      <c r="D773" s="10"/>
      <c r="E773" s="10"/>
      <c r="F773" s="9"/>
      <c r="G773" s="9"/>
      <c r="H773" s="10"/>
      <c r="I773" s="10"/>
      <c r="J773" s="9"/>
      <c r="K773" s="9"/>
      <c r="L773" s="9"/>
      <c r="M773" s="9"/>
      <c r="N773" s="9"/>
      <c r="O773" s="9"/>
      <c r="P773" s="9"/>
      <c r="Q773" s="9"/>
      <c r="R773" s="11"/>
    </row>
    <row r="774" spans="2:18" x14ac:dyDescent="0.45">
      <c r="B774" s="14" t="s">
        <v>23</v>
      </c>
      <c r="C774" s="9"/>
      <c r="D774" s="10"/>
      <c r="E774" s="22">
        <v>1320.65</v>
      </c>
      <c r="F774" s="9" t="s">
        <v>111</v>
      </c>
      <c r="G774" s="9"/>
      <c r="H774" s="10"/>
      <c r="I774" s="10"/>
      <c r="J774" s="9"/>
      <c r="K774" s="9"/>
      <c r="L774" s="9"/>
      <c r="M774" s="9"/>
      <c r="N774" s="9"/>
      <c r="O774" s="9"/>
      <c r="P774" s="9"/>
      <c r="Q774" s="9"/>
      <c r="R774" s="11"/>
    </row>
    <row r="775" spans="2:18" x14ac:dyDescent="0.45">
      <c r="B775" s="14" t="s">
        <v>24</v>
      </c>
      <c r="C775" s="9"/>
      <c r="D775" s="10"/>
      <c r="E775" s="49">
        <f>I762</f>
        <v>-23.119999999999891</v>
      </c>
      <c r="F775" s="9" t="s">
        <v>36</v>
      </c>
      <c r="G775" s="9"/>
      <c r="H775" s="10"/>
      <c r="I775" s="10"/>
      <c r="J775" s="9"/>
      <c r="K775" s="9"/>
      <c r="L775" s="9"/>
      <c r="M775" s="9"/>
      <c r="N775" s="9"/>
      <c r="O775" s="9"/>
      <c r="P775" s="9"/>
      <c r="Q775" s="9"/>
      <c r="R775" s="11"/>
    </row>
    <row r="776" spans="2:18" x14ac:dyDescent="0.45">
      <c r="B776" s="14" t="s">
        <v>25</v>
      </c>
      <c r="C776" s="9"/>
      <c r="D776" s="10"/>
      <c r="E776" s="10">
        <f>E774+E775</f>
        <v>1297.5300000000002</v>
      </c>
      <c r="F776" s="9"/>
      <c r="G776" s="9"/>
      <c r="H776" s="10"/>
      <c r="I776" s="10"/>
      <c r="J776" s="9"/>
      <c r="K776" s="9"/>
      <c r="L776" s="9"/>
      <c r="M776" s="9"/>
      <c r="N776" s="9"/>
      <c r="O776" s="9"/>
      <c r="P776" s="9"/>
      <c r="Q776" s="9"/>
      <c r="R776" s="11"/>
    </row>
    <row r="777" spans="2:18" x14ac:dyDescent="0.45">
      <c r="B777" s="14" t="s">
        <v>27</v>
      </c>
      <c r="C777" s="9"/>
      <c r="D777" s="10"/>
      <c r="E777" s="10">
        <f>I770</f>
        <v>-28.549999999999955</v>
      </c>
      <c r="F777" s="9" t="s">
        <v>37</v>
      </c>
      <c r="G777" s="9"/>
      <c r="H777" s="10"/>
      <c r="I777" s="10"/>
      <c r="J777" s="9"/>
      <c r="K777" s="9"/>
      <c r="L777" s="9"/>
      <c r="M777" s="9"/>
      <c r="N777" s="9"/>
      <c r="O777" s="9"/>
      <c r="P777" s="9"/>
      <c r="Q777" s="9"/>
      <c r="R777" s="11"/>
    </row>
    <row r="778" spans="2:18" x14ac:dyDescent="0.45">
      <c r="B778" s="14" t="s">
        <v>25</v>
      </c>
      <c r="C778" s="9"/>
      <c r="D778" s="10"/>
      <c r="E778" s="32">
        <f>E776-E777</f>
        <v>1326.0800000000002</v>
      </c>
      <c r="F778" s="20" t="s">
        <v>38</v>
      </c>
      <c r="G778" s="9"/>
      <c r="H778" s="10"/>
      <c r="I778" s="10"/>
      <c r="J778" s="9"/>
      <c r="K778" s="9"/>
      <c r="L778" s="9"/>
      <c r="M778" s="9"/>
      <c r="N778" s="9"/>
      <c r="O778" s="9"/>
      <c r="P778" s="9"/>
      <c r="Q778" s="9"/>
      <c r="R778" s="11"/>
    </row>
    <row r="779" spans="2:18" ht="14.65" thickBot="1" x14ac:dyDescent="0.5">
      <c r="B779" s="16"/>
      <c r="C779" s="17"/>
      <c r="D779" s="18"/>
      <c r="E779" s="18"/>
      <c r="F779" s="17"/>
      <c r="G779" s="17"/>
      <c r="H779" s="18"/>
      <c r="I779" s="18"/>
      <c r="J779" s="17"/>
      <c r="K779" s="17"/>
      <c r="L779" s="17"/>
      <c r="M779" s="17"/>
      <c r="N779" s="17"/>
      <c r="O779" s="17"/>
      <c r="P779" s="17"/>
      <c r="Q779" s="17"/>
      <c r="R779" s="19"/>
    </row>
    <row r="780" spans="2:18" ht="14.65" thickTop="1" x14ac:dyDescent="0.45"/>
    <row r="782" spans="2:18" ht="14.65" thickBot="1" x14ac:dyDescent="0.5"/>
    <row r="783" spans="2:18" ht="14.65" thickTop="1" x14ac:dyDescent="0.45">
      <c r="B783" s="3"/>
      <c r="C783" s="4"/>
      <c r="D783" s="5">
        <v>45169</v>
      </c>
      <c r="E783" s="6"/>
      <c r="F783" s="4"/>
      <c r="G783" s="4"/>
      <c r="H783" s="6"/>
      <c r="I783" s="6"/>
      <c r="J783" s="4"/>
      <c r="K783" s="4"/>
      <c r="L783" s="4"/>
      <c r="M783" s="21" t="s">
        <v>40</v>
      </c>
      <c r="N783" s="4"/>
      <c r="O783" s="4"/>
      <c r="P783" s="4"/>
      <c r="Q783" s="4"/>
      <c r="R783" s="7"/>
    </row>
    <row r="784" spans="2:18" x14ac:dyDescent="0.45">
      <c r="B784" s="8" t="s">
        <v>11</v>
      </c>
      <c r="C784" s="9"/>
      <c r="D784" s="10"/>
      <c r="E784" s="10"/>
      <c r="F784" s="9"/>
      <c r="G784" s="9"/>
      <c r="H784" s="10"/>
      <c r="I784" s="10"/>
      <c r="J784" s="9"/>
      <c r="K784" s="12" t="s">
        <v>68</v>
      </c>
      <c r="L784" s="9"/>
      <c r="M784" s="12" t="s">
        <v>21</v>
      </c>
      <c r="N784" s="12"/>
      <c r="O784" s="9"/>
      <c r="P784" s="9"/>
      <c r="Q784" s="9"/>
      <c r="R784" s="11"/>
    </row>
    <row r="785" spans="2:18" x14ac:dyDescent="0.45">
      <c r="B785" s="8" t="s">
        <v>3</v>
      </c>
      <c r="C785" s="12" t="s">
        <v>6</v>
      </c>
      <c r="D785" s="13" t="s">
        <v>4</v>
      </c>
      <c r="E785" s="13" t="s">
        <v>7</v>
      </c>
      <c r="F785" s="12" t="s">
        <v>16</v>
      </c>
      <c r="G785" s="9"/>
      <c r="H785" s="13" t="s">
        <v>18</v>
      </c>
      <c r="I785" s="13" t="s">
        <v>19</v>
      </c>
      <c r="J785" s="43" t="s">
        <v>133</v>
      </c>
      <c r="K785" s="12" t="s">
        <v>67</v>
      </c>
      <c r="L785" s="9"/>
      <c r="M785" s="22">
        <v>46489.43</v>
      </c>
      <c r="N785" s="9" t="s">
        <v>135</v>
      </c>
      <c r="O785" s="9"/>
      <c r="P785" s="9"/>
      <c r="Q785" s="9"/>
      <c r="R785" s="11"/>
    </row>
    <row r="786" spans="2:18" x14ac:dyDescent="0.45">
      <c r="B786" s="14" t="s">
        <v>199</v>
      </c>
      <c r="C786" s="9">
        <v>16</v>
      </c>
      <c r="D786" s="10">
        <v>89.73</v>
      </c>
      <c r="E786" s="10">
        <f>D786*C786</f>
        <v>1435.68</v>
      </c>
      <c r="F786" s="38" t="s">
        <v>69</v>
      </c>
      <c r="G786" s="9"/>
      <c r="H786" s="10">
        <v>88</v>
      </c>
      <c r="I786" s="10">
        <f>(C786*H786)-E786</f>
        <v>-27.680000000000064</v>
      </c>
      <c r="J786" s="9" t="s">
        <v>134</v>
      </c>
      <c r="K786" s="38">
        <f>H786*C786</f>
        <v>1408</v>
      </c>
      <c r="L786" s="9" t="str">
        <f>IF(C786&lt;&gt;0,"sell "&amp;C786&amp;" "&amp;B786&amp;" @ $"&amp;H786,"")</f>
        <v>sell 16 HAE @ $88</v>
      </c>
      <c r="M786" s="10">
        <f>M785+(H786*C786)</f>
        <v>47897.43</v>
      </c>
      <c r="N786" s="9"/>
      <c r="O786" s="9"/>
      <c r="P786" s="9"/>
      <c r="Q786" s="9"/>
      <c r="R786" s="11"/>
    </row>
    <row r="787" spans="2:18" x14ac:dyDescent="0.45">
      <c r="B787" s="14" t="s">
        <v>200</v>
      </c>
      <c r="C787" s="9">
        <v>12</v>
      </c>
      <c r="D787" s="10">
        <v>135.06</v>
      </c>
      <c r="E787" s="10">
        <f>D787*C787</f>
        <v>1620.72</v>
      </c>
      <c r="F787" s="38" t="s">
        <v>69</v>
      </c>
      <c r="G787" s="9"/>
      <c r="H787" s="10">
        <v>134.66999999999999</v>
      </c>
      <c r="I787" s="10">
        <f>(C787*H787)-E787</f>
        <v>-4.6800000000000637</v>
      </c>
      <c r="J787" s="9" t="s">
        <v>134</v>
      </c>
      <c r="K787" s="38">
        <f>H787*C787</f>
        <v>1616.04</v>
      </c>
      <c r="L787" s="9" t="str">
        <f>IF(C787&lt;&gt;0,"sell "&amp;C787&amp;" "&amp;B787&amp;" @ $"&amp;H787,"")</f>
        <v>sell 12 ICFI @ $134.67</v>
      </c>
      <c r="M787" s="10">
        <f>M786+(H787*C787)</f>
        <v>49513.47</v>
      </c>
      <c r="N787" s="9"/>
      <c r="O787" s="9"/>
      <c r="P787" s="9"/>
      <c r="Q787" s="9"/>
      <c r="R787" s="11"/>
    </row>
    <row r="788" spans="2:18" x14ac:dyDescent="0.45">
      <c r="B788" s="14" t="s">
        <v>201</v>
      </c>
      <c r="C788" s="9">
        <v>175</v>
      </c>
      <c r="D788" s="10">
        <v>7.61</v>
      </c>
      <c r="E788" s="10">
        <f>D788*C788</f>
        <v>1331.75</v>
      </c>
      <c r="F788" s="38" t="s">
        <v>69</v>
      </c>
      <c r="G788" s="9"/>
      <c r="H788" s="10">
        <v>7.51</v>
      </c>
      <c r="I788" s="10">
        <f>(C788*H788)-E788</f>
        <v>-17.5</v>
      </c>
      <c r="J788" s="9" t="s">
        <v>134</v>
      </c>
      <c r="K788" s="38">
        <f>H788*C788</f>
        <v>1314.25</v>
      </c>
      <c r="L788" s="9" t="str">
        <f>IF(C788&lt;&gt;0,"sell "&amp;C788&amp;" "&amp;B788&amp;" @ $"&amp;H788,"")</f>
        <v>sell 175 AIV @ $7.51</v>
      </c>
      <c r="M788" s="10">
        <f>M787+(H788*C788)</f>
        <v>50827.72</v>
      </c>
      <c r="N788" s="9" t="s">
        <v>44</v>
      </c>
      <c r="O788" s="9"/>
      <c r="P788" s="9"/>
      <c r="Q788" s="9"/>
      <c r="R788" s="11"/>
    </row>
    <row r="789" spans="2:18" x14ac:dyDescent="0.45">
      <c r="B789" s="14"/>
      <c r="C789" s="9"/>
      <c r="D789" s="10" t="s">
        <v>20</v>
      </c>
      <c r="E789" s="10">
        <f>SUM(E786:E788)</f>
        <v>4388.1499999999996</v>
      </c>
      <c r="F789" s="9"/>
      <c r="G789" s="9"/>
      <c r="H789" s="41"/>
      <c r="I789" s="10">
        <f>SUM(I786:I788)</f>
        <v>-49.860000000000127</v>
      </c>
      <c r="J789" s="9"/>
      <c r="K789" s="38">
        <f>SUM(K786:K788)</f>
        <v>4338.29</v>
      </c>
      <c r="L789" s="9"/>
      <c r="M789" s="10"/>
      <c r="N789" s="9"/>
      <c r="O789" s="9"/>
      <c r="P789" s="9"/>
      <c r="Q789" s="9"/>
      <c r="R789" s="11"/>
    </row>
    <row r="790" spans="2:18" x14ac:dyDescent="0.45">
      <c r="B790" s="14"/>
      <c r="C790" s="9"/>
      <c r="D790" s="10"/>
      <c r="E790" s="10"/>
      <c r="F790" s="9"/>
      <c r="G790" s="9"/>
      <c r="H790" s="42"/>
      <c r="I790" s="39"/>
      <c r="J790" s="9"/>
      <c r="K790" s="9"/>
      <c r="L790" s="9"/>
      <c r="M790" s="10"/>
      <c r="N790" s="9"/>
      <c r="O790" s="9"/>
      <c r="P790" s="9"/>
      <c r="Q790" s="9"/>
      <c r="R790" s="11"/>
    </row>
    <row r="791" spans="2:18" x14ac:dyDescent="0.45">
      <c r="B791" s="14"/>
      <c r="C791" s="9"/>
      <c r="D791" s="10"/>
      <c r="E791" s="10"/>
      <c r="F791" s="20"/>
      <c r="G791" s="9"/>
      <c r="H791" s="41"/>
      <c r="I791" s="10"/>
      <c r="J791" s="9"/>
      <c r="K791" s="9"/>
      <c r="L791" s="9"/>
      <c r="M791" s="10"/>
      <c r="N791" s="12" t="s">
        <v>41</v>
      </c>
      <c r="O791" s="9"/>
      <c r="P791" s="9"/>
      <c r="Q791" s="9"/>
      <c r="R791" s="11"/>
    </row>
    <row r="792" spans="2:18" x14ac:dyDescent="0.45">
      <c r="B792" s="8"/>
      <c r="C792" s="9"/>
      <c r="D792" s="10"/>
      <c r="E792" s="10"/>
      <c r="F792" s="20"/>
      <c r="G792" s="9"/>
      <c r="H792" s="41"/>
      <c r="I792" s="10"/>
      <c r="J792" s="9"/>
      <c r="K792" s="9"/>
      <c r="L792" s="9"/>
      <c r="M792" s="10"/>
      <c r="N792" s="12" t="s">
        <v>42</v>
      </c>
      <c r="O792" s="9"/>
      <c r="P792" s="9"/>
      <c r="Q792" s="9"/>
      <c r="R792" s="11"/>
    </row>
    <row r="793" spans="2:18" x14ac:dyDescent="0.45">
      <c r="B793" s="8"/>
      <c r="C793" s="12" t="s">
        <v>6</v>
      </c>
      <c r="D793" s="13" t="s">
        <v>4</v>
      </c>
      <c r="E793" s="13" t="s">
        <v>5</v>
      </c>
      <c r="F793" s="23" t="s">
        <v>16</v>
      </c>
      <c r="G793" s="9"/>
      <c r="H793" s="43" t="s">
        <v>18</v>
      </c>
      <c r="I793" s="13" t="s">
        <v>19</v>
      </c>
      <c r="J793" s="9"/>
      <c r="K793" s="9"/>
      <c r="L793" s="9"/>
      <c r="M793" s="10"/>
      <c r="N793" s="38">
        <f>M785</f>
        <v>46489.43</v>
      </c>
      <c r="O793" s="9"/>
      <c r="P793" s="9"/>
      <c r="Q793" s="9"/>
      <c r="R793" s="11"/>
    </row>
    <row r="794" spans="2:18" x14ac:dyDescent="0.45">
      <c r="B794" s="14" t="s">
        <v>91</v>
      </c>
      <c r="C794" s="9">
        <v>2</v>
      </c>
      <c r="D794" s="10">
        <v>698.9</v>
      </c>
      <c r="E794" s="10">
        <f>D794*C794</f>
        <v>1397.8</v>
      </c>
      <c r="F794" s="38" t="s">
        <v>69</v>
      </c>
      <c r="G794" s="9"/>
      <c r="H794" s="10">
        <v>716.13</v>
      </c>
      <c r="I794" s="10">
        <f>(C794*H794)-E794</f>
        <v>34.460000000000036</v>
      </c>
      <c r="J794" s="9" t="s">
        <v>134</v>
      </c>
      <c r="K794" s="9"/>
      <c r="L794" s="9" t="str">
        <f>IF(C794&lt;&gt;0,"buy "&amp;C794&amp;" "&amp;B794&amp;" @ $"&amp;H794,"")</f>
        <v>buy 2 COKE @ $716.13</v>
      </c>
      <c r="M794" s="10">
        <f>M788-(H794*C794)</f>
        <v>49395.46</v>
      </c>
      <c r="N794" s="38">
        <f>M785-(H794*C794)</f>
        <v>45057.17</v>
      </c>
      <c r="O794" s="9"/>
      <c r="P794" s="9"/>
      <c r="Q794" s="9"/>
      <c r="R794" s="11"/>
    </row>
    <row r="795" spans="2:18" x14ac:dyDescent="0.45">
      <c r="B795" s="14" t="s">
        <v>181</v>
      </c>
      <c r="C795" s="9">
        <v>11</v>
      </c>
      <c r="D795" s="10">
        <v>168.33</v>
      </c>
      <c r="E795" s="10">
        <f>D795*C795</f>
        <v>1851.63</v>
      </c>
      <c r="F795" s="38" t="s">
        <v>69</v>
      </c>
      <c r="G795" s="9"/>
      <c r="H795" s="10">
        <v>168.97</v>
      </c>
      <c r="I795" s="10">
        <f>(C795*H795)-E795</f>
        <v>7.0399999999999636</v>
      </c>
      <c r="J795" s="9" t="s">
        <v>134</v>
      </c>
      <c r="K795" s="9"/>
      <c r="L795" s="9" t="str">
        <f>IF(C795&lt;&gt;0,"buy "&amp;C795&amp;" "&amp;B795&amp;" @ $"&amp;H795,"")</f>
        <v>buy 11 VRTV @ $168.97</v>
      </c>
      <c r="M795" s="10">
        <f>M794-(H795*C795)</f>
        <v>47536.79</v>
      </c>
      <c r="N795" s="38">
        <f>N794-(H795*C795)</f>
        <v>43198.5</v>
      </c>
      <c r="O795" s="9"/>
      <c r="P795" s="9"/>
      <c r="Q795" s="9"/>
      <c r="R795" s="11"/>
    </row>
    <row r="796" spans="2:18" x14ac:dyDescent="0.45">
      <c r="B796" s="28" t="s">
        <v>184</v>
      </c>
      <c r="C796" s="29">
        <v>23</v>
      </c>
      <c r="D796" s="30">
        <v>86.04</v>
      </c>
      <c r="E796" s="30">
        <f>D796*C796</f>
        <v>1978.92</v>
      </c>
      <c r="F796" s="38" t="s">
        <v>69</v>
      </c>
      <c r="G796" s="29"/>
      <c r="H796" s="30">
        <v>86.38</v>
      </c>
      <c r="I796" s="30">
        <f>(C796*H796)-E796</f>
        <v>7.819999999999709</v>
      </c>
      <c r="J796" s="9" t="s">
        <v>134</v>
      </c>
      <c r="K796" s="9"/>
      <c r="L796" s="9" t="str">
        <f>IF(C796&lt;&gt;0,"buy "&amp;C796&amp;" "&amp;B796&amp;" @ $"&amp;H796,"")</f>
        <v>buy 23 CEIX @ $86.38</v>
      </c>
      <c r="M796" s="10">
        <f>M795-(H796*C796)</f>
        <v>45550.05</v>
      </c>
      <c r="N796" s="46">
        <f>N795-(H796*C796)</f>
        <v>41211.760000000002</v>
      </c>
      <c r="O796" s="47"/>
      <c r="P796" s="47"/>
      <c r="Q796" s="47"/>
      <c r="R796" s="48"/>
    </row>
    <row r="797" spans="2:18" x14ac:dyDescent="0.45">
      <c r="B797" s="14"/>
      <c r="C797" s="9"/>
      <c r="D797" s="10" t="s">
        <v>20</v>
      </c>
      <c r="E797" s="10">
        <f>SUM(E794:E796)</f>
        <v>5228.3500000000004</v>
      </c>
      <c r="F797" s="9"/>
      <c r="G797" s="9"/>
      <c r="H797" s="10" t="s">
        <v>28</v>
      </c>
      <c r="I797" s="10">
        <f>SUM(I794:I796)</f>
        <v>49.319999999999709</v>
      </c>
      <c r="J797" s="9"/>
      <c r="K797" s="9"/>
      <c r="L797" s="9"/>
      <c r="M797" s="10"/>
      <c r="N797" s="9"/>
      <c r="O797" s="9"/>
      <c r="P797" s="9"/>
      <c r="Q797" s="9"/>
      <c r="R797" s="11"/>
    </row>
    <row r="798" spans="2:18" x14ac:dyDescent="0.45">
      <c r="B798" s="14"/>
      <c r="C798" s="9"/>
      <c r="D798" s="10"/>
      <c r="E798" s="10"/>
      <c r="F798" s="9"/>
      <c r="G798" s="9"/>
      <c r="H798" s="10"/>
      <c r="I798" s="10"/>
      <c r="J798" s="9"/>
      <c r="K798" s="9"/>
      <c r="L798" s="9"/>
      <c r="M798" s="10"/>
      <c r="N798" s="12" t="str">
        <f>IF(K789+N796&gt;0,"Credit Surplus","Credit Shortage")</f>
        <v>Credit Surplus</v>
      </c>
      <c r="O798" s="38"/>
      <c r="P798" s="9"/>
      <c r="Q798" s="9"/>
      <c r="R798" s="11"/>
    </row>
    <row r="799" spans="2:18" x14ac:dyDescent="0.45">
      <c r="B799" s="14"/>
      <c r="C799" s="9"/>
      <c r="D799" s="10"/>
      <c r="E799" s="10"/>
      <c r="F799" s="9"/>
      <c r="G799" s="9"/>
      <c r="H799" s="10"/>
      <c r="I799" s="10"/>
      <c r="J799" s="9"/>
      <c r="K799" s="9"/>
      <c r="L799" s="9"/>
      <c r="M799" s="10"/>
      <c r="N799" s="9"/>
      <c r="O799" s="9"/>
      <c r="P799" s="9"/>
      <c r="Q799" s="9"/>
      <c r="R799" s="11"/>
    </row>
    <row r="800" spans="2:18" x14ac:dyDescent="0.45">
      <c r="B800" s="14"/>
      <c r="C800" s="9"/>
      <c r="D800" s="10"/>
      <c r="E800" s="10"/>
      <c r="F800" s="9"/>
      <c r="G800" s="9"/>
      <c r="H800" s="10"/>
      <c r="I800" s="10"/>
      <c r="J800" s="9"/>
      <c r="K800" s="9"/>
      <c r="L800" s="9"/>
      <c r="M800" s="9"/>
      <c r="N800" s="9"/>
      <c r="O800" s="9"/>
      <c r="P800" s="9"/>
      <c r="Q800" s="9"/>
      <c r="R800" s="11"/>
    </row>
    <row r="801" spans="2:18" x14ac:dyDescent="0.45">
      <c r="B801" s="14" t="s">
        <v>23</v>
      </c>
      <c r="C801" s="9"/>
      <c r="D801" s="10"/>
      <c r="E801" s="22">
        <v>2489.61</v>
      </c>
      <c r="F801" s="9" t="s">
        <v>111</v>
      </c>
      <c r="G801" s="9"/>
      <c r="H801" s="10"/>
      <c r="I801" s="10"/>
      <c r="J801" s="9"/>
      <c r="K801" s="9"/>
      <c r="L801" s="9"/>
      <c r="M801" s="9"/>
      <c r="N801" s="9"/>
      <c r="O801" s="9"/>
      <c r="P801" s="9"/>
      <c r="Q801" s="9"/>
      <c r="R801" s="11"/>
    </row>
    <row r="802" spans="2:18" x14ac:dyDescent="0.45">
      <c r="B802" s="14" t="s">
        <v>24</v>
      </c>
      <c r="C802" s="9"/>
      <c r="D802" s="10"/>
      <c r="E802" s="49">
        <f>I789</f>
        <v>-49.860000000000127</v>
      </c>
      <c r="F802" s="9" t="s">
        <v>36</v>
      </c>
      <c r="G802" s="9"/>
      <c r="H802" s="10"/>
      <c r="I802" s="10"/>
      <c r="J802" s="9"/>
      <c r="K802" s="9"/>
      <c r="L802" s="9"/>
      <c r="M802" s="9"/>
      <c r="N802" s="9"/>
      <c r="O802" s="9"/>
      <c r="P802" s="9"/>
      <c r="Q802" s="9"/>
      <c r="R802" s="11"/>
    </row>
    <row r="803" spans="2:18" x14ac:dyDescent="0.45">
      <c r="B803" s="14" t="s">
        <v>25</v>
      </c>
      <c r="C803" s="9"/>
      <c r="D803" s="10"/>
      <c r="E803" s="10">
        <f>E801+E802</f>
        <v>2439.75</v>
      </c>
      <c r="F803" s="9"/>
      <c r="G803" s="9"/>
      <c r="H803" s="10"/>
      <c r="I803" s="10"/>
      <c r="J803" s="9"/>
      <c r="K803" s="9"/>
      <c r="L803" s="9"/>
      <c r="M803" s="9"/>
      <c r="N803" s="9"/>
      <c r="O803" s="9"/>
      <c r="P803" s="9"/>
      <c r="Q803" s="9"/>
      <c r="R803" s="11"/>
    </row>
    <row r="804" spans="2:18" x14ac:dyDescent="0.45">
      <c r="B804" s="14" t="s">
        <v>27</v>
      </c>
      <c r="C804" s="9"/>
      <c r="D804" s="10"/>
      <c r="E804" s="10">
        <f>I797</f>
        <v>49.319999999999709</v>
      </c>
      <c r="F804" s="9" t="s">
        <v>37</v>
      </c>
      <c r="G804" s="9"/>
      <c r="H804" s="10"/>
      <c r="I804" s="10"/>
      <c r="J804" s="9"/>
      <c r="K804" s="9"/>
      <c r="L804" s="9"/>
      <c r="M804" s="9"/>
      <c r="N804" s="9"/>
      <c r="O804" s="9"/>
      <c r="P804" s="9"/>
      <c r="Q804" s="9"/>
      <c r="R804" s="11"/>
    </row>
    <row r="805" spans="2:18" x14ac:dyDescent="0.45">
      <c r="B805" s="14" t="s">
        <v>25</v>
      </c>
      <c r="C805" s="9"/>
      <c r="D805" s="10"/>
      <c r="E805" s="32">
        <f>E803-E804</f>
        <v>2390.4300000000003</v>
      </c>
      <c r="F805" s="20" t="s">
        <v>38</v>
      </c>
      <c r="G805" s="9"/>
      <c r="H805" s="10"/>
      <c r="I805" s="10"/>
      <c r="J805" s="9"/>
      <c r="K805" s="9"/>
      <c r="L805" s="9"/>
      <c r="M805" s="9"/>
      <c r="N805" s="9"/>
      <c r="O805" s="9"/>
      <c r="P805" s="9"/>
      <c r="Q805" s="9"/>
      <c r="R805" s="11"/>
    </row>
    <row r="806" spans="2:18" ht="14.65" thickBot="1" x14ac:dyDescent="0.5">
      <c r="B806" s="16"/>
      <c r="C806" s="17"/>
      <c r="D806" s="18"/>
      <c r="E806" s="18"/>
      <c r="F806" s="17"/>
      <c r="G806" s="17"/>
      <c r="H806" s="18"/>
      <c r="I806" s="18"/>
      <c r="J806" s="17"/>
      <c r="K806" s="17"/>
      <c r="L806" s="17"/>
      <c r="M806" s="17"/>
      <c r="N806" s="17"/>
      <c r="O806" s="17"/>
      <c r="P806" s="17"/>
      <c r="Q806" s="17"/>
      <c r="R806" s="19"/>
    </row>
    <row r="807" spans="2:18" ht="14.65" thickTop="1" x14ac:dyDescent="0.45"/>
    <row r="810" spans="2:18" ht="14.65" thickBot="1" x14ac:dyDescent="0.5"/>
    <row r="811" spans="2:18" ht="14.65" thickTop="1" x14ac:dyDescent="0.45">
      <c r="B811" s="3"/>
      <c r="C811" s="4"/>
      <c r="D811" s="5">
        <v>45138</v>
      </c>
      <c r="E811" s="6"/>
      <c r="F811" s="4"/>
      <c r="G811" s="4"/>
      <c r="H811" s="6"/>
      <c r="I811" s="6"/>
      <c r="J811" s="4"/>
      <c r="K811" s="4"/>
      <c r="L811" s="4"/>
      <c r="M811" s="21" t="s">
        <v>40</v>
      </c>
      <c r="N811" s="4"/>
      <c r="O811" s="4"/>
      <c r="P811" s="4"/>
      <c r="Q811" s="4"/>
      <c r="R811" s="7"/>
    </row>
    <row r="812" spans="2:18" x14ac:dyDescent="0.45">
      <c r="B812" s="8" t="s">
        <v>11</v>
      </c>
      <c r="C812" s="9"/>
      <c r="D812" s="10"/>
      <c r="E812" s="10"/>
      <c r="F812" s="9"/>
      <c r="G812" s="9"/>
      <c r="H812" s="10"/>
      <c r="I812" s="10"/>
      <c r="J812" s="9"/>
      <c r="K812" s="12" t="s">
        <v>68</v>
      </c>
      <c r="L812" s="9"/>
      <c r="M812" s="12" t="s">
        <v>21</v>
      </c>
      <c r="N812" s="12"/>
      <c r="O812" s="9"/>
      <c r="P812" s="9"/>
      <c r="Q812" s="9"/>
      <c r="R812" s="11"/>
    </row>
    <row r="813" spans="2:18" x14ac:dyDescent="0.45">
      <c r="B813" s="8" t="s">
        <v>3</v>
      </c>
      <c r="C813" s="12" t="s">
        <v>6</v>
      </c>
      <c r="D813" s="13" t="s">
        <v>4</v>
      </c>
      <c r="E813" s="13" t="s">
        <v>7</v>
      </c>
      <c r="F813" s="12" t="s">
        <v>16</v>
      </c>
      <c r="G813" s="9"/>
      <c r="H813" s="13" t="s">
        <v>18</v>
      </c>
      <c r="I813" s="13" t="s">
        <v>19</v>
      </c>
      <c r="J813" s="43" t="s">
        <v>133</v>
      </c>
      <c r="K813" s="12" t="s">
        <v>67</v>
      </c>
      <c r="L813" s="9"/>
      <c r="M813" s="22">
        <v>20818.02</v>
      </c>
      <c r="N813" s="9" t="s">
        <v>135</v>
      </c>
      <c r="O813" s="9"/>
      <c r="P813" s="9"/>
      <c r="Q813" s="9"/>
      <c r="R813" s="11"/>
    </row>
    <row r="814" spans="2:18" x14ac:dyDescent="0.45">
      <c r="B814" s="14" t="s">
        <v>183</v>
      </c>
      <c r="C814" s="9">
        <v>128</v>
      </c>
      <c r="D814" s="10">
        <v>12.4</v>
      </c>
      <c r="E814" s="10">
        <f>D814*C814</f>
        <v>1587.2</v>
      </c>
      <c r="F814" s="38" t="s">
        <v>69</v>
      </c>
      <c r="G814" s="9"/>
      <c r="H814" s="10">
        <v>12.06</v>
      </c>
      <c r="I814" s="10">
        <f>(C814*H814)-E814</f>
        <v>-43.519999999999982</v>
      </c>
      <c r="J814" s="9" t="s">
        <v>134</v>
      </c>
      <c r="K814" s="38">
        <f>H814*C814</f>
        <v>1543.68</v>
      </c>
      <c r="L814" s="9" t="str">
        <f>IF(C814&lt;&gt;0,"sell "&amp;C814&amp;" "&amp;B814&amp;" @ $"&amp;H814,"")</f>
        <v>sell 128 TGS @ $12.06</v>
      </c>
      <c r="M814" s="10">
        <f>M813+(H814*C814)</f>
        <v>22361.7</v>
      </c>
      <c r="N814" s="9"/>
      <c r="O814" s="9"/>
      <c r="P814" s="9"/>
      <c r="Q814" s="9"/>
      <c r="R814" s="11"/>
    </row>
    <row r="815" spans="2:18" x14ac:dyDescent="0.45">
      <c r="B815" s="14" t="s">
        <v>85</v>
      </c>
      <c r="C815" s="9">
        <v>17</v>
      </c>
      <c r="D815" s="10">
        <v>94.57</v>
      </c>
      <c r="E815" s="10">
        <f>D815*C815</f>
        <v>1607.6899999999998</v>
      </c>
      <c r="F815" s="38" t="s">
        <v>69</v>
      </c>
      <c r="G815" s="9"/>
      <c r="H815" s="10">
        <v>93</v>
      </c>
      <c r="I815" s="10">
        <f>(C815*H815)-E815</f>
        <v>-26.689999999999827</v>
      </c>
      <c r="J815" s="9" t="s">
        <v>134</v>
      </c>
      <c r="K815" s="38">
        <f>H815*C815</f>
        <v>1581</v>
      </c>
      <c r="L815" s="9" t="str">
        <f>IF(C815&lt;&gt;0,"sell "&amp;C815&amp;" "&amp;B815&amp;" @ $"&amp;H815,"")</f>
        <v>sell 17 HURN @ $93</v>
      </c>
      <c r="M815" s="10">
        <f>M814+(H815*C815)</f>
        <v>23942.7</v>
      </c>
      <c r="N815" s="9"/>
      <c r="O815" s="9"/>
      <c r="P815" s="9"/>
      <c r="Q815" s="9"/>
      <c r="R815" s="11"/>
    </row>
    <row r="816" spans="2:18" x14ac:dyDescent="0.45">
      <c r="B816" s="14" t="s">
        <v>117</v>
      </c>
      <c r="C816" s="9">
        <v>27</v>
      </c>
      <c r="D816" s="10">
        <v>52.89</v>
      </c>
      <c r="E816" s="10">
        <f>D816*C816</f>
        <v>1428.03</v>
      </c>
      <c r="F816" s="38" t="s">
        <v>69</v>
      </c>
      <c r="G816" s="9"/>
      <c r="H816" s="10">
        <v>52.72</v>
      </c>
      <c r="I816" s="10">
        <f>(C816*H816)-E816</f>
        <v>-4.5899999999999181</v>
      </c>
      <c r="J816" s="9" t="s">
        <v>134</v>
      </c>
      <c r="K816" s="38">
        <f>H816*C816</f>
        <v>1423.44</v>
      </c>
      <c r="L816" s="9" t="str">
        <f>IF(C816&lt;&gt;0,"sell "&amp;C816&amp;" "&amp;B816&amp;" @ $"&amp;H816,"")</f>
        <v>sell 27 CBZ @ $52.72</v>
      </c>
      <c r="M816" s="10">
        <f>M815+(H816*C816)</f>
        <v>25366.14</v>
      </c>
      <c r="N816" s="9" t="s">
        <v>44</v>
      </c>
      <c r="O816" s="9"/>
      <c r="P816" s="9"/>
      <c r="Q816" s="9"/>
      <c r="R816" s="11"/>
    </row>
    <row r="817" spans="2:18" x14ac:dyDescent="0.45">
      <c r="B817" s="14"/>
      <c r="C817" s="9"/>
      <c r="D817" s="10" t="s">
        <v>20</v>
      </c>
      <c r="E817" s="10">
        <f>SUM(E814:E816)</f>
        <v>4622.92</v>
      </c>
      <c r="F817" s="9"/>
      <c r="G817" s="9"/>
      <c r="H817" s="41"/>
      <c r="I817" s="10">
        <f>SUM(I814:I816)</f>
        <v>-74.799999999999727</v>
      </c>
      <c r="J817" s="9"/>
      <c r="K817" s="38">
        <f>SUM(K814:K816)</f>
        <v>4548.1200000000008</v>
      </c>
      <c r="L817" s="9"/>
      <c r="M817" s="10"/>
      <c r="N817" s="9"/>
      <c r="O817" s="9"/>
      <c r="P817" s="9"/>
      <c r="Q817" s="9"/>
      <c r="R817" s="11"/>
    </row>
    <row r="818" spans="2:18" x14ac:dyDescent="0.45">
      <c r="B818" s="14"/>
      <c r="C818" s="9"/>
      <c r="D818" s="10"/>
      <c r="E818" s="10"/>
      <c r="F818" s="9"/>
      <c r="G818" s="9"/>
      <c r="H818" s="42"/>
      <c r="I818" s="39"/>
      <c r="J818" s="9"/>
      <c r="K818" s="9"/>
      <c r="L818" s="9"/>
      <c r="M818" s="10"/>
      <c r="N818" s="9"/>
      <c r="O818" s="9"/>
      <c r="P818" s="9"/>
      <c r="Q818" s="9"/>
      <c r="R818" s="11"/>
    </row>
    <row r="819" spans="2:18" x14ac:dyDescent="0.45">
      <c r="B819" s="14"/>
      <c r="C819" s="9"/>
      <c r="D819" s="10"/>
      <c r="E819" s="10"/>
      <c r="F819" s="20"/>
      <c r="G819" s="9"/>
      <c r="H819" s="41"/>
      <c r="I819" s="10"/>
      <c r="J819" s="9"/>
      <c r="K819" s="9"/>
      <c r="L819" s="9"/>
      <c r="M819" s="10"/>
      <c r="N819" s="12" t="s">
        <v>41</v>
      </c>
      <c r="O819" s="9"/>
      <c r="P819" s="9"/>
      <c r="Q819" s="9"/>
      <c r="R819" s="11"/>
    </row>
    <row r="820" spans="2:18" x14ac:dyDescent="0.45">
      <c r="B820" s="8"/>
      <c r="C820" s="9"/>
      <c r="D820" s="10"/>
      <c r="E820" s="10"/>
      <c r="F820" s="20"/>
      <c r="G820" s="9"/>
      <c r="H820" s="41"/>
      <c r="I820" s="10"/>
      <c r="J820" s="9"/>
      <c r="K820" s="9"/>
      <c r="L820" s="9"/>
      <c r="M820" s="10"/>
      <c r="N820" s="12" t="s">
        <v>42</v>
      </c>
      <c r="O820" s="9"/>
      <c r="P820" s="9"/>
      <c r="Q820" s="9"/>
      <c r="R820" s="11"/>
    </row>
    <row r="821" spans="2:18" x14ac:dyDescent="0.45">
      <c r="B821" s="8"/>
      <c r="C821" s="12" t="s">
        <v>6</v>
      </c>
      <c r="D821" s="13" t="s">
        <v>4</v>
      </c>
      <c r="E821" s="13" t="s">
        <v>5</v>
      </c>
      <c r="F821" s="23" t="s">
        <v>16</v>
      </c>
      <c r="G821" s="9"/>
      <c r="H821" s="43" t="s">
        <v>18</v>
      </c>
      <c r="I821" s="13" t="s">
        <v>19</v>
      </c>
      <c r="J821" s="9"/>
      <c r="K821" s="9"/>
      <c r="L821" s="9"/>
      <c r="M821" s="10"/>
      <c r="N821" s="38">
        <f>M813</f>
        <v>20818.02</v>
      </c>
      <c r="O821" s="9"/>
      <c r="P821" s="9"/>
      <c r="Q821" s="9"/>
      <c r="R821" s="11"/>
    </row>
    <row r="822" spans="2:18" x14ac:dyDescent="0.45">
      <c r="B822" s="14" t="s">
        <v>194</v>
      </c>
      <c r="C822" s="9">
        <v>212</v>
      </c>
      <c r="D822" s="10">
        <v>8.7799999999999994</v>
      </c>
      <c r="E822" s="10">
        <f>D822*C822</f>
        <v>1861.36</v>
      </c>
      <c r="F822" s="38" t="s">
        <v>69</v>
      </c>
      <c r="G822" s="9"/>
      <c r="H822" s="10">
        <v>8.68</v>
      </c>
      <c r="I822" s="10">
        <f>(C822*H822)-E822</f>
        <v>-21.200000000000045</v>
      </c>
      <c r="J822" s="9" t="s">
        <v>134</v>
      </c>
      <c r="K822" s="9"/>
      <c r="L822" s="9" t="str">
        <f>IF(C822&lt;&gt;0,"buy "&amp;C822&amp;" "&amp;B822&amp;" @ $"&amp;H822,"")</f>
        <v>buy 212 BORR @ $8.68</v>
      </c>
      <c r="M822" s="10">
        <f>M816-(H822*C822)</f>
        <v>23525.98</v>
      </c>
      <c r="N822" s="38">
        <f>M813-(H822*C822)</f>
        <v>18977.86</v>
      </c>
      <c r="O822" s="9"/>
      <c r="P822" s="9"/>
      <c r="Q822" s="9"/>
      <c r="R822" s="11"/>
    </row>
    <row r="823" spans="2:18" x14ac:dyDescent="0.45">
      <c r="B823" s="14" t="s">
        <v>152</v>
      </c>
      <c r="C823" s="9">
        <v>11</v>
      </c>
      <c r="D823" s="10">
        <v>158.66999999999999</v>
      </c>
      <c r="E823" s="10">
        <f>D823*C823</f>
        <v>1745.37</v>
      </c>
      <c r="F823" s="38" t="s">
        <v>69</v>
      </c>
      <c r="G823" s="9"/>
      <c r="H823" s="10">
        <v>157.43</v>
      </c>
      <c r="I823" s="10">
        <f>(C823*H823)-E823</f>
        <v>-13.639999999999873</v>
      </c>
      <c r="J823" s="9" t="s">
        <v>134</v>
      </c>
      <c r="K823" s="9"/>
      <c r="L823" s="9" t="str">
        <f>IF(C823&lt;&gt;0,"buy "&amp;C823&amp;" "&amp;B823&amp;" @ $"&amp;H823,"")</f>
        <v>buy 11 ATKR @ $157.43</v>
      </c>
      <c r="M823" s="10">
        <f>M822-(H823*C823)</f>
        <v>21794.25</v>
      </c>
      <c r="N823" s="38">
        <f>N822-(H823*C823)</f>
        <v>17246.13</v>
      </c>
      <c r="O823" s="9"/>
      <c r="P823" s="9"/>
      <c r="Q823" s="9"/>
      <c r="R823" s="11"/>
    </row>
    <row r="824" spans="2:18" x14ac:dyDescent="0.45">
      <c r="B824" s="28" t="s">
        <v>203</v>
      </c>
      <c r="C824" s="29">
        <v>4</v>
      </c>
      <c r="D824" s="30">
        <v>451.7</v>
      </c>
      <c r="E824" s="30">
        <f>D824*C824</f>
        <v>1806.8</v>
      </c>
      <c r="F824" s="38" t="s">
        <v>69</v>
      </c>
      <c r="G824" s="29"/>
      <c r="H824" s="30">
        <v>450.68</v>
      </c>
      <c r="I824" s="30">
        <f>(C824*H824)-E824</f>
        <v>-4.0799999999999272</v>
      </c>
      <c r="J824" s="9" t="s">
        <v>134</v>
      </c>
      <c r="K824" s="9"/>
      <c r="L824" s="9" t="str">
        <f>IF(C824&lt;&gt;0,"buy "&amp;C824&amp;" "&amp;B824&amp;" @ $"&amp;H824,"")</f>
        <v>buy 4 NEU @ $450.68</v>
      </c>
      <c r="M824" s="10">
        <f>M823-(H824*C824)</f>
        <v>19991.53</v>
      </c>
      <c r="N824" s="46">
        <f>N823-(H824*C824)</f>
        <v>15443.410000000002</v>
      </c>
      <c r="O824" s="47"/>
      <c r="P824" s="47"/>
      <c r="Q824" s="47"/>
      <c r="R824" s="48"/>
    </row>
    <row r="825" spans="2:18" x14ac:dyDescent="0.45">
      <c r="B825" s="14"/>
      <c r="C825" s="9"/>
      <c r="D825" s="10" t="s">
        <v>20</v>
      </c>
      <c r="E825" s="10">
        <f>SUM(E822:E824)</f>
        <v>5413.53</v>
      </c>
      <c r="F825" s="9"/>
      <c r="G825" s="9"/>
      <c r="H825" s="10" t="s">
        <v>28</v>
      </c>
      <c r="I825" s="10">
        <f>SUM(I822:I824)</f>
        <v>-38.919999999999845</v>
      </c>
      <c r="J825" s="9"/>
      <c r="K825" s="9"/>
      <c r="L825" s="9"/>
      <c r="M825" s="10"/>
      <c r="N825" s="9"/>
      <c r="O825" s="9"/>
      <c r="P825" s="9"/>
      <c r="Q825" s="9"/>
      <c r="R825" s="11"/>
    </row>
    <row r="826" spans="2:18" x14ac:dyDescent="0.45">
      <c r="B826" s="14"/>
      <c r="C826" s="9"/>
      <c r="D826" s="10"/>
      <c r="E826" s="10"/>
      <c r="F826" s="9"/>
      <c r="G826" s="9"/>
      <c r="H826" s="10"/>
      <c r="I826" s="10"/>
      <c r="J826" s="9"/>
      <c r="K826" s="9"/>
      <c r="L826" s="9"/>
      <c r="M826" s="10"/>
      <c r="N826" s="12" t="str">
        <f>IF(K817+N824&gt;0,"Credit Surplus","Credit Shortage")</f>
        <v>Credit Surplus</v>
      </c>
      <c r="O826" s="38"/>
      <c r="P826" s="9"/>
      <c r="Q826" s="9"/>
      <c r="R826" s="11"/>
    </row>
    <row r="827" spans="2:18" x14ac:dyDescent="0.45">
      <c r="B827" s="14"/>
      <c r="C827" s="9"/>
      <c r="D827" s="10"/>
      <c r="E827" s="10"/>
      <c r="F827" s="9"/>
      <c r="G827" s="9"/>
      <c r="H827" s="10"/>
      <c r="I827" s="10"/>
      <c r="J827" s="9"/>
      <c r="K827" s="9"/>
      <c r="L827" s="9"/>
      <c r="M827" s="10"/>
      <c r="N827" s="9"/>
      <c r="O827" s="9"/>
      <c r="P827" s="9"/>
      <c r="Q827" s="9"/>
      <c r="R827" s="11"/>
    </row>
    <row r="828" spans="2:18" x14ac:dyDescent="0.45">
      <c r="B828" s="14"/>
      <c r="C828" s="9"/>
      <c r="D828" s="10"/>
      <c r="E828" s="10"/>
      <c r="F828" s="9"/>
      <c r="G828" s="9"/>
      <c r="H828" s="10"/>
      <c r="I828" s="10"/>
      <c r="J828" s="9"/>
      <c r="K828" s="9"/>
      <c r="L828" s="9"/>
      <c r="M828" s="9"/>
      <c r="N828" s="9"/>
      <c r="O828" s="9"/>
      <c r="P828" s="9"/>
      <c r="Q828" s="9"/>
      <c r="R828" s="11"/>
    </row>
    <row r="829" spans="2:18" x14ac:dyDescent="0.45">
      <c r="B829" s="14" t="s">
        <v>23</v>
      </c>
      <c r="C829" s="9"/>
      <c r="D829" s="10"/>
      <c r="E829" s="22">
        <v>2365.69</v>
      </c>
      <c r="F829" s="9" t="s">
        <v>111</v>
      </c>
      <c r="G829" s="9"/>
      <c r="H829" s="10"/>
      <c r="I829" s="10"/>
      <c r="J829" s="9"/>
      <c r="K829" s="9"/>
      <c r="L829" s="9"/>
      <c r="M829" s="9"/>
      <c r="N829" s="9"/>
      <c r="O829" s="9"/>
      <c r="P829" s="9"/>
      <c r="Q829" s="9"/>
      <c r="R829" s="11"/>
    </row>
    <row r="830" spans="2:18" x14ac:dyDescent="0.45">
      <c r="B830" s="14" t="s">
        <v>24</v>
      </c>
      <c r="C830" s="9"/>
      <c r="D830" s="10"/>
      <c r="E830" s="49">
        <f>I817</f>
        <v>-74.799999999999727</v>
      </c>
      <c r="F830" s="9" t="s">
        <v>36</v>
      </c>
      <c r="G830" s="9"/>
      <c r="H830" s="10"/>
      <c r="I830" s="10"/>
      <c r="J830" s="9"/>
      <c r="K830" s="9"/>
      <c r="L830" s="9"/>
      <c r="M830" s="9"/>
      <c r="N830" s="9"/>
      <c r="O830" s="9"/>
      <c r="P830" s="9"/>
      <c r="Q830" s="9"/>
      <c r="R830" s="11"/>
    </row>
    <row r="831" spans="2:18" x14ac:dyDescent="0.45">
      <c r="B831" s="14" t="s">
        <v>25</v>
      </c>
      <c r="C831" s="9"/>
      <c r="D831" s="10"/>
      <c r="E831" s="10">
        <f>E829+E830</f>
        <v>2290.8900000000003</v>
      </c>
      <c r="F831" s="9"/>
      <c r="G831" s="9"/>
      <c r="H831" s="10"/>
      <c r="I831" s="10"/>
      <c r="J831" s="9"/>
      <c r="K831" s="9"/>
      <c r="L831" s="9"/>
      <c r="M831" s="9"/>
      <c r="N831" s="9"/>
      <c r="O831" s="9"/>
      <c r="P831" s="9"/>
      <c r="Q831" s="9"/>
      <c r="R831" s="11"/>
    </row>
    <row r="832" spans="2:18" x14ac:dyDescent="0.45">
      <c r="B832" s="14" t="s">
        <v>27</v>
      </c>
      <c r="C832" s="9"/>
      <c r="D832" s="10"/>
      <c r="E832" s="10">
        <f>I825</f>
        <v>-38.919999999999845</v>
      </c>
      <c r="F832" s="9" t="s">
        <v>37</v>
      </c>
      <c r="G832" s="9"/>
      <c r="H832" s="10"/>
      <c r="I832" s="10"/>
      <c r="J832" s="9"/>
      <c r="K832" s="9"/>
      <c r="L832" s="9"/>
      <c r="M832" s="9"/>
      <c r="N832" s="9"/>
      <c r="O832" s="9"/>
      <c r="P832" s="9"/>
      <c r="Q832" s="9"/>
      <c r="R832" s="11"/>
    </row>
    <row r="833" spans="2:18" x14ac:dyDescent="0.45">
      <c r="B833" s="14" t="s">
        <v>25</v>
      </c>
      <c r="C833" s="9"/>
      <c r="D833" s="10"/>
      <c r="E833" s="32">
        <f>E831-E832</f>
        <v>2329.8100000000004</v>
      </c>
      <c r="F833" s="20" t="s">
        <v>38</v>
      </c>
      <c r="G833" s="9"/>
      <c r="H833" s="10"/>
      <c r="I833" s="10"/>
      <c r="J833" s="9"/>
      <c r="K833" s="9"/>
      <c r="L833" s="9"/>
      <c r="M833" s="9"/>
      <c r="N833" s="9"/>
      <c r="O833" s="9"/>
      <c r="P833" s="9"/>
      <c r="Q833" s="9"/>
      <c r="R833" s="11"/>
    </row>
    <row r="834" spans="2:18" ht="14.65" thickBot="1" x14ac:dyDescent="0.5">
      <c r="B834" s="16"/>
      <c r="C834" s="17"/>
      <c r="D834" s="18"/>
      <c r="E834" s="18"/>
      <c r="F834" s="17"/>
      <c r="G834" s="17"/>
      <c r="H834" s="18"/>
      <c r="I834" s="18"/>
      <c r="J834" s="17"/>
      <c r="K834" s="17"/>
      <c r="L834" s="17"/>
      <c r="M834" s="17"/>
      <c r="N834" s="17"/>
      <c r="O834" s="17"/>
      <c r="P834" s="17"/>
      <c r="Q834" s="17"/>
      <c r="R834" s="19"/>
    </row>
    <row r="835" spans="2:18" ht="14.65" thickTop="1" x14ac:dyDescent="0.45"/>
    <row r="838" spans="2:18" ht="14.65" thickBot="1" x14ac:dyDescent="0.5"/>
    <row r="839" spans="2:18" ht="14.65" thickTop="1" x14ac:dyDescent="0.45">
      <c r="B839" s="3"/>
      <c r="C839" s="4"/>
      <c r="D839" s="5">
        <v>45107</v>
      </c>
      <c r="E839" s="6"/>
      <c r="F839" s="4"/>
      <c r="G839" s="4"/>
      <c r="H839" s="6"/>
      <c r="I839" s="6"/>
      <c r="J839" s="4"/>
      <c r="K839" s="4"/>
      <c r="L839" s="4"/>
      <c r="M839" s="21" t="s">
        <v>40</v>
      </c>
      <c r="N839" s="4"/>
      <c r="O839" s="4"/>
      <c r="P839" s="4"/>
      <c r="Q839" s="4"/>
      <c r="R839" s="7"/>
    </row>
    <row r="840" spans="2:18" x14ac:dyDescent="0.45">
      <c r="B840" s="8" t="s">
        <v>11</v>
      </c>
      <c r="C840" s="9"/>
      <c r="D840" s="10"/>
      <c r="E840" s="10"/>
      <c r="F840" s="9"/>
      <c r="G840" s="9"/>
      <c r="H840" s="10"/>
      <c r="I840" s="10"/>
      <c r="J840" s="9"/>
      <c r="K840" s="12" t="s">
        <v>68</v>
      </c>
      <c r="L840" s="9"/>
      <c r="M840" s="12" t="s">
        <v>21</v>
      </c>
      <c r="N840" s="12"/>
      <c r="O840" s="9"/>
      <c r="P840" s="9"/>
      <c r="Q840" s="9"/>
      <c r="R840" s="11"/>
    </row>
    <row r="841" spans="2:18" x14ac:dyDescent="0.45">
      <c r="B841" s="8" t="s">
        <v>3</v>
      </c>
      <c r="C841" s="12" t="s">
        <v>6</v>
      </c>
      <c r="D841" s="13" t="s">
        <v>4</v>
      </c>
      <c r="E841" s="13" t="s">
        <v>7</v>
      </c>
      <c r="F841" s="12" t="s">
        <v>16</v>
      </c>
      <c r="G841" s="9"/>
      <c r="H841" s="13" t="s">
        <v>18</v>
      </c>
      <c r="I841" s="13" t="s">
        <v>19</v>
      </c>
      <c r="J841" s="43" t="s">
        <v>133</v>
      </c>
      <c r="K841" s="12" t="s">
        <v>67</v>
      </c>
      <c r="L841" s="9"/>
      <c r="M841" s="22">
        <v>19441</v>
      </c>
      <c r="N841" s="9" t="s">
        <v>135</v>
      </c>
      <c r="O841" s="9"/>
      <c r="P841" s="9"/>
      <c r="Q841" s="9"/>
      <c r="R841" s="11"/>
    </row>
    <row r="842" spans="2:18" x14ac:dyDescent="0.45">
      <c r="B842" s="14" t="s">
        <v>196</v>
      </c>
      <c r="C842" s="9">
        <v>7</v>
      </c>
      <c r="D842" s="10">
        <v>240.17</v>
      </c>
      <c r="E842" s="10">
        <f>D842*C842</f>
        <v>1681.1899999999998</v>
      </c>
      <c r="F842" s="38" t="s">
        <v>46</v>
      </c>
      <c r="G842" s="9"/>
      <c r="H842" s="10">
        <v>241.97</v>
      </c>
      <c r="I842" s="10">
        <f>(C842*H842)-E842</f>
        <v>12.600000000000136</v>
      </c>
      <c r="J842" s="9" t="s">
        <v>134</v>
      </c>
      <c r="K842" s="38">
        <f>H842*C842</f>
        <v>1693.79</v>
      </c>
      <c r="L842" s="9" t="str">
        <f>IF(C842&lt;&gt;0,"sell "&amp;C842&amp;" "&amp;B842&amp;" @ $"&amp;H842,"")</f>
        <v>sell 7 MEDP @ $241.97</v>
      </c>
      <c r="M842" s="10">
        <f>M841+(H842*C842)</f>
        <v>21134.79</v>
      </c>
      <c r="N842" s="9"/>
      <c r="O842" s="9"/>
      <c r="P842" s="9"/>
      <c r="Q842" s="9"/>
      <c r="R842" s="11"/>
    </row>
    <row r="843" spans="2:18" x14ac:dyDescent="0.45">
      <c r="B843" s="14" t="s">
        <v>197</v>
      </c>
      <c r="C843" s="9">
        <v>13</v>
      </c>
      <c r="D843" s="10">
        <v>110.77</v>
      </c>
      <c r="E843" s="10">
        <f>D843*C843</f>
        <v>1440.01</v>
      </c>
      <c r="F843" s="38" t="s">
        <v>46</v>
      </c>
      <c r="G843" s="9"/>
      <c r="H843" s="10">
        <v>109.73</v>
      </c>
      <c r="I843" s="10">
        <f>(C843*H843)-E843</f>
        <v>-13.519999999999982</v>
      </c>
      <c r="J843" s="9" t="s">
        <v>134</v>
      </c>
      <c r="K843" s="38">
        <f>H843*C843</f>
        <v>1426.49</v>
      </c>
      <c r="L843" s="9" t="str">
        <f>IF(C843&lt;&gt;0,"sell "&amp;C843&amp;" "&amp;B843&amp;" @ $"&amp;H843,"")</f>
        <v>sell 13 NVEE @ $109.73</v>
      </c>
      <c r="M843" s="10">
        <f>M842+(H843*C843)</f>
        <v>22561.280000000002</v>
      </c>
      <c r="N843" s="9"/>
      <c r="O843" s="9"/>
      <c r="P843" s="9"/>
      <c r="Q843" s="9"/>
      <c r="R843" s="11"/>
    </row>
    <row r="844" spans="2:18" x14ac:dyDescent="0.45">
      <c r="B844" s="14" t="s">
        <v>198</v>
      </c>
      <c r="C844" s="9">
        <v>54</v>
      </c>
      <c r="D844" s="10">
        <v>29.75</v>
      </c>
      <c r="E844" s="10">
        <f>D844*C844</f>
        <v>1606.5</v>
      </c>
      <c r="F844" s="38" t="s">
        <v>46</v>
      </c>
      <c r="G844" s="9"/>
      <c r="H844" s="10">
        <v>29.86</v>
      </c>
      <c r="I844" s="10">
        <f>(C844*H844)-E844</f>
        <v>5.9400000000000546</v>
      </c>
      <c r="J844" s="9" t="s">
        <v>134</v>
      </c>
      <c r="K844" s="38">
        <f>H844*C844</f>
        <v>1612.44</v>
      </c>
      <c r="L844" s="9" t="str">
        <f>IF(C844&lt;&gt;0,"sell "&amp;C844&amp;" "&amp;B844&amp;" @ $"&amp;H844,"")</f>
        <v>sell 54 AMKR @ $29.86</v>
      </c>
      <c r="M844" s="10">
        <f>M843+(H844*C844)</f>
        <v>24173.72</v>
      </c>
      <c r="N844" s="9" t="s">
        <v>44</v>
      </c>
      <c r="O844" s="9"/>
      <c r="P844" s="9"/>
      <c r="Q844" s="9"/>
      <c r="R844" s="11"/>
    </row>
    <row r="845" spans="2:18" x14ac:dyDescent="0.45">
      <c r="B845" s="14"/>
      <c r="C845" s="9"/>
      <c r="D845" s="10" t="s">
        <v>20</v>
      </c>
      <c r="E845" s="10">
        <f>SUM(E842:E844)</f>
        <v>4727.7</v>
      </c>
      <c r="F845" s="9"/>
      <c r="G845" s="9"/>
      <c r="H845" s="41"/>
      <c r="I845" s="10">
        <f>SUM(I842:I844)</f>
        <v>5.0200000000002092</v>
      </c>
      <c r="J845" s="9"/>
      <c r="K845" s="38">
        <f>SUM(K842:K844)</f>
        <v>4732.7199999999993</v>
      </c>
      <c r="L845" s="9"/>
      <c r="M845" s="10"/>
      <c r="N845" s="9"/>
      <c r="O845" s="9"/>
      <c r="P845" s="9"/>
      <c r="Q845" s="9"/>
      <c r="R845" s="11"/>
    </row>
    <row r="846" spans="2:18" x14ac:dyDescent="0.45">
      <c r="B846" s="14"/>
      <c r="C846" s="9"/>
      <c r="D846" s="10"/>
      <c r="E846" s="10"/>
      <c r="F846" s="9"/>
      <c r="G846" s="9"/>
      <c r="H846" s="42"/>
      <c r="I846" s="39"/>
      <c r="J846" s="9"/>
      <c r="K846" s="9"/>
      <c r="L846" s="9"/>
      <c r="M846" s="10"/>
      <c r="N846" s="9"/>
      <c r="O846" s="9"/>
      <c r="P846" s="9"/>
      <c r="Q846" s="9"/>
      <c r="R846" s="11"/>
    </row>
    <row r="847" spans="2:18" x14ac:dyDescent="0.45">
      <c r="B847" s="14"/>
      <c r="C847" s="9"/>
      <c r="D847" s="10"/>
      <c r="E847" s="10"/>
      <c r="F847" s="20"/>
      <c r="G847" s="9"/>
      <c r="H847" s="41"/>
      <c r="I847" s="10"/>
      <c r="J847" s="9"/>
      <c r="K847" s="9"/>
      <c r="L847" s="9"/>
      <c r="M847" s="10"/>
      <c r="N847" s="12" t="s">
        <v>41</v>
      </c>
      <c r="O847" s="9"/>
      <c r="P847" s="9"/>
      <c r="Q847" s="9"/>
      <c r="R847" s="11"/>
    </row>
    <row r="848" spans="2:18" x14ac:dyDescent="0.45">
      <c r="B848" s="8"/>
      <c r="C848" s="9"/>
      <c r="D848" s="10"/>
      <c r="E848" s="10"/>
      <c r="F848" s="20"/>
      <c r="G848" s="9"/>
      <c r="H848" s="41"/>
      <c r="I848" s="10"/>
      <c r="J848" s="9"/>
      <c r="K848" s="9"/>
      <c r="L848" s="9"/>
      <c r="M848" s="10"/>
      <c r="N848" s="12" t="s">
        <v>42</v>
      </c>
      <c r="O848" s="9"/>
      <c r="P848" s="9"/>
      <c r="Q848" s="9"/>
      <c r="R848" s="11"/>
    </row>
    <row r="849" spans="2:18" x14ac:dyDescent="0.45">
      <c r="B849" s="8"/>
      <c r="C849" s="12" t="s">
        <v>6</v>
      </c>
      <c r="D849" s="13" t="s">
        <v>4</v>
      </c>
      <c r="E849" s="13" t="s">
        <v>5</v>
      </c>
      <c r="F849" s="23" t="s">
        <v>16</v>
      </c>
      <c r="G849" s="9"/>
      <c r="H849" s="43" t="s">
        <v>18</v>
      </c>
      <c r="I849" s="13" t="s">
        <v>19</v>
      </c>
      <c r="J849" s="9"/>
      <c r="K849" s="9"/>
      <c r="L849" s="9"/>
      <c r="M849" s="10"/>
      <c r="N849" s="38">
        <f>M841</f>
        <v>19441</v>
      </c>
      <c r="O849" s="9"/>
      <c r="P849" s="9"/>
      <c r="Q849" s="9"/>
      <c r="R849" s="11"/>
    </row>
    <row r="850" spans="2:18" x14ac:dyDescent="0.45">
      <c r="B850" s="14" t="s">
        <v>160</v>
      </c>
      <c r="C850" s="9">
        <v>12</v>
      </c>
      <c r="D850" s="10">
        <v>135.22999999999999</v>
      </c>
      <c r="E850" s="10">
        <f>D850*C850</f>
        <v>1622.7599999999998</v>
      </c>
      <c r="F850" s="38" t="s">
        <v>46</v>
      </c>
      <c r="G850" s="9"/>
      <c r="H850" s="10">
        <v>135.15</v>
      </c>
      <c r="I850" s="10">
        <f>(C850*H850)-E850</f>
        <v>-0.95999999999958163</v>
      </c>
      <c r="J850" s="9" t="s">
        <v>134</v>
      </c>
      <c r="K850" s="9"/>
      <c r="L850" s="9" t="str">
        <f>IF(C850&lt;&gt;0,"buy "&amp;C850&amp;" "&amp;B850&amp;" @ $"&amp;H850,"")</f>
        <v>buy 12 IPAR @ $135.15</v>
      </c>
      <c r="M850" s="10">
        <f>M844-(H850*C850)</f>
        <v>22551.920000000002</v>
      </c>
      <c r="N850" s="38">
        <f>M841-(H850*C850)</f>
        <v>17819.2</v>
      </c>
      <c r="O850" s="9"/>
      <c r="P850" s="9"/>
      <c r="Q850" s="9"/>
      <c r="R850" s="11"/>
    </row>
    <row r="851" spans="2:18" x14ac:dyDescent="0.45">
      <c r="B851" s="14" t="s">
        <v>202</v>
      </c>
      <c r="C851" s="9">
        <v>15</v>
      </c>
      <c r="D851" s="10">
        <v>109.85</v>
      </c>
      <c r="E851" s="10">
        <f>D851*C851</f>
        <v>1647.75</v>
      </c>
      <c r="F851" s="38" t="s">
        <v>46</v>
      </c>
      <c r="G851" s="9"/>
      <c r="H851" s="10">
        <v>109.01</v>
      </c>
      <c r="I851" s="10">
        <f>(C851*H851)-E851</f>
        <v>-12.599999999999909</v>
      </c>
      <c r="J851" s="9" t="s">
        <v>134</v>
      </c>
      <c r="K851" s="9"/>
      <c r="L851" s="9" t="str">
        <f>IF(C851&lt;&gt;0,"buy "&amp;C851&amp;" "&amp;B851&amp;" @ $"&amp;H851,"")</f>
        <v>buy 15 GE @ $109.01</v>
      </c>
      <c r="M851" s="10">
        <f>M850-(H851*C851)</f>
        <v>20916.77</v>
      </c>
      <c r="N851" s="38">
        <f>N850-(H851*C851)</f>
        <v>16184.050000000001</v>
      </c>
      <c r="O851" s="9"/>
      <c r="P851" s="9"/>
      <c r="Q851" s="9"/>
      <c r="R851" s="11"/>
    </row>
    <row r="852" spans="2:18" x14ac:dyDescent="0.45">
      <c r="B852" s="28" t="s">
        <v>74</v>
      </c>
      <c r="C852" s="29">
        <v>17</v>
      </c>
      <c r="D852" s="30">
        <v>95.46</v>
      </c>
      <c r="E852" s="30">
        <f>D852*C852</f>
        <v>1622.82</v>
      </c>
      <c r="F852" s="38" t="s">
        <v>46</v>
      </c>
      <c r="G852" s="29"/>
      <c r="H852" s="30">
        <v>94.86</v>
      </c>
      <c r="I852" s="30">
        <f>(C852*H852)-E852</f>
        <v>-10.200000000000045</v>
      </c>
      <c r="J852" s="9" t="s">
        <v>134</v>
      </c>
      <c r="K852" s="9"/>
      <c r="L852" s="9" t="str">
        <f>IF(C852&lt;&gt;0,"buy "&amp;C852&amp;" "&amp;B852&amp;" @ $"&amp;H852,"")</f>
        <v>buy 17 ENSG @ $94.86</v>
      </c>
      <c r="M852" s="10">
        <f>M851-(H852*C852)</f>
        <v>19304.150000000001</v>
      </c>
      <c r="N852" s="46">
        <f>N851-(H852*C852)</f>
        <v>14571.43</v>
      </c>
      <c r="O852" s="47"/>
      <c r="P852" s="47"/>
      <c r="Q852" s="47"/>
      <c r="R852" s="48"/>
    </row>
    <row r="853" spans="2:18" x14ac:dyDescent="0.45">
      <c r="B853" s="14"/>
      <c r="C853" s="9"/>
      <c r="D853" s="10" t="s">
        <v>20</v>
      </c>
      <c r="E853" s="10">
        <f>SUM(E850:E852)</f>
        <v>4893.33</v>
      </c>
      <c r="F853" s="9"/>
      <c r="G853" s="9"/>
      <c r="H853" s="10" t="s">
        <v>28</v>
      </c>
      <c r="I853" s="10">
        <f>SUM(I850:I852)</f>
        <v>-23.759999999999536</v>
      </c>
      <c r="J853" s="9"/>
      <c r="K853" s="9"/>
      <c r="L853" s="9"/>
      <c r="M853" s="10"/>
      <c r="N853" s="9"/>
      <c r="O853" s="9"/>
      <c r="P853" s="9"/>
      <c r="Q853" s="9"/>
      <c r="R853" s="11"/>
    </row>
    <row r="854" spans="2:18" x14ac:dyDescent="0.45">
      <c r="B854" s="14"/>
      <c r="C854" s="9"/>
      <c r="D854" s="10"/>
      <c r="E854" s="10"/>
      <c r="F854" s="9"/>
      <c r="G854" s="9"/>
      <c r="H854" s="10"/>
      <c r="I854" s="10"/>
      <c r="J854" s="9"/>
      <c r="K854" s="9"/>
      <c r="L854" s="9"/>
      <c r="M854" s="10"/>
      <c r="N854" s="12" t="str">
        <f>IF(K845+N852&gt;0,"Credit Surplus","Credit Shortage")</f>
        <v>Credit Surplus</v>
      </c>
      <c r="O854" s="38"/>
      <c r="P854" s="9"/>
      <c r="Q854" s="9"/>
      <c r="R854" s="11"/>
    </row>
    <row r="855" spans="2:18" x14ac:dyDescent="0.45">
      <c r="B855" s="14"/>
      <c r="C855" s="9"/>
      <c r="D855" s="10"/>
      <c r="E855" s="10"/>
      <c r="F855" s="9"/>
      <c r="G855" s="9"/>
      <c r="H855" s="10"/>
      <c r="I855" s="10"/>
      <c r="J855" s="9"/>
      <c r="K855" s="9"/>
      <c r="L855" s="9"/>
      <c r="M855" s="10"/>
      <c r="N855" s="9"/>
      <c r="O855" s="9"/>
      <c r="P855" s="9"/>
      <c r="Q855" s="9"/>
      <c r="R855" s="11"/>
    </row>
    <row r="856" spans="2:18" x14ac:dyDescent="0.45">
      <c r="B856" s="14"/>
      <c r="C856" s="9"/>
      <c r="D856" s="10"/>
      <c r="E856" s="10"/>
      <c r="F856" s="9"/>
      <c r="G856" s="9"/>
      <c r="H856" s="10"/>
      <c r="I856" s="10"/>
      <c r="J856" s="9"/>
      <c r="K856" s="9"/>
      <c r="L856" s="9"/>
      <c r="M856" s="9"/>
      <c r="N856" s="9"/>
      <c r="O856" s="9"/>
      <c r="P856" s="9"/>
      <c r="Q856" s="9"/>
      <c r="R856" s="11"/>
    </row>
    <row r="857" spans="2:18" x14ac:dyDescent="0.45">
      <c r="B857" s="14" t="s">
        <v>23</v>
      </c>
      <c r="C857" s="9"/>
      <c r="D857" s="10"/>
      <c r="E857" s="22">
        <v>1627.52</v>
      </c>
      <c r="F857" s="9" t="s">
        <v>111</v>
      </c>
      <c r="G857" s="9"/>
      <c r="H857" s="10"/>
      <c r="I857" s="10"/>
      <c r="J857" s="9"/>
      <c r="K857" s="9"/>
      <c r="L857" s="9"/>
      <c r="M857" s="9"/>
      <c r="N857" s="9"/>
      <c r="O857" s="9"/>
      <c r="P857" s="9"/>
      <c r="Q857" s="9"/>
      <c r="R857" s="11"/>
    </row>
    <row r="858" spans="2:18" x14ac:dyDescent="0.45">
      <c r="B858" s="14" t="s">
        <v>24</v>
      </c>
      <c r="C858" s="9"/>
      <c r="D858" s="10"/>
      <c r="E858" s="49">
        <f>I845</f>
        <v>5.0200000000002092</v>
      </c>
      <c r="F858" s="9" t="s">
        <v>36</v>
      </c>
      <c r="G858" s="9"/>
      <c r="H858" s="10"/>
      <c r="I858" s="10"/>
      <c r="J858" s="9"/>
      <c r="K858" s="9"/>
      <c r="L858" s="9"/>
      <c r="M858" s="9"/>
      <c r="N858" s="9"/>
      <c r="O858" s="9"/>
      <c r="P858" s="9"/>
      <c r="Q858" s="9"/>
      <c r="R858" s="11"/>
    </row>
    <row r="859" spans="2:18" x14ac:dyDescent="0.45">
      <c r="B859" s="14" t="s">
        <v>25</v>
      </c>
      <c r="C859" s="9"/>
      <c r="D859" s="10"/>
      <c r="E859" s="10">
        <f>E857+E858</f>
        <v>1632.5400000000002</v>
      </c>
      <c r="F859" s="9"/>
      <c r="G859" s="9"/>
      <c r="H859" s="10"/>
      <c r="I859" s="10"/>
      <c r="J859" s="9"/>
      <c r="K859" s="9"/>
      <c r="L859" s="9"/>
      <c r="M859" s="9"/>
      <c r="N859" s="9"/>
      <c r="O859" s="9"/>
      <c r="P859" s="9"/>
      <c r="Q859" s="9"/>
      <c r="R859" s="11"/>
    </row>
    <row r="860" spans="2:18" x14ac:dyDescent="0.45">
      <c r="B860" s="14" t="s">
        <v>27</v>
      </c>
      <c r="C860" s="9"/>
      <c r="D860" s="10"/>
      <c r="E860" s="10">
        <f>I853</f>
        <v>-23.759999999999536</v>
      </c>
      <c r="F860" s="9" t="s">
        <v>37</v>
      </c>
      <c r="G860" s="9"/>
      <c r="H860" s="10"/>
      <c r="I860" s="10"/>
      <c r="J860" s="9"/>
      <c r="K860" s="9"/>
      <c r="L860" s="9"/>
      <c r="M860" s="9"/>
      <c r="N860" s="9"/>
      <c r="O860" s="9"/>
      <c r="P860" s="9"/>
      <c r="Q860" s="9"/>
      <c r="R860" s="11"/>
    </row>
    <row r="861" spans="2:18" x14ac:dyDescent="0.45">
      <c r="B861" s="14" t="s">
        <v>25</v>
      </c>
      <c r="C861" s="9"/>
      <c r="D861" s="10"/>
      <c r="E861" s="32">
        <f>E859-E860</f>
        <v>1656.2999999999997</v>
      </c>
      <c r="F861" s="20" t="s">
        <v>38</v>
      </c>
      <c r="G861" s="9"/>
      <c r="H861" s="10"/>
      <c r="I861" s="10"/>
      <c r="J861" s="9"/>
      <c r="K861" s="9"/>
      <c r="L861" s="9"/>
      <c r="M861" s="9"/>
      <c r="N861" s="9"/>
      <c r="O861" s="9"/>
      <c r="P861" s="9"/>
      <c r="Q861" s="9"/>
      <c r="R861" s="11"/>
    </row>
    <row r="862" spans="2:18" ht="14.65" thickBot="1" x14ac:dyDescent="0.5">
      <c r="B862" s="16"/>
      <c r="C862" s="17"/>
      <c r="D862" s="18"/>
      <c r="E862" s="18"/>
      <c r="F862" s="17"/>
      <c r="G862" s="17"/>
      <c r="H862" s="18"/>
      <c r="I862" s="18"/>
      <c r="J862" s="17"/>
      <c r="K862" s="17"/>
      <c r="L862" s="17"/>
      <c r="M862" s="17"/>
      <c r="N862" s="17"/>
      <c r="O862" s="17"/>
      <c r="P862" s="17"/>
      <c r="Q862" s="17"/>
      <c r="R862" s="19"/>
    </row>
    <row r="863" spans="2:18" ht="14.65" thickTop="1" x14ac:dyDescent="0.45"/>
    <row r="866" spans="2:18" ht="14.65" thickBot="1" x14ac:dyDescent="0.5"/>
    <row r="867" spans="2:18" ht="14.65" thickTop="1" x14ac:dyDescent="0.45">
      <c r="B867" s="3"/>
      <c r="C867" s="4"/>
      <c r="D867" s="5">
        <v>45077</v>
      </c>
      <c r="E867" s="6"/>
      <c r="F867" s="4"/>
      <c r="G867" s="4"/>
      <c r="H867" s="6"/>
      <c r="I867" s="6"/>
      <c r="J867" s="4"/>
      <c r="K867" s="4"/>
      <c r="L867" s="4"/>
      <c r="M867" s="21" t="s">
        <v>40</v>
      </c>
      <c r="N867" s="4"/>
      <c r="O867" s="4"/>
      <c r="P867" s="4"/>
      <c r="Q867" s="4"/>
      <c r="R867" s="7"/>
    </row>
    <row r="868" spans="2:18" x14ac:dyDescent="0.45">
      <c r="B868" s="8" t="s">
        <v>11</v>
      </c>
      <c r="C868" s="9"/>
      <c r="D868" s="10"/>
      <c r="E868" s="10"/>
      <c r="F868" s="9"/>
      <c r="G868" s="9"/>
      <c r="H868" s="10"/>
      <c r="I868" s="10"/>
      <c r="J868" s="9"/>
      <c r="K868" s="12" t="s">
        <v>68</v>
      </c>
      <c r="L868" s="9"/>
      <c r="M868" s="12" t="s">
        <v>21</v>
      </c>
      <c r="N868" s="12"/>
      <c r="O868" s="9"/>
      <c r="P868" s="9"/>
      <c r="Q868" s="9"/>
      <c r="R868" s="11"/>
    </row>
    <row r="869" spans="2:18" x14ac:dyDescent="0.45">
      <c r="B869" s="8" t="s">
        <v>3</v>
      </c>
      <c r="C869" s="12" t="s">
        <v>6</v>
      </c>
      <c r="D869" s="13" t="s">
        <v>4</v>
      </c>
      <c r="E869" s="13" t="s">
        <v>7</v>
      </c>
      <c r="F869" s="12" t="s">
        <v>16</v>
      </c>
      <c r="G869" s="9"/>
      <c r="H869" s="13" t="s">
        <v>18</v>
      </c>
      <c r="I869" s="13" t="s">
        <v>19</v>
      </c>
      <c r="J869" s="43" t="s">
        <v>133</v>
      </c>
      <c r="K869" s="12" t="s">
        <v>67</v>
      </c>
      <c r="L869" s="9"/>
      <c r="M869" s="22">
        <v>20976.03</v>
      </c>
      <c r="N869" s="9" t="s">
        <v>135</v>
      </c>
      <c r="O869" s="9"/>
      <c r="P869" s="9"/>
      <c r="Q869" s="9"/>
      <c r="R869" s="11"/>
    </row>
    <row r="870" spans="2:18" x14ac:dyDescent="0.45">
      <c r="B870" s="14" t="s">
        <v>194</v>
      </c>
      <c r="C870" s="9">
        <v>199</v>
      </c>
      <c r="D870" s="10">
        <v>6.85</v>
      </c>
      <c r="E870" s="10">
        <f>D870*C870</f>
        <v>1363.1499999999999</v>
      </c>
      <c r="F870" s="38" t="s">
        <v>46</v>
      </c>
      <c r="G870" s="9"/>
      <c r="H870" s="10">
        <v>6.95</v>
      </c>
      <c r="I870" s="10">
        <f>(C870*H870)-E870</f>
        <v>19.900000000000091</v>
      </c>
      <c r="J870" s="9" t="s">
        <v>134</v>
      </c>
      <c r="K870" s="38">
        <f>H870*C870</f>
        <v>1383.05</v>
      </c>
      <c r="L870" s="9" t="str">
        <f>IF(C870&lt;&gt;0,"sell "&amp;C870&amp;" "&amp;B870&amp;" @ $"&amp;H870,"")</f>
        <v>sell 199 BORR @ $6.95</v>
      </c>
      <c r="M870" s="10">
        <f>M869+(H870*C870)</f>
        <v>22359.079999999998</v>
      </c>
      <c r="N870" s="9"/>
      <c r="O870" s="9"/>
      <c r="P870" s="9"/>
      <c r="Q870" s="9"/>
      <c r="R870" s="11"/>
    </row>
    <row r="871" spans="2:18" x14ac:dyDescent="0.45">
      <c r="B871" s="14" t="s">
        <v>195</v>
      </c>
      <c r="C871" s="9">
        <v>22</v>
      </c>
      <c r="D871" s="10">
        <v>54.8</v>
      </c>
      <c r="E871" s="10">
        <f>D871*C871</f>
        <v>1205.5999999999999</v>
      </c>
      <c r="F871" s="38" t="s">
        <v>46</v>
      </c>
      <c r="G871" s="9"/>
      <c r="H871" s="10">
        <v>54.71</v>
      </c>
      <c r="I871" s="10">
        <f>(C871*H871)-E871</f>
        <v>-1.9799999999997908</v>
      </c>
      <c r="J871" s="9" t="s">
        <v>134</v>
      </c>
      <c r="K871" s="38">
        <f>H871*C871</f>
        <v>1203.6200000000001</v>
      </c>
      <c r="L871" s="9" t="str">
        <f>IF(C871&lt;&gt;0,"sell "&amp;C871&amp;" "&amp;B871&amp;" @ $"&amp;H871,"")</f>
        <v>sell 22 HQY @ $54.71</v>
      </c>
      <c r="M871" s="10">
        <f>M870+(H871*C871)</f>
        <v>23562.699999999997</v>
      </c>
      <c r="N871" s="9"/>
      <c r="O871" s="9"/>
      <c r="P871" s="9"/>
      <c r="Q871" s="9"/>
      <c r="R871" s="11"/>
    </row>
    <row r="872" spans="2:18" x14ac:dyDescent="0.45">
      <c r="B872" s="14"/>
      <c r="C872" s="9"/>
      <c r="D872" s="10"/>
      <c r="E872" s="10">
        <f>D872*C872</f>
        <v>0</v>
      </c>
      <c r="F872" s="38" t="s">
        <v>46</v>
      </c>
      <c r="G872" s="9"/>
      <c r="H872" s="10"/>
      <c r="I872" s="10">
        <f>(C872*H872)-E872</f>
        <v>0</v>
      </c>
      <c r="J872" s="9" t="s">
        <v>134</v>
      </c>
      <c r="K872" s="38">
        <f>H872*C872</f>
        <v>0</v>
      </c>
      <c r="L872" s="9" t="str">
        <f>IF(C872&lt;&gt;0,"sell "&amp;C872&amp;" "&amp;B872&amp;" @ $"&amp;H872,"")</f>
        <v/>
      </c>
      <c r="M872" s="10">
        <f>M871+(H872*C872)</f>
        <v>23562.699999999997</v>
      </c>
      <c r="N872" s="9" t="s">
        <v>44</v>
      </c>
      <c r="O872" s="9"/>
      <c r="P872" s="9"/>
      <c r="Q872" s="9"/>
      <c r="R872" s="11"/>
    </row>
    <row r="873" spans="2:18" x14ac:dyDescent="0.45">
      <c r="B873" s="14"/>
      <c r="C873" s="9"/>
      <c r="D873" s="10" t="s">
        <v>20</v>
      </c>
      <c r="E873" s="10">
        <f>SUM(E870:E872)</f>
        <v>2568.75</v>
      </c>
      <c r="F873" s="9"/>
      <c r="G873" s="9"/>
      <c r="H873" s="41"/>
      <c r="I873" s="10">
        <f>SUM(I870:I872)</f>
        <v>17.9200000000003</v>
      </c>
      <c r="J873" s="9"/>
      <c r="K873" s="38">
        <f>SUM(K870:K872)</f>
        <v>2586.67</v>
      </c>
      <c r="L873" s="9"/>
      <c r="M873" s="10"/>
      <c r="N873" s="9"/>
      <c r="O873" s="9"/>
      <c r="P873" s="9"/>
      <c r="Q873" s="9"/>
      <c r="R873" s="11"/>
    </row>
    <row r="874" spans="2:18" x14ac:dyDescent="0.45">
      <c r="B874" s="14"/>
      <c r="C874" s="9"/>
      <c r="D874" s="10"/>
      <c r="E874" s="10"/>
      <c r="F874" s="9"/>
      <c r="G874" s="9"/>
      <c r="H874" s="42"/>
      <c r="I874" s="39"/>
      <c r="J874" s="9"/>
      <c r="K874" s="9"/>
      <c r="L874" s="9"/>
      <c r="M874" s="10"/>
      <c r="N874" s="9"/>
      <c r="O874" s="9"/>
      <c r="P874" s="9"/>
      <c r="Q874" s="9"/>
      <c r="R874" s="11"/>
    </row>
    <row r="875" spans="2:18" x14ac:dyDescent="0.45">
      <c r="B875" s="14"/>
      <c r="C875" s="9"/>
      <c r="D875" s="10"/>
      <c r="E875" s="10"/>
      <c r="F875" s="20"/>
      <c r="G875" s="9"/>
      <c r="H875" s="41"/>
      <c r="I875" s="10"/>
      <c r="J875" s="9"/>
      <c r="K875" s="9"/>
      <c r="L875" s="9"/>
      <c r="M875" s="10"/>
      <c r="N875" s="12" t="s">
        <v>41</v>
      </c>
      <c r="O875" s="9"/>
      <c r="P875" s="9"/>
      <c r="Q875" s="9"/>
      <c r="R875" s="11"/>
    </row>
    <row r="876" spans="2:18" x14ac:dyDescent="0.45">
      <c r="B876" s="8"/>
      <c r="C876" s="9"/>
      <c r="D876" s="10"/>
      <c r="E876" s="10"/>
      <c r="F876" s="20"/>
      <c r="G876" s="9"/>
      <c r="H876" s="41"/>
      <c r="I876" s="10"/>
      <c r="J876" s="9"/>
      <c r="K876" s="9"/>
      <c r="L876" s="9"/>
      <c r="M876" s="10"/>
      <c r="N876" s="12" t="s">
        <v>42</v>
      </c>
      <c r="O876" s="9"/>
      <c r="P876" s="9"/>
      <c r="Q876" s="9"/>
      <c r="R876" s="11"/>
    </row>
    <row r="877" spans="2:18" x14ac:dyDescent="0.45">
      <c r="B877" s="8"/>
      <c r="C877" s="12" t="s">
        <v>6</v>
      </c>
      <c r="D877" s="13" t="s">
        <v>4</v>
      </c>
      <c r="E877" s="13" t="s">
        <v>5</v>
      </c>
      <c r="F877" s="23" t="s">
        <v>16</v>
      </c>
      <c r="G877" s="9"/>
      <c r="H877" s="43" t="s">
        <v>18</v>
      </c>
      <c r="I877" s="13" t="s">
        <v>19</v>
      </c>
      <c r="J877" s="9"/>
      <c r="K877" s="9"/>
      <c r="L877" s="9"/>
      <c r="M877" s="10"/>
      <c r="N877" s="38">
        <f>M869</f>
        <v>20976.03</v>
      </c>
      <c r="O877" s="9"/>
      <c r="P877" s="9"/>
      <c r="Q877" s="9"/>
      <c r="R877" s="11"/>
    </row>
    <row r="878" spans="2:18" x14ac:dyDescent="0.45">
      <c r="B878" s="14" t="s">
        <v>199</v>
      </c>
      <c r="C878" s="9">
        <v>16</v>
      </c>
      <c r="D878" s="10">
        <v>84.6</v>
      </c>
      <c r="E878" s="10">
        <f>D878*C878</f>
        <v>1353.6</v>
      </c>
      <c r="F878" s="38" t="s">
        <v>46</v>
      </c>
      <c r="G878" s="9"/>
      <c r="H878" s="10">
        <v>84.96</v>
      </c>
      <c r="I878" s="10">
        <f>(C878*H878)-E878</f>
        <v>5.7599999999999909</v>
      </c>
      <c r="J878" s="9" t="s">
        <v>134</v>
      </c>
      <c r="K878" s="9"/>
      <c r="L878" s="9" t="str">
        <f>IF(C878&lt;&gt;0,"buy "&amp;C878&amp;" "&amp;B878&amp;" @ $"&amp;H878,"")</f>
        <v>buy 16 HAE @ $84.96</v>
      </c>
      <c r="M878" s="10">
        <f>M872-(H878*C878)</f>
        <v>22203.339999999997</v>
      </c>
      <c r="N878" s="38">
        <f>M869-(H878*C878)</f>
        <v>19616.669999999998</v>
      </c>
      <c r="O878" s="9"/>
      <c r="P878" s="9"/>
      <c r="Q878" s="9"/>
      <c r="R878" s="11"/>
    </row>
    <row r="879" spans="2:18" x14ac:dyDescent="0.45">
      <c r="B879" s="14" t="s">
        <v>200</v>
      </c>
      <c r="C879" s="9">
        <v>12</v>
      </c>
      <c r="D879" s="10">
        <v>111.99</v>
      </c>
      <c r="E879" s="10">
        <f>D879*C879</f>
        <v>1343.8799999999999</v>
      </c>
      <c r="F879" s="38" t="s">
        <v>46</v>
      </c>
      <c r="G879" s="9"/>
      <c r="H879" s="10">
        <v>112.24</v>
      </c>
      <c r="I879" s="10">
        <f>(C879*H879)-E879</f>
        <v>3</v>
      </c>
      <c r="J879" s="9" t="s">
        <v>134</v>
      </c>
      <c r="K879" s="9"/>
      <c r="L879" s="9" t="str">
        <f>IF(C879&lt;&gt;0,"buy "&amp;C879&amp;" "&amp;B879&amp;" @ $"&amp;H879,"")</f>
        <v>buy 12 ICFI @ $112.24</v>
      </c>
      <c r="M879" s="10">
        <f>M878-(H879*C879)</f>
        <v>20856.459999999995</v>
      </c>
      <c r="N879" s="38">
        <f>N878-(H879*C879)</f>
        <v>18269.789999999997</v>
      </c>
      <c r="O879" s="9"/>
      <c r="P879" s="9"/>
      <c r="Q879" s="9"/>
      <c r="R879" s="11"/>
    </row>
    <row r="880" spans="2:18" x14ac:dyDescent="0.45">
      <c r="B880" s="28" t="s">
        <v>201</v>
      </c>
      <c r="C880" s="29">
        <v>175</v>
      </c>
      <c r="D880" s="30">
        <v>8.11</v>
      </c>
      <c r="E880" s="30">
        <f>D880*C880</f>
        <v>1419.25</v>
      </c>
      <c r="F880" s="38" t="s">
        <v>46</v>
      </c>
      <c r="G880" s="29"/>
      <c r="H880" s="30">
        <v>8.14</v>
      </c>
      <c r="I880" s="30">
        <f>(C880*H880)-E880</f>
        <v>5.25</v>
      </c>
      <c r="J880" s="9" t="s">
        <v>134</v>
      </c>
      <c r="K880" s="9"/>
      <c r="L880" s="9" t="str">
        <f>IF(C880&lt;&gt;0,"buy "&amp;C880&amp;" "&amp;B880&amp;" @ $"&amp;H880,"")</f>
        <v>buy 175 AIV @ $8.14</v>
      </c>
      <c r="M880" s="10">
        <f>M879-(H880*C880)</f>
        <v>19431.959999999995</v>
      </c>
      <c r="N880" s="46">
        <f>N879-(H880*C880)</f>
        <v>16845.289999999997</v>
      </c>
      <c r="O880" s="47"/>
      <c r="P880" s="47"/>
      <c r="Q880" s="47"/>
      <c r="R880" s="48"/>
    </row>
    <row r="881" spans="2:18" x14ac:dyDescent="0.45">
      <c r="B881" s="14"/>
      <c r="C881" s="9"/>
      <c r="D881" s="10" t="s">
        <v>20</v>
      </c>
      <c r="E881" s="10">
        <f>SUM(E878:E880)</f>
        <v>4116.7299999999996</v>
      </c>
      <c r="F881" s="9"/>
      <c r="G881" s="9"/>
      <c r="H881" s="10" t="s">
        <v>28</v>
      </c>
      <c r="I881" s="10">
        <f>SUM(I878:I880)</f>
        <v>14.009999999999991</v>
      </c>
      <c r="J881" s="9"/>
      <c r="K881" s="9"/>
      <c r="L881" s="9"/>
      <c r="M881" s="10"/>
      <c r="N881" s="9"/>
      <c r="O881" s="9"/>
      <c r="P881" s="9"/>
      <c r="Q881" s="9"/>
      <c r="R881" s="11"/>
    </row>
    <row r="882" spans="2:18" x14ac:dyDescent="0.45">
      <c r="B882" s="14"/>
      <c r="C882" s="9"/>
      <c r="D882" s="10"/>
      <c r="E882" s="10"/>
      <c r="F882" s="9"/>
      <c r="G882" s="9"/>
      <c r="H882" s="10"/>
      <c r="I882" s="10"/>
      <c r="J882" s="9"/>
      <c r="K882" s="9"/>
      <c r="L882" s="9"/>
      <c r="M882" s="10"/>
      <c r="N882" s="12" t="str">
        <f>IF(K873+N880&gt;0,"Credit Surplus","Credit Shortage")</f>
        <v>Credit Surplus</v>
      </c>
      <c r="O882" s="38"/>
      <c r="P882" s="9"/>
      <c r="Q882" s="9"/>
      <c r="R882" s="11"/>
    </row>
    <row r="883" spans="2:18" x14ac:dyDescent="0.45">
      <c r="B883" s="14"/>
      <c r="C883" s="9"/>
      <c r="D883" s="10"/>
      <c r="E883" s="10"/>
      <c r="F883" s="9"/>
      <c r="G883" s="9"/>
      <c r="H883" s="10"/>
      <c r="I883" s="10"/>
      <c r="J883" s="9"/>
      <c r="K883" s="9"/>
      <c r="L883" s="9"/>
      <c r="M883" s="10"/>
      <c r="N883" s="9"/>
      <c r="O883" s="9"/>
      <c r="P883" s="9"/>
      <c r="Q883" s="9"/>
      <c r="R883" s="11"/>
    </row>
    <row r="884" spans="2:18" x14ac:dyDescent="0.45">
      <c r="B884" s="14"/>
      <c r="C884" s="9"/>
      <c r="D884" s="10"/>
      <c r="E884" s="10"/>
      <c r="F884" s="9"/>
      <c r="G884" s="9"/>
      <c r="H884" s="10"/>
      <c r="I884" s="10"/>
      <c r="J884" s="9"/>
      <c r="K884" s="9"/>
      <c r="L884" s="9"/>
      <c r="M884" s="9"/>
      <c r="N884" s="9"/>
      <c r="O884" s="9"/>
      <c r="P884" s="9"/>
      <c r="Q884" s="9"/>
      <c r="R884" s="11"/>
    </row>
    <row r="885" spans="2:18" x14ac:dyDescent="0.45">
      <c r="B885" s="14" t="s">
        <v>23</v>
      </c>
      <c r="C885" s="9"/>
      <c r="D885" s="10"/>
      <c r="E885" s="22">
        <v>289.24</v>
      </c>
      <c r="F885" s="9" t="s">
        <v>111</v>
      </c>
      <c r="G885" s="9"/>
      <c r="H885" s="10"/>
      <c r="I885" s="10"/>
      <c r="J885" s="9"/>
      <c r="K885" s="9"/>
      <c r="L885" s="9"/>
      <c r="M885" s="9"/>
      <c r="N885" s="9"/>
      <c r="O885" s="9"/>
      <c r="P885" s="9"/>
      <c r="Q885" s="9"/>
      <c r="R885" s="11"/>
    </row>
    <row r="886" spans="2:18" x14ac:dyDescent="0.45">
      <c r="B886" s="14" t="s">
        <v>24</v>
      </c>
      <c r="C886" s="9"/>
      <c r="D886" s="10"/>
      <c r="E886" s="49">
        <f>I873</f>
        <v>17.9200000000003</v>
      </c>
      <c r="F886" s="9" t="s">
        <v>36</v>
      </c>
      <c r="G886" s="9"/>
      <c r="H886" s="10"/>
      <c r="I886" s="10"/>
      <c r="J886" s="9"/>
      <c r="K886" s="9"/>
      <c r="L886" s="9"/>
      <c r="M886" s="9"/>
      <c r="N886" s="9"/>
      <c r="O886" s="9"/>
      <c r="P886" s="9"/>
      <c r="Q886" s="9"/>
      <c r="R886" s="11"/>
    </row>
    <row r="887" spans="2:18" x14ac:dyDescent="0.45">
      <c r="B887" s="14" t="s">
        <v>25</v>
      </c>
      <c r="C887" s="9"/>
      <c r="D887" s="10"/>
      <c r="E887" s="10">
        <f>E885+E886</f>
        <v>307.16000000000031</v>
      </c>
      <c r="F887" s="9"/>
      <c r="G887" s="9"/>
      <c r="H887" s="10"/>
      <c r="I887" s="10"/>
      <c r="J887" s="9"/>
      <c r="K887" s="9"/>
      <c r="L887" s="9"/>
      <c r="M887" s="9"/>
      <c r="N887" s="9"/>
      <c r="O887" s="9"/>
      <c r="P887" s="9"/>
      <c r="Q887" s="9"/>
      <c r="R887" s="11"/>
    </row>
    <row r="888" spans="2:18" x14ac:dyDescent="0.45">
      <c r="B888" s="14" t="s">
        <v>27</v>
      </c>
      <c r="C888" s="9"/>
      <c r="D888" s="10"/>
      <c r="E888" s="10">
        <f>I881</f>
        <v>14.009999999999991</v>
      </c>
      <c r="F888" s="9" t="s">
        <v>37</v>
      </c>
      <c r="G888" s="9"/>
      <c r="H888" s="10"/>
      <c r="I888" s="10"/>
      <c r="J888" s="9"/>
      <c r="K888" s="9"/>
      <c r="L888" s="9"/>
      <c r="M888" s="9"/>
      <c r="N888" s="9"/>
      <c r="O888" s="9"/>
      <c r="P888" s="9"/>
      <c r="Q888" s="9"/>
      <c r="R888" s="11"/>
    </row>
    <row r="889" spans="2:18" x14ac:dyDescent="0.45">
      <c r="B889" s="14" t="s">
        <v>25</v>
      </c>
      <c r="C889" s="9"/>
      <c r="D889" s="10"/>
      <c r="E889" s="32">
        <f>E887-E888</f>
        <v>293.15000000000032</v>
      </c>
      <c r="F889" s="20" t="s">
        <v>38</v>
      </c>
      <c r="G889" s="9"/>
      <c r="H889" s="10"/>
      <c r="I889" s="10"/>
      <c r="J889" s="9"/>
      <c r="K889" s="9"/>
      <c r="L889" s="9"/>
      <c r="M889" s="9"/>
      <c r="N889" s="9"/>
      <c r="O889" s="9"/>
      <c r="P889" s="9"/>
      <c r="Q889" s="9"/>
      <c r="R889" s="11"/>
    </row>
    <row r="890" spans="2:18" ht="14.65" thickBot="1" x14ac:dyDescent="0.5">
      <c r="B890" s="16"/>
      <c r="C890" s="17"/>
      <c r="D890" s="18"/>
      <c r="E890" s="18"/>
      <c r="F890" s="17"/>
      <c r="G890" s="17"/>
      <c r="H890" s="18"/>
      <c r="I890" s="18"/>
      <c r="J890" s="17"/>
      <c r="K890" s="17"/>
      <c r="L890" s="17"/>
      <c r="M890" s="17"/>
      <c r="N890" s="17"/>
      <c r="O890" s="17"/>
      <c r="P890" s="17"/>
      <c r="Q890" s="17"/>
      <c r="R890" s="19"/>
    </row>
    <row r="891" spans="2:18" ht="14.65" thickTop="1" x14ac:dyDescent="0.45"/>
    <row r="893" spans="2:18" ht="14.65" thickBot="1" x14ac:dyDescent="0.5"/>
    <row r="894" spans="2:18" ht="14.65" thickTop="1" x14ac:dyDescent="0.45">
      <c r="B894" s="3"/>
      <c r="C894" s="4"/>
      <c r="D894" s="5">
        <v>45046</v>
      </c>
      <c r="E894" s="6"/>
      <c r="F894" s="4"/>
      <c r="G894" s="4"/>
      <c r="H894" s="6"/>
      <c r="I894" s="6"/>
      <c r="J894" s="4"/>
      <c r="K894" s="4"/>
      <c r="L894" s="4"/>
      <c r="M894" s="21" t="s">
        <v>40</v>
      </c>
      <c r="N894" s="4"/>
      <c r="O894" s="4"/>
      <c r="P894" s="4"/>
      <c r="Q894" s="4"/>
      <c r="R894" s="7"/>
    </row>
    <row r="895" spans="2:18" x14ac:dyDescent="0.45">
      <c r="B895" s="8" t="s">
        <v>11</v>
      </c>
      <c r="C895" s="9"/>
      <c r="D895" s="10"/>
      <c r="E895" s="10"/>
      <c r="F895" s="9"/>
      <c r="G895" s="9"/>
      <c r="H895" s="10"/>
      <c r="I895" s="10"/>
      <c r="J895" s="9"/>
      <c r="K895" s="12" t="s">
        <v>68</v>
      </c>
      <c r="L895" s="9"/>
      <c r="M895" s="12" t="s">
        <v>21</v>
      </c>
      <c r="N895" s="12"/>
      <c r="O895" s="9"/>
      <c r="P895" s="9"/>
      <c r="Q895" s="9"/>
      <c r="R895" s="11"/>
    </row>
    <row r="896" spans="2:18" x14ac:dyDescent="0.45">
      <c r="B896" s="8" t="s">
        <v>3</v>
      </c>
      <c r="C896" s="12" t="s">
        <v>6</v>
      </c>
      <c r="D896" s="13" t="s">
        <v>4</v>
      </c>
      <c r="E896" s="13" t="s">
        <v>7</v>
      </c>
      <c r="F896" s="12" t="s">
        <v>16</v>
      </c>
      <c r="G896" s="9"/>
      <c r="H896" s="13" t="s">
        <v>18</v>
      </c>
      <c r="I896" s="13" t="s">
        <v>19</v>
      </c>
      <c r="J896" s="43" t="s">
        <v>133</v>
      </c>
      <c r="K896" s="12" t="s">
        <v>67</v>
      </c>
      <c r="L896" s="9"/>
      <c r="M896" s="22">
        <v>17417.12</v>
      </c>
      <c r="N896" s="9" t="s">
        <v>135</v>
      </c>
      <c r="O896" s="9"/>
      <c r="P896" s="9"/>
      <c r="Q896" s="9"/>
      <c r="R896" s="11"/>
    </row>
    <row r="897" spans="2:18" x14ac:dyDescent="0.45">
      <c r="B897" s="14" t="s">
        <v>191</v>
      </c>
      <c r="C897" s="9">
        <v>63</v>
      </c>
      <c r="D897" s="10">
        <v>22.7</v>
      </c>
      <c r="E897" s="10">
        <f>D897*C897</f>
        <v>1430.1</v>
      </c>
      <c r="F897" s="38" t="s">
        <v>69</v>
      </c>
      <c r="G897" s="9"/>
      <c r="H897" s="10">
        <v>22.51</v>
      </c>
      <c r="I897" s="10">
        <f>(C897*H897)-E897</f>
        <v>-11.9699999999998</v>
      </c>
      <c r="J897" s="9" t="s">
        <v>134</v>
      </c>
      <c r="K897" s="38">
        <f>H897*C897</f>
        <v>1418.13</v>
      </c>
      <c r="L897" s="9" t="str">
        <f>IF(C897&lt;&gt;0,"sell "&amp;C897&amp;" "&amp;B897&amp;" @ $"&amp;H897,"")</f>
        <v>sell 63 GLNG @ $22.51</v>
      </c>
      <c r="M897" s="10">
        <f>M896+(H897*C897)</f>
        <v>18835.25</v>
      </c>
      <c r="N897" s="9"/>
      <c r="O897" s="9"/>
      <c r="P897" s="9"/>
      <c r="Q897" s="9"/>
      <c r="R897" s="11"/>
    </row>
    <row r="898" spans="2:18" x14ac:dyDescent="0.45">
      <c r="B898" s="14" t="s">
        <v>192</v>
      </c>
      <c r="C898" s="9">
        <v>175</v>
      </c>
      <c r="D898" s="10">
        <v>9.49</v>
      </c>
      <c r="E898" s="10">
        <f>D898*C898</f>
        <v>1660.75</v>
      </c>
      <c r="F898" s="38" t="s">
        <v>69</v>
      </c>
      <c r="G898" s="9"/>
      <c r="H898" s="10">
        <v>9.52</v>
      </c>
      <c r="I898" s="10">
        <f>(C898*H898)-E898</f>
        <v>5.25</v>
      </c>
      <c r="J898" s="9" t="s">
        <v>134</v>
      </c>
      <c r="K898" s="38">
        <f>H898*C898</f>
        <v>1666</v>
      </c>
      <c r="L898" s="9" t="str">
        <f>IF(C898&lt;&gt;0,"sell "&amp;C898&amp;" "&amp;B898&amp;" @ $"&amp;H898,"")</f>
        <v>sell 175 DHT @ $9.52</v>
      </c>
      <c r="M898" s="10">
        <f>M897+(H898*C898)</f>
        <v>20501.25</v>
      </c>
      <c r="N898" s="9"/>
      <c r="O898" s="9"/>
      <c r="P898" s="9"/>
      <c r="Q898" s="9"/>
      <c r="R898" s="11"/>
    </row>
    <row r="899" spans="2:18" x14ac:dyDescent="0.45">
      <c r="B899" s="14" t="s">
        <v>193</v>
      </c>
      <c r="C899" s="9">
        <v>14</v>
      </c>
      <c r="D899" s="10">
        <v>111.81</v>
      </c>
      <c r="E899" s="10">
        <f>D899*C899</f>
        <v>1565.3400000000001</v>
      </c>
      <c r="F899" s="38" t="s">
        <v>69</v>
      </c>
      <c r="G899" s="9"/>
      <c r="H899" s="10">
        <v>111.93</v>
      </c>
      <c r="I899" s="10">
        <f>(C899*H899)-E899</f>
        <v>1.6799999999998363</v>
      </c>
      <c r="J899" s="9" t="s">
        <v>134</v>
      </c>
      <c r="K899" s="38">
        <f>H899*C899</f>
        <v>1567.02</v>
      </c>
      <c r="L899" s="9" t="str">
        <f>IF(C899&lt;&gt;0,"sell "&amp;C899&amp;" "&amp;B899&amp;" @ $"&amp;H899,"")</f>
        <v>sell 14 LW @ $111.93</v>
      </c>
      <c r="M899" s="10">
        <f>M898+(H899*C899)</f>
        <v>22068.27</v>
      </c>
      <c r="N899" s="9" t="s">
        <v>44</v>
      </c>
      <c r="O899" s="9"/>
      <c r="P899" s="9"/>
      <c r="Q899" s="9"/>
      <c r="R899" s="11"/>
    </row>
    <row r="900" spans="2:18" x14ac:dyDescent="0.45">
      <c r="B900" s="14"/>
      <c r="C900" s="9"/>
      <c r="D900" s="10" t="s">
        <v>20</v>
      </c>
      <c r="E900" s="10">
        <f>SUM(E897:E899)</f>
        <v>4656.1900000000005</v>
      </c>
      <c r="F900" s="9"/>
      <c r="G900" s="9"/>
      <c r="H900" s="41"/>
      <c r="I900" s="10">
        <f>SUM(I897:I899)</f>
        <v>-5.0399999999999636</v>
      </c>
      <c r="J900" s="9"/>
      <c r="K900" s="38">
        <f>SUM(K897:K899)</f>
        <v>4651.1499999999996</v>
      </c>
      <c r="L900" s="9"/>
      <c r="M900" s="10"/>
      <c r="N900" s="9"/>
      <c r="O900" s="9"/>
      <c r="P900" s="9"/>
      <c r="Q900" s="9"/>
      <c r="R900" s="11"/>
    </row>
    <row r="901" spans="2:18" x14ac:dyDescent="0.45">
      <c r="B901" s="14"/>
      <c r="C901" s="9"/>
      <c r="D901" s="10"/>
      <c r="E901" s="10"/>
      <c r="F901" s="9"/>
      <c r="G901" s="9"/>
      <c r="H901" s="42"/>
      <c r="I901" s="39"/>
      <c r="J901" s="9"/>
      <c r="K901" s="9"/>
      <c r="L901" s="9"/>
      <c r="M901" s="10"/>
      <c r="N901" s="9"/>
      <c r="O901" s="9"/>
      <c r="P901" s="9"/>
      <c r="Q901" s="9"/>
      <c r="R901" s="11"/>
    </row>
    <row r="902" spans="2:18" x14ac:dyDescent="0.45">
      <c r="B902" s="14"/>
      <c r="C902" s="9"/>
      <c r="D902" s="10"/>
      <c r="E902" s="10"/>
      <c r="F902" s="20"/>
      <c r="G902" s="9"/>
      <c r="H902" s="41"/>
      <c r="I902" s="10"/>
      <c r="J902" s="9"/>
      <c r="K902" s="9"/>
      <c r="L902" s="9"/>
      <c r="M902" s="10"/>
      <c r="N902" s="12" t="s">
        <v>41</v>
      </c>
      <c r="O902" s="9"/>
      <c r="P902" s="9"/>
      <c r="Q902" s="9"/>
      <c r="R902" s="11"/>
    </row>
    <row r="903" spans="2:18" x14ac:dyDescent="0.45">
      <c r="B903" s="8"/>
      <c r="C903" s="9"/>
      <c r="D903" s="10"/>
      <c r="E903" s="10"/>
      <c r="F903" s="20"/>
      <c r="G903" s="9"/>
      <c r="H903" s="41"/>
      <c r="I903" s="10"/>
      <c r="J903" s="9"/>
      <c r="K903" s="9"/>
      <c r="L903" s="9"/>
      <c r="M903" s="10"/>
      <c r="N903" s="12" t="s">
        <v>42</v>
      </c>
      <c r="O903" s="9"/>
      <c r="P903" s="9"/>
      <c r="Q903" s="9"/>
      <c r="R903" s="11"/>
    </row>
    <row r="904" spans="2:18" x14ac:dyDescent="0.45">
      <c r="B904" s="8"/>
      <c r="C904" s="12" t="s">
        <v>6</v>
      </c>
      <c r="D904" s="13" t="s">
        <v>4</v>
      </c>
      <c r="E904" s="13" t="s">
        <v>5</v>
      </c>
      <c r="F904" s="23" t="s">
        <v>16</v>
      </c>
      <c r="G904" s="9"/>
      <c r="H904" s="43" t="s">
        <v>18</v>
      </c>
      <c r="I904" s="13" t="s">
        <v>19</v>
      </c>
      <c r="J904" s="9"/>
      <c r="K904" s="9"/>
      <c r="L904" s="9"/>
      <c r="M904" s="10"/>
      <c r="N904" s="38">
        <f>M896</f>
        <v>17417.12</v>
      </c>
      <c r="O904" s="9" t="s">
        <v>45</v>
      </c>
      <c r="P904" s="9"/>
      <c r="Q904" s="9"/>
      <c r="R904" s="11"/>
    </row>
    <row r="905" spans="2:18" x14ac:dyDescent="0.45">
      <c r="B905" s="14" t="s">
        <v>183</v>
      </c>
      <c r="C905" s="9">
        <v>128</v>
      </c>
      <c r="D905" s="10">
        <v>11.38</v>
      </c>
      <c r="E905" s="10">
        <f>D905*C905</f>
        <v>1456.64</v>
      </c>
      <c r="F905" s="38" t="s">
        <v>69</v>
      </c>
      <c r="G905" s="9"/>
      <c r="H905" s="10">
        <v>11.6</v>
      </c>
      <c r="I905" s="10">
        <f>(C905*H905)-E905</f>
        <v>28.159999999999854</v>
      </c>
      <c r="J905" s="9" t="s">
        <v>134</v>
      </c>
      <c r="K905" s="9"/>
      <c r="L905" s="9" t="str">
        <f>IF(C905&lt;&gt;0,"buy "&amp;C905&amp;" "&amp;B905&amp;" @ $"&amp;H905,"")</f>
        <v>buy 128 TGS @ $11.6</v>
      </c>
      <c r="M905" s="10">
        <f>M899-(H905*C905)</f>
        <v>20583.47</v>
      </c>
      <c r="N905" s="38">
        <f>M896-(H905*C905)</f>
        <v>15932.32</v>
      </c>
      <c r="O905" s="9"/>
      <c r="P905" s="9"/>
      <c r="Q905" s="9"/>
      <c r="R905" s="11"/>
    </row>
    <row r="906" spans="2:18" x14ac:dyDescent="0.45">
      <c r="B906" s="14" t="s">
        <v>85</v>
      </c>
      <c r="C906" s="9">
        <v>17</v>
      </c>
      <c r="D906" s="10">
        <v>84.79</v>
      </c>
      <c r="E906" s="10">
        <f>D906*C906</f>
        <v>1441.43</v>
      </c>
      <c r="F906" s="38" t="s">
        <v>69</v>
      </c>
      <c r="G906" s="9"/>
      <c r="H906" s="10">
        <v>84.66</v>
      </c>
      <c r="I906" s="10">
        <f>(C906*H906)-E906</f>
        <v>-2.2100000000000364</v>
      </c>
      <c r="J906" s="9" t="s">
        <v>134</v>
      </c>
      <c r="K906" s="9"/>
      <c r="L906" s="9" t="str">
        <f>IF(C906&lt;&gt;0,"buy "&amp;C906&amp;" "&amp;B906&amp;" @ $"&amp;H906,"")</f>
        <v>buy 17 HURN @ $84.66</v>
      </c>
      <c r="M906" s="10">
        <f>M905-(H906*C906)</f>
        <v>19144.25</v>
      </c>
      <c r="N906" s="38">
        <f>N905-(H906*C906)</f>
        <v>14493.1</v>
      </c>
      <c r="O906" s="9"/>
      <c r="P906" s="9"/>
      <c r="Q906" s="9"/>
      <c r="R906" s="11"/>
    </row>
    <row r="907" spans="2:18" x14ac:dyDescent="0.45">
      <c r="B907" s="28" t="s">
        <v>117</v>
      </c>
      <c r="C907" s="29">
        <v>27</v>
      </c>
      <c r="D907" s="30">
        <v>52.69</v>
      </c>
      <c r="E907" s="30">
        <f>D907*C907</f>
        <v>1422.6299999999999</v>
      </c>
      <c r="F907" s="38" t="s">
        <v>69</v>
      </c>
      <c r="G907" s="29"/>
      <c r="H907" s="30">
        <v>52.48</v>
      </c>
      <c r="I907" s="30">
        <f>(C907*H907)-E907</f>
        <v>-5.6700000000000728</v>
      </c>
      <c r="J907" s="9" t="s">
        <v>134</v>
      </c>
      <c r="K907" s="9"/>
      <c r="L907" s="9" t="str">
        <f>IF(C907&lt;&gt;0,"buy "&amp;C907&amp;" "&amp;B907&amp;" @ $"&amp;H907,"")</f>
        <v>buy 27 CBZ @ $52.48</v>
      </c>
      <c r="M907" s="10">
        <f>M906-(H907*C907)</f>
        <v>17727.29</v>
      </c>
      <c r="N907" s="46">
        <f>N906-(H907*C907)</f>
        <v>13076.140000000001</v>
      </c>
      <c r="O907" s="47" t="str">
        <f>"$"&amp;TEXT(N907,"#,##0.00")&amp;" will be the balance in the account after purchases.  "</f>
        <v xml:space="preserve">$13,076.14 will be the balance in the account after purchases.  </v>
      </c>
      <c r="P907" s="47"/>
      <c r="Q907" s="47"/>
      <c r="R907" s="48"/>
    </row>
    <row r="908" spans="2:18" x14ac:dyDescent="0.45">
      <c r="B908" s="14"/>
      <c r="C908" s="9"/>
      <c r="D908" s="10" t="s">
        <v>20</v>
      </c>
      <c r="E908" s="10">
        <f>SUM(E905:E907)</f>
        <v>4320.7</v>
      </c>
      <c r="F908" s="9"/>
      <c r="G908" s="9"/>
      <c r="H908" s="10" t="s">
        <v>28</v>
      </c>
      <c r="I908" s="10">
        <f>SUM(I905:I907)</f>
        <v>20.279999999999745</v>
      </c>
      <c r="J908" s="9"/>
      <c r="K908" s="9"/>
      <c r="L908" s="9"/>
      <c r="M908" s="10"/>
      <c r="N908" s="9"/>
      <c r="O908" s="9" t="s">
        <v>84</v>
      </c>
      <c r="P908" s="9"/>
      <c r="Q908" s="9"/>
      <c r="R908" s="11"/>
    </row>
    <row r="909" spans="2:18" x14ac:dyDescent="0.45">
      <c r="B909" s="14"/>
      <c r="C909" s="9"/>
      <c r="D909" s="10"/>
      <c r="E909" s="10"/>
      <c r="F909" s="9"/>
      <c r="G909" s="9"/>
      <c r="H909" s="10"/>
      <c r="I909" s="10"/>
      <c r="J909" s="9"/>
      <c r="K909" s="9"/>
      <c r="L909" s="9"/>
      <c r="M909" s="10"/>
      <c r="N909" s="12" t="str">
        <f>IF(K900+N907&gt;0,"Credit Surplus","Credit Shortage")</f>
        <v>Credit Surplus</v>
      </c>
      <c r="O909" s="38">
        <f>K900+N907</f>
        <v>17727.29</v>
      </c>
      <c r="P909" s="9" t="s">
        <v>121</v>
      </c>
      <c r="Q909" s="9"/>
      <c r="R909" s="11"/>
    </row>
    <row r="910" spans="2:18" x14ac:dyDescent="0.45">
      <c r="B910" s="14"/>
      <c r="C910" s="9"/>
      <c r="D910" s="10"/>
      <c r="E910" s="10"/>
      <c r="F910" s="9"/>
      <c r="G910" s="9"/>
      <c r="H910" s="10"/>
      <c r="I910" s="10"/>
      <c r="J910" s="9"/>
      <c r="K910" s="9"/>
      <c r="L910" s="9"/>
      <c r="M910" s="10"/>
      <c r="N910" s="9"/>
      <c r="O910" s="9"/>
      <c r="P910" s="9"/>
      <c r="Q910" s="9"/>
      <c r="R910" s="11"/>
    </row>
    <row r="911" spans="2:18" x14ac:dyDescent="0.45">
      <c r="B911" s="14"/>
      <c r="C911" s="9"/>
      <c r="D911" s="10"/>
      <c r="E911" s="10"/>
      <c r="F911" s="9"/>
      <c r="G911" s="9"/>
      <c r="H911" s="10"/>
      <c r="I911" s="10"/>
      <c r="J911" s="9"/>
      <c r="K911" s="9"/>
      <c r="L911" s="9"/>
      <c r="M911" s="9"/>
      <c r="N911" s="9"/>
      <c r="O911" s="9"/>
      <c r="P911" s="9"/>
      <c r="Q911" s="9"/>
      <c r="R911" s="11"/>
    </row>
    <row r="912" spans="2:18" x14ac:dyDescent="0.45">
      <c r="B912" s="14" t="s">
        <v>23</v>
      </c>
      <c r="C912" s="9"/>
      <c r="D912" s="10"/>
      <c r="E912" s="22">
        <v>1862.54</v>
      </c>
      <c r="F912" s="9" t="s">
        <v>111</v>
      </c>
      <c r="G912" s="9"/>
      <c r="H912" s="10"/>
      <c r="I912" s="10"/>
      <c r="J912" s="9"/>
      <c r="K912" s="9"/>
      <c r="L912" s="9"/>
      <c r="M912" s="9"/>
      <c r="N912" s="9"/>
      <c r="O912" s="9"/>
      <c r="P912" s="9"/>
      <c r="Q912" s="9"/>
      <c r="R912" s="11"/>
    </row>
    <row r="913" spans="2:18" x14ac:dyDescent="0.45">
      <c r="B913" s="14" t="s">
        <v>24</v>
      </c>
      <c r="C913" s="9"/>
      <c r="D913" s="10"/>
      <c r="E913" s="49">
        <f>I900</f>
        <v>-5.0399999999999636</v>
      </c>
      <c r="F913" s="9" t="s">
        <v>36</v>
      </c>
      <c r="G913" s="9"/>
      <c r="H913" s="10"/>
      <c r="I913" s="10"/>
      <c r="J913" s="9"/>
      <c r="K913" s="9"/>
      <c r="L913" s="9"/>
      <c r="M913" s="9"/>
      <c r="N913" s="9"/>
      <c r="O913" s="9"/>
      <c r="P913" s="9"/>
      <c r="Q913" s="9"/>
      <c r="R913" s="11"/>
    </row>
    <row r="914" spans="2:18" x14ac:dyDescent="0.45">
      <c r="B914" s="14" t="s">
        <v>25</v>
      </c>
      <c r="C914" s="9"/>
      <c r="D914" s="10"/>
      <c r="E914" s="10">
        <f>E912+E913</f>
        <v>1857.5</v>
      </c>
      <c r="F914" s="9"/>
      <c r="G914" s="9"/>
      <c r="H914" s="10"/>
      <c r="I914" s="10"/>
      <c r="J914" s="9"/>
      <c r="K914" s="9"/>
      <c r="L914" s="9"/>
      <c r="M914" s="9"/>
      <c r="N914" s="9"/>
      <c r="O914" s="9"/>
      <c r="P914" s="9"/>
      <c r="Q914" s="9"/>
      <c r="R914" s="11"/>
    </row>
    <row r="915" spans="2:18" x14ac:dyDescent="0.45">
      <c r="B915" s="14" t="s">
        <v>27</v>
      </c>
      <c r="C915" s="9"/>
      <c r="D915" s="10"/>
      <c r="E915" s="10">
        <f>I908</f>
        <v>20.279999999999745</v>
      </c>
      <c r="F915" s="9" t="s">
        <v>37</v>
      </c>
      <c r="G915" s="9"/>
      <c r="H915" s="10"/>
      <c r="I915" s="10"/>
      <c r="J915" s="9"/>
      <c r="K915" s="9"/>
      <c r="L915" s="9"/>
      <c r="M915" s="9"/>
      <c r="N915" s="9"/>
      <c r="O915" s="9"/>
      <c r="P915" s="9"/>
      <c r="Q915" s="9"/>
      <c r="R915" s="11"/>
    </row>
    <row r="916" spans="2:18" x14ac:dyDescent="0.45">
      <c r="B916" s="14" t="s">
        <v>25</v>
      </c>
      <c r="C916" s="9"/>
      <c r="D916" s="10"/>
      <c r="E916" s="32">
        <f>E914-E915</f>
        <v>1837.2200000000003</v>
      </c>
      <c r="F916" s="20" t="s">
        <v>38</v>
      </c>
      <c r="G916" s="9"/>
      <c r="H916" s="10"/>
      <c r="I916" s="10"/>
      <c r="J916" s="9"/>
      <c r="K916" s="9"/>
      <c r="L916" s="9"/>
      <c r="M916" s="9"/>
      <c r="N916" s="9"/>
      <c r="O916" s="9"/>
      <c r="P916" s="9"/>
      <c r="Q916" s="9"/>
      <c r="R916" s="11"/>
    </row>
    <row r="917" spans="2:18" ht="14.65" thickBot="1" x14ac:dyDescent="0.5">
      <c r="B917" s="16"/>
      <c r="C917" s="17"/>
      <c r="D917" s="18"/>
      <c r="E917" s="18"/>
      <c r="F917" s="17"/>
      <c r="G917" s="17"/>
      <c r="H917" s="18"/>
      <c r="I917" s="18"/>
      <c r="J917" s="17"/>
      <c r="K917" s="17"/>
      <c r="L917" s="17"/>
      <c r="M917" s="17"/>
      <c r="N917" s="17"/>
      <c r="O917" s="17"/>
      <c r="P917" s="17"/>
      <c r="Q917" s="17"/>
      <c r="R917" s="19"/>
    </row>
    <row r="918" spans="2:18" ht="14.65" thickTop="1" x14ac:dyDescent="0.45"/>
    <row r="921" spans="2:18" ht="14.65" thickBot="1" x14ac:dyDescent="0.5"/>
    <row r="922" spans="2:18" ht="14.65" thickTop="1" x14ac:dyDescent="0.45">
      <c r="B922" s="3"/>
      <c r="C922" s="4"/>
      <c r="D922" s="5">
        <v>45016</v>
      </c>
      <c r="E922" s="6"/>
      <c r="F922" s="4"/>
      <c r="G922" s="4"/>
      <c r="H922" s="6"/>
      <c r="I922" s="6"/>
      <c r="J922" s="4"/>
      <c r="K922" s="4"/>
      <c r="L922" s="4"/>
      <c r="M922" s="21" t="s">
        <v>40</v>
      </c>
      <c r="N922" s="4"/>
      <c r="O922" s="4"/>
      <c r="P922" s="4"/>
      <c r="Q922" s="4"/>
      <c r="R922" s="7"/>
    </row>
    <row r="923" spans="2:18" x14ac:dyDescent="0.45">
      <c r="B923" s="8" t="s">
        <v>11</v>
      </c>
      <c r="C923" s="9"/>
      <c r="D923" s="10"/>
      <c r="E923" s="10"/>
      <c r="F923" s="9"/>
      <c r="G923" s="9"/>
      <c r="H923" s="10"/>
      <c r="I923" s="10"/>
      <c r="J923" s="9"/>
      <c r="K923" s="12" t="s">
        <v>68</v>
      </c>
      <c r="L923" s="9"/>
      <c r="M923" s="12" t="s">
        <v>21</v>
      </c>
      <c r="N923" s="12"/>
      <c r="O923" s="9"/>
      <c r="P923" s="9"/>
      <c r="Q923" s="9"/>
      <c r="R923" s="11"/>
    </row>
    <row r="924" spans="2:18" x14ac:dyDescent="0.45">
      <c r="B924" s="8" t="s">
        <v>3</v>
      </c>
      <c r="C924" s="12" t="s">
        <v>6</v>
      </c>
      <c r="D924" s="13" t="s">
        <v>4</v>
      </c>
      <c r="E924" s="13" t="s">
        <v>7</v>
      </c>
      <c r="F924" s="12" t="s">
        <v>16</v>
      </c>
      <c r="G924" s="9"/>
      <c r="H924" s="13" t="s">
        <v>18</v>
      </c>
      <c r="I924" s="13" t="s">
        <v>19</v>
      </c>
      <c r="J924" s="43" t="s">
        <v>133</v>
      </c>
      <c r="K924" s="12" t="s">
        <v>67</v>
      </c>
      <c r="L924" s="9"/>
      <c r="M924" s="22">
        <v>26257.46</v>
      </c>
      <c r="N924" s="9" t="s">
        <v>135</v>
      </c>
      <c r="O924" s="9"/>
      <c r="P924" s="9"/>
      <c r="Q924" s="9"/>
      <c r="R924" s="11"/>
    </row>
    <row r="925" spans="2:18" x14ac:dyDescent="0.45">
      <c r="B925" s="14" t="s">
        <v>190</v>
      </c>
      <c r="C925" s="9">
        <v>14</v>
      </c>
      <c r="D925" s="10">
        <v>97.24</v>
      </c>
      <c r="E925" s="10">
        <f>D925*C925</f>
        <v>1361.36</v>
      </c>
      <c r="F925" s="38" t="s">
        <v>69</v>
      </c>
      <c r="G925" s="9"/>
      <c r="H925" s="10">
        <v>97.09</v>
      </c>
      <c r="I925" s="10">
        <f>(C925*H925)-E925</f>
        <v>-2.0999999999999091</v>
      </c>
      <c r="J925" s="9" t="s">
        <v>134</v>
      </c>
      <c r="K925" s="38">
        <f>H925*C925</f>
        <v>1359.26</v>
      </c>
      <c r="L925" s="9" t="str">
        <f>IF(C925&lt;&gt;0,"sell "&amp;C925&amp;" "&amp;B925&amp;" @ $"&amp;H925,"")</f>
        <v>sell 14 BMRN @ $97.09</v>
      </c>
      <c r="M925" s="10">
        <f>M924+(H925*C925)</f>
        <v>27616.719999999998</v>
      </c>
      <c r="N925" s="9"/>
      <c r="O925" s="9"/>
      <c r="P925" s="9"/>
      <c r="Q925" s="9"/>
      <c r="R925" s="11"/>
    </row>
    <row r="926" spans="2:18" x14ac:dyDescent="0.45">
      <c r="B926" s="14"/>
      <c r="C926" s="9"/>
      <c r="D926" s="10"/>
      <c r="E926" s="10">
        <f>D926*C926</f>
        <v>0</v>
      </c>
      <c r="F926" s="38"/>
      <c r="G926" s="9"/>
      <c r="H926" s="10"/>
      <c r="I926" s="10">
        <f>(C926*H926)-E926</f>
        <v>0</v>
      </c>
      <c r="J926" s="9" t="s">
        <v>134</v>
      </c>
      <c r="K926" s="38">
        <f>H926*C926</f>
        <v>0</v>
      </c>
      <c r="L926" s="9" t="str">
        <f>IF(C926&lt;&gt;0,"sell "&amp;C926&amp;" "&amp;B926&amp;" @ $"&amp;H926,"")</f>
        <v/>
      </c>
      <c r="M926" s="10">
        <f>M925+(H926*C926)</f>
        <v>27616.719999999998</v>
      </c>
      <c r="N926" s="9"/>
      <c r="O926" s="9"/>
      <c r="P926" s="9"/>
      <c r="Q926" s="9"/>
      <c r="R926" s="11"/>
    </row>
    <row r="927" spans="2:18" x14ac:dyDescent="0.45">
      <c r="B927" s="14"/>
      <c r="C927" s="9"/>
      <c r="D927" s="10"/>
      <c r="E927" s="10">
        <f>D927*C927</f>
        <v>0</v>
      </c>
      <c r="F927" s="38"/>
      <c r="G927" s="9"/>
      <c r="H927" s="10"/>
      <c r="I927" s="10">
        <f>(C927*H927)-E927</f>
        <v>0</v>
      </c>
      <c r="J927" s="9" t="s">
        <v>134</v>
      </c>
      <c r="K927" s="38">
        <f>H927*C927</f>
        <v>0</v>
      </c>
      <c r="L927" s="9" t="str">
        <f>IF(C927&lt;&gt;0,"sell "&amp;C927&amp;" "&amp;B927&amp;" @ $"&amp;H927,"")</f>
        <v/>
      </c>
      <c r="M927" s="10">
        <f>M926+(H927*C927)</f>
        <v>27616.719999999998</v>
      </c>
      <c r="N927" s="9" t="s">
        <v>44</v>
      </c>
      <c r="O927" s="9"/>
      <c r="P927" s="9"/>
      <c r="Q927" s="9"/>
      <c r="R927" s="11"/>
    </row>
    <row r="928" spans="2:18" x14ac:dyDescent="0.45">
      <c r="B928" s="14"/>
      <c r="C928" s="9"/>
      <c r="D928" s="10" t="s">
        <v>20</v>
      </c>
      <c r="E928" s="10">
        <f>SUM(E925:E927)</f>
        <v>1361.36</v>
      </c>
      <c r="F928" s="9"/>
      <c r="G928" s="9"/>
      <c r="H928" s="41"/>
      <c r="I928" s="10">
        <f>SUM(I925:I927)</f>
        <v>-2.0999999999999091</v>
      </c>
      <c r="J928" s="9"/>
      <c r="K928" s="38">
        <f>SUM(K925:K927)</f>
        <v>1359.26</v>
      </c>
      <c r="L928" s="9"/>
      <c r="M928" s="10"/>
      <c r="N928" s="9"/>
      <c r="O928" s="9"/>
      <c r="P928" s="9"/>
      <c r="Q928" s="9"/>
      <c r="R928" s="11"/>
    </row>
    <row r="929" spans="2:18" x14ac:dyDescent="0.45">
      <c r="B929" s="14"/>
      <c r="C929" s="9"/>
      <c r="D929" s="10"/>
      <c r="E929" s="10"/>
      <c r="F929" s="9"/>
      <c r="G929" s="9"/>
      <c r="H929" s="42"/>
      <c r="I929" s="39"/>
      <c r="J929" s="9"/>
      <c r="K929" s="9"/>
      <c r="L929" s="9"/>
      <c r="M929" s="10"/>
      <c r="N929" s="9"/>
      <c r="O929" s="9"/>
      <c r="P929" s="9"/>
      <c r="Q929" s="9"/>
      <c r="R929" s="11"/>
    </row>
    <row r="930" spans="2:18" x14ac:dyDescent="0.45">
      <c r="B930" s="14"/>
      <c r="C930" s="9"/>
      <c r="D930" s="10"/>
      <c r="E930" s="10"/>
      <c r="F930" s="20"/>
      <c r="G930" s="9"/>
      <c r="H930" s="41"/>
      <c r="I930" s="10"/>
      <c r="J930" s="9"/>
      <c r="K930" s="9"/>
      <c r="L930" s="9"/>
      <c r="M930" s="10"/>
      <c r="N930" s="12" t="s">
        <v>41</v>
      </c>
      <c r="O930" s="9"/>
      <c r="P930" s="9"/>
      <c r="Q930" s="9"/>
      <c r="R930" s="11"/>
    </row>
    <row r="931" spans="2:18" x14ac:dyDescent="0.45">
      <c r="B931" s="8"/>
      <c r="C931" s="9"/>
      <c r="D931" s="10"/>
      <c r="E931" s="10"/>
      <c r="F931" s="20"/>
      <c r="G931" s="9"/>
      <c r="H931" s="41"/>
      <c r="I931" s="10"/>
      <c r="J931" s="9"/>
      <c r="K931" s="9"/>
      <c r="L931" s="9"/>
      <c r="M931" s="10"/>
      <c r="N931" s="12" t="s">
        <v>42</v>
      </c>
      <c r="O931" s="9"/>
      <c r="P931" s="9"/>
      <c r="Q931" s="9"/>
      <c r="R931" s="11"/>
    </row>
    <row r="932" spans="2:18" x14ac:dyDescent="0.45">
      <c r="B932" s="8"/>
      <c r="C932" s="12" t="s">
        <v>6</v>
      </c>
      <c r="D932" s="13" t="s">
        <v>4</v>
      </c>
      <c r="E932" s="13" t="s">
        <v>5</v>
      </c>
      <c r="F932" s="23" t="s">
        <v>16</v>
      </c>
      <c r="G932" s="9"/>
      <c r="H932" s="43" t="s">
        <v>18</v>
      </c>
      <c r="I932" s="13" t="s">
        <v>19</v>
      </c>
      <c r="J932" s="9"/>
      <c r="K932" s="9"/>
      <c r="L932" s="9"/>
      <c r="M932" s="10"/>
      <c r="N932" s="38">
        <f>M924</f>
        <v>26257.46</v>
      </c>
      <c r="O932" s="9" t="s">
        <v>45</v>
      </c>
      <c r="P932" s="9"/>
      <c r="Q932" s="9"/>
      <c r="R932" s="11"/>
    </row>
    <row r="933" spans="2:18" x14ac:dyDescent="0.45">
      <c r="B933" s="14" t="s">
        <v>196</v>
      </c>
      <c r="C933" s="9">
        <v>7</v>
      </c>
      <c r="D933" s="10">
        <v>188.05</v>
      </c>
      <c r="E933" s="10">
        <f>D933*C933</f>
        <v>1316.3500000000001</v>
      </c>
      <c r="F933" s="38" t="s">
        <v>69</v>
      </c>
      <c r="G933" s="9"/>
      <c r="H933" s="10">
        <v>187.26</v>
      </c>
      <c r="I933" s="10">
        <f>(C933*H933)-E933</f>
        <v>-5.5300000000002001</v>
      </c>
      <c r="J933" s="9" t="s">
        <v>134</v>
      </c>
      <c r="K933" s="9"/>
      <c r="L933" s="9" t="str">
        <f>IF(C933&lt;&gt;0,"buy "&amp;C933&amp;" "&amp;B933&amp;" @ $"&amp;H933,"")</f>
        <v>buy 7 MEDP @ $187.26</v>
      </c>
      <c r="M933" s="10">
        <f>M927-(H933*C933)</f>
        <v>26305.899999999998</v>
      </c>
      <c r="N933" s="38">
        <f>M924-(H933*C933)</f>
        <v>24946.639999999999</v>
      </c>
      <c r="O933" s="9"/>
      <c r="P933" s="9"/>
      <c r="Q933" s="9"/>
      <c r="R933" s="11"/>
    </row>
    <row r="934" spans="2:18" x14ac:dyDescent="0.45">
      <c r="B934" s="14" t="s">
        <v>197</v>
      </c>
      <c r="C934" s="9">
        <v>13</v>
      </c>
      <c r="D934" s="10">
        <v>103.97</v>
      </c>
      <c r="E934" s="10">
        <f>D934*C934</f>
        <v>1351.61</v>
      </c>
      <c r="F934" s="38" t="s">
        <v>69</v>
      </c>
      <c r="G934" s="9"/>
      <c r="H934" s="10">
        <v>104.12</v>
      </c>
      <c r="I934" s="10">
        <f>(C934*H934)-E934</f>
        <v>1.9500000000000455</v>
      </c>
      <c r="J934" s="9" t="s">
        <v>134</v>
      </c>
      <c r="K934" s="9"/>
      <c r="L934" s="9" t="str">
        <f>IF(C934&lt;&gt;0,"buy "&amp;C934&amp;" "&amp;B934&amp;" @ $"&amp;H934,"")</f>
        <v>buy 13 NVEE @ $104.12</v>
      </c>
      <c r="M934" s="10">
        <f>M933-(H934*C934)</f>
        <v>24952.339999999997</v>
      </c>
      <c r="N934" s="38">
        <f>N933-(H934*C934)</f>
        <v>23593.079999999998</v>
      </c>
      <c r="O934" s="9"/>
      <c r="P934" s="9"/>
      <c r="Q934" s="9"/>
      <c r="R934" s="11"/>
    </row>
    <row r="935" spans="2:18" x14ac:dyDescent="0.45">
      <c r="B935" s="28" t="s">
        <v>198</v>
      </c>
      <c r="C935" s="29">
        <v>54</v>
      </c>
      <c r="D935" s="30">
        <v>26.02</v>
      </c>
      <c r="E935" s="30">
        <f>D935*C935</f>
        <v>1405.08</v>
      </c>
      <c r="F935" s="38" t="s">
        <v>69</v>
      </c>
      <c r="G935" s="29"/>
      <c r="H935" s="30">
        <v>25.82</v>
      </c>
      <c r="I935" s="30">
        <f>(C935*H935)-E935</f>
        <v>-10.799999999999955</v>
      </c>
      <c r="J935" s="9" t="s">
        <v>134</v>
      </c>
      <c r="K935" s="9"/>
      <c r="L935" s="9" t="str">
        <f>IF(C935&lt;&gt;0,"buy "&amp;C935&amp;" "&amp;B935&amp;" @ $"&amp;H935,"")</f>
        <v>buy 54 AMKR @ $25.82</v>
      </c>
      <c r="M935" s="10">
        <f>M934-(H935*C935)</f>
        <v>23558.059999999998</v>
      </c>
      <c r="N935" s="46">
        <f>N934-(H935*C935)</f>
        <v>22198.799999999999</v>
      </c>
      <c r="O935" s="47" t="str">
        <f>"$"&amp;TEXT(N935,"#,##0.00")&amp;" will be the balance in the account after purchases.  "</f>
        <v xml:space="preserve">$22,198.80 will be the balance in the account after purchases.  </v>
      </c>
      <c r="P935" s="47"/>
      <c r="Q935" s="47"/>
      <c r="R935" s="48"/>
    </row>
    <row r="936" spans="2:18" x14ac:dyDescent="0.45">
      <c r="B936" s="14"/>
      <c r="C936" s="9"/>
      <c r="D936" s="10" t="s">
        <v>20</v>
      </c>
      <c r="E936" s="10">
        <f>SUM(E933:E935)</f>
        <v>4073.04</v>
      </c>
      <c r="F936" s="9"/>
      <c r="G936" s="9"/>
      <c r="H936" s="10" t="s">
        <v>28</v>
      </c>
      <c r="I936" s="10">
        <f>SUM(I933:I935)</f>
        <v>-14.380000000000109</v>
      </c>
      <c r="J936" s="9"/>
      <c r="K936" s="9"/>
      <c r="L936" s="9"/>
      <c r="M936" s="10"/>
      <c r="N936" s="9"/>
      <c r="O936" s="9" t="s">
        <v>84</v>
      </c>
      <c r="P936" s="9"/>
      <c r="Q936" s="9"/>
      <c r="R936" s="11"/>
    </row>
    <row r="937" spans="2:18" x14ac:dyDescent="0.45">
      <c r="B937" s="14"/>
      <c r="C937" s="9"/>
      <c r="D937" s="10"/>
      <c r="E937" s="10"/>
      <c r="F937" s="9"/>
      <c r="G937" s="9"/>
      <c r="H937" s="10"/>
      <c r="I937" s="10"/>
      <c r="J937" s="9"/>
      <c r="K937" s="9"/>
      <c r="L937" s="9"/>
      <c r="M937" s="10"/>
      <c r="N937" s="12" t="str">
        <f>IF(K928+N935&gt;0,"Credit Surplus","Credit Shortage")</f>
        <v>Credit Surplus</v>
      </c>
      <c r="O937" s="38">
        <f>K928+N935</f>
        <v>23558.059999999998</v>
      </c>
      <c r="P937" s="9" t="s">
        <v>121</v>
      </c>
      <c r="Q937" s="9"/>
      <c r="R937" s="11"/>
    </row>
    <row r="938" spans="2:18" x14ac:dyDescent="0.45">
      <c r="B938" s="14"/>
      <c r="C938" s="9"/>
      <c r="D938" s="10"/>
      <c r="E938" s="10"/>
      <c r="F938" s="9"/>
      <c r="G938" s="9"/>
      <c r="H938" s="10"/>
      <c r="I938" s="10"/>
      <c r="J938" s="9"/>
      <c r="K938" s="9"/>
      <c r="L938" s="9"/>
      <c r="M938" s="10"/>
      <c r="N938" s="9"/>
      <c r="O938" s="9"/>
      <c r="P938" s="9"/>
      <c r="Q938" s="9"/>
      <c r="R938" s="11"/>
    </row>
    <row r="939" spans="2:18" x14ac:dyDescent="0.45">
      <c r="B939" s="14"/>
      <c r="C939" s="9"/>
      <c r="D939" s="10"/>
      <c r="E939" s="10"/>
      <c r="F939" s="9"/>
      <c r="G939" s="9"/>
      <c r="H939" s="10"/>
      <c r="I939" s="10"/>
      <c r="J939" s="9"/>
      <c r="K939" s="9"/>
      <c r="L939" s="9"/>
      <c r="M939" s="9"/>
      <c r="N939" s="9"/>
      <c r="O939" s="9"/>
      <c r="P939" s="9"/>
      <c r="Q939" s="9"/>
      <c r="R939" s="11"/>
    </row>
    <row r="940" spans="2:18" x14ac:dyDescent="0.45">
      <c r="B940" s="14" t="s">
        <v>23</v>
      </c>
      <c r="C940" s="9"/>
      <c r="D940" s="10"/>
      <c r="E940" s="22">
        <v>1531.99</v>
      </c>
      <c r="F940" s="9" t="s">
        <v>111</v>
      </c>
      <c r="G940" s="9"/>
      <c r="H940" s="10"/>
      <c r="I940" s="10"/>
      <c r="J940" s="9"/>
      <c r="K940" s="9"/>
      <c r="L940" s="9"/>
      <c r="M940" s="9"/>
      <c r="N940" s="9"/>
      <c r="O940" s="9"/>
      <c r="P940" s="9"/>
      <c r="Q940" s="9"/>
      <c r="R940" s="11"/>
    </row>
    <row r="941" spans="2:18" x14ac:dyDescent="0.45">
      <c r="B941" s="14" t="s">
        <v>24</v>
      </c>
      <c r="C941" s="9"/>
      <c r="D941" s="10"/>
      <c r="E941" s="49">
        <f>I928</f>
        <v>-2.0999999999999091</v>
      </c>
      <c r="F941" s="9" t="s">
        <v>36</v>
      </c>
      <c r="G941" s="9"/>
      <c r="H941" s="10"/>
      <c r="I941" s="10"/>
      <c r="J941" s="9"/>
      <c r="K941" s="9"/>
      <c r="L941" s="9"/>
      <c r="M941" s="9"/>
      <c r="N941" s="9"/>
      <c r="O941" s="9"/>
      <c r="P941" s="9"/>
      <c r="Q941" s="9"/>
      <c r="R941" s="11"/>
    </row>
    <row r="942" spans="2:18" x14ac:dyDescent="0.45">
      <c r="B942" s="14" t="s">
        <v>25</v>
      </c>
      <c r="C942" s="9"/>
      <c r="D942" s="10"/>
      <c r="E942" s="10">
        <f>E940+E941</f>
        <v>1529.89</v>
      </c>
      <c r="F942" s="9"/>
      <c r="G942" s="9"/>
      <c r="H942" s="10"/>
      <c r="I942" s="10"/>
      <c r="J942" s="9"/>
      <c r="K942" s="9"/>
      <c r="L942" s="9"/>
      <c r="M942" s="9"/>
      <c r="N942" s="9"/>
      <c r="O942" s="9"/>
      <c r="P942" s="9"/>
      <c r="Q942" s="9"/>
      <c r="R942" s="11"/>
    </row>
    <row r="943" spans="2:18" x14ac:dyDescent="0.45">
      <c r="B943" s="14" t="s">
        <v>27</v>
      </c>
      <c r="C943" s="9"/>
      <c r="D943" s="10"/>
      <c r="E943" s="10">
        <f>I936</f>
        <v>-14.380000000000109</v>
      </c>
      <c r="F943" s="9" t="s">
        <v>37</v>
      </c>
      <c r="G943" s="9"/>
      <c r="H943" s="10"/>
      <c r="I943" s="10"/>
      <c r="J943" s="9"/>
      <c r="K943" s="9"/>
      <c r="L943" s="9"/>
      <c r="M943" s="9"/>
      <c r="N943" s="9"/>
      <c r="O943" s="9"/>
      <c r="P943" s="9"/>
      <c r="Q943" s="9"/>
      <c r="R943" s="11"/>
    </row>
    <row r="944" spans="2:18" x14ac:dyDescent="0.45">
      <c r="B944" s="14" t="s">
        <v>25</v>
      </c>
      <c r="C944" s="9"/>
      <c r="D944" s="10"/>
      <c r="E944" s="32">
        <f>E942-E943</f>
        <v>1544.2700000000002</v>
      </c>
      <c r="F944" s="20" t="s">
        <v>38</v>
      </c>
      <c r="G944" s="9"/>
      <c r="H944" s="10"/>
      <c r="I944" s="10"/>
      <c r="J944" s="9"/>
      <c r="K944" s="9"/>
      <c r="L944" s="9"/>
      <c r="M944" s="9"/>
      <c r="N944" s="9"/>
      <c r="O944" s="9"/>
      <c r="P944" s="9"/>
      <c r="Q944" s="9"/>
      <c r="R944" s="11"/>
    </row>
    <row r="945" spans="2:18" ht="14.65" thickBot="1" x14ac:dyDescent="0.5">
      <c r="B945" s="16"/>
      <c r="C945" s="17"/>
      <c r="D945" s="18"/>
      <c r="E945" s="18"/>
      <c r="F945" s="17"/>
      <c r="G945" s="17"/>
      <c r="H945" s="18"/>
      <c r="I945" s="18"/>
      <c r="J945" s="17"/>
      <c r="K945" s="17"/>
      <c r="L945" s="17"/>
      <c r="M945" s="17"/>
      <c r="N945" s="17"/>
      <c r="O945" s="17"/>
      <c r="P945" s="17"/>
      <c r="Q945" s="17"/>
      <c r="R945" s="19"/>
    </row>
    <row r="946" spans="2:18" ht="14.65" thickTop="1" x14ac:dyDescent="0.45"/>
    <row r="948" spans="2:18" ht="14.65" thickBot="1" x14ac:dyDescent="0.5"/>
    <row r="949" spans="2:18" ht="14.65" thickTop="1" x14ac:dyDescent="0.45">
      <c r="B949" s="3"/>
      <c r="C949" s="4"/>
      <c r="D949" s="5">
        <v>44985</v>
      </c>
      <c r="E949" s="6"/>
      <c r="F949" s="4"/>
      <c r="G949" s="4"/>
      <c r="H949" s="6"/>
      <c r="I949" s="6"/>
      <c r="J949" s="4"/>
      <c r="K949" s="4"/>
      <c r="L949" s="4"/>
      <c r="M949" s="21" t="s">
        <v>40</v>
      </c>
      <c r="N949" s="4"/>
      <c r="O949" s="4"/>
      <c r="P949" s="4"/>
      <c r="Q949" s="4"/>
      <c r="R949" s="7"/>
    </row>
    <row r="950" spans="2:18" x14ac:dyDescent="0.45">
      <c r="B950" s="8" t="s">
        <v>11</v>
      </c>
      <c r="C950" s="9"/>
      <c r="D950" s="10"/>
      <c r="E950" s="10"/>
      <c r="F950" s="9"/>
      <c r="G950" s="9"/>
      <c r="H950" s="10"/>
      <c r="I950" s="10"/>
      <c r="J950" s="9"/>
      <c r="K950" s="12" t="s">
        <v>68</v>
      </c>
      <c r="L950" s="9"/>
      <c r="M950" s="12" t="s">
        <v>21</v>
      </c>
      <c r="N950" s="12"/>
      <c r="O950" s="9"/>
      <c r="P950" s="9"/>
      <c r="Q950" s="9"/>
      <c r="R950" s="11"/>
    </row>
    <row r="951" spans="2:18" x14ac:dyDescent="0.45">
      <c r="B951" s="8" t="s">
        <v>3</v>
      </c>
      <c r="C951" s="12" t="s">
        <v>6</v>
      </c>
      <c r="D951" s="13" t="s">
        <v>4</v>
      </c>
      <c r="E951" s="13" t="s">
        <v>7</v>
      </c>
      <c r="F951" s="12" t="s">
        <v>16</v>
      </c>
      <c r="G951" s="9"/>
      <c r="H951" s="13" t="s">
        <v>18</v>
      </c>
      <c r="I951" s="13" t="s">
        <v>19</v>
      </c>
      <c r="J951" s="43" t="s">
        <v>133</v>
      </c>
      <c r="K951" s="12" t="s">
        <v>67</v>
      </c>
      <c r="L951" s="9"/>
      <c r="M951" s="22">
        <v>18338.580000000002</v>
      </c>
      <c r="N951" s="9" t="s">
        <v>135</v>
      </c>
      <c r="O951" s="9"/>
      <c r="P951" s="9"/>
      <c r="Q951" s="9"/>
      <c r="R951" s="11"/>
    </row>
    <row r="952" spans="2:18" x14ac:dyDescent="0.45">
      <c r="B952" s="14" t="s">
        <v>187</v>
      </c>
      <c r="C952" s="9">
        <v>97</v>
      </c>
      <c r="D952" s="10">
        <v>14.83</v>
      </c>
      <c r="E952" s="10">
        <f>D952*C952</f>
        <v>1438.51</v>
      </c>
      <c r="F952" s="38" t="s">
        <v>69</v>
      </c>
      <c r="G952" s="9"/>
      <c r="H952" s="10">
        <v>14.74</v>
      </c>
      <c r="I952" s="10">
        <f>(C952*H952)-E952</f>
        <v>-8.7300000000000182</v>
      </c>
      <c r="J952" s="9" t="s">
        <v>134</v>
      </c>
      <c r="K952" s="38">
        <f>H952*C952</f>
        <v>1429.78</v>
      </c>
      <c r="L952" s="9" t="str">
        <f>IF(C952&lt;&gt;0,"sell "&amp;C952&amp;" "&amp;B952&amp;" @ $"&amp;H952,"")</f>
        <v>sell 97 TH @ $14.74</v>
      </c>
      <c r="M952" s="10">
        <f>M951+(H952*C952)</f>
        <v>19768.36</v>
      </c>
      <c r="N952" s="9"/>
      <c r="O952" s="9"/>
      <c r="P952" s="9"/>
      <c r="Q952" s="9"/>
      <c r="R952" s="11"/>
    </row>
    <row r="953" spans="2:18" x14ac:dyDescent="0.45">
      <c r="B953" s="14" t="s">
        <v>85</v>
      </c>
      <c r="C953" s="9">
        <v>18</v>
      </c>
      <c r="D953" s="10">
        <v>70.19</v>
      </c>
      <c r="E953" s="10">
        <f>D953*C953</f>
        <v>1263.42</v>
      </c>
      <c r="F953" s="38" t="s">
        <v>69</v>
      </c>
      <c r="G953" s="9"/>
      <c r="H953" s="10">
        <v>70.56</v>
      </c>
      <c r="I953" s="10">
        <f>(C953*H953)-E953</f>
        <v>6.6599999999998545</v>
      </c>
      <c r="J953" s="9" t="s">
        <v>134</v>
      </c>
      <c r="K953" s="38">
        <f>H953*C953</f>
        <v>1270.08</v>
      </c>
      <c r="L953" s="9" t="str">
        <f>IF(C953&lt;&gt;0,"sell "&amp;C953&amp;" "&amp;B953&amp;" @ $"&amp;H953,"")</f>
        <v>sell 18 HURN @ $70.56</v>
      </c>
      <c r="M953" s="10">
        <f>M952+(H953*C953)</f>
        <v>21038.440000000002</v>
      </c>
      <c r="N953" s="9"/>
      <c r="O953" s="9"/>
      <c r="P953" s="9"/>
      <c r="Q953" s="9"/>
      <c r="R953" s="11"/>
    </row>
    <row r="954" spans="2:18" x14ac:dyDescent="0.45">
      <c r="B954" s="14" t="s">
        <v>188</v>
      </c>
      <c r="C954" s="9">
        <v>32</v>
      </c>
      <c r="D954" s="10">
        <v>35.85</v>
      </c>
      <c r="E954" s="10">
        <f>D954*C954</f>
        <v>1147.2</v>
      </c>
      <c r="F954" s="38" t="s">
        <v>69</v>
      </c>
      <c r="G954" s="9"/>
      <c r="H954" s="10">
        <v>35.78</v>
      </c>
      <c r="I954" s="10">
        <f>(C954*H954)-E954</f>
        <v>-2.2400000000000091</v>
      </c>
      <c r="J954" s="9" t="s">
        <v>134</v>
      </c>
      <c r="K954" s="38">
        <f>H954*C954</f>
        <v>1144.96</v>
      </c>
      <c r="L954" s="9" t="str">
        <f>IF(C954&lt;&gt;0,"sell "&amp;C954&amp;" "&amp;B954&amp;" @ $"&amp;H954,"")</f>
        <v>sell 32 RPRX @ $35.78</v>
      </c>
      <c r="M954" s="10">
        <f>M953+(H954*C954)</f>
        <v>22183.4</v>
      </c>
      <c r="N954" s="9" t="s">
        <v>44</v>
      </c>
      <c r="O954" s="9"/>
      <c r="P954" s="9"/>
      <c r="Q954" s="9"/>
      <c r="R954" s="11"/>
    </row>
    <row r="955" spans="2:18" x14ac:dyDescent="0.45">
      <c r="B955" s="14"/>
      <c r="C955" s="9"/>
      <c r="D955" s="10" t="s">
        <v>20</v>
      </c>
      <c r="E955" s="10">
        <f>SUM(E952:E954)</f>
        <v>3849.13</v>
      </c>
      <c r="F955" s="9"/>
      <c r="G955" s="9"/>
      <c r="H955" s="41"/>
      <c r="I955" s="10">
        <f>SUM(I952:I954)</f>
        <v>-4.3100000000001728</v>
      </c>
      <c r="J955" s="9"/>
      <c r="K955" s="38">
        <f>SUM(K952:K954)</f>
        <v>3844.8199999999997</v>
      </c>
      <c r="L955" s="9"/>
      <c r="M955" s="10"/>
      <c r="N955" s="9"/>
      <c r="O955" s="9"/>
      <c r="P955" s="9"/>
      <c r="Q955" s="9"/>
      <c r="R955" s="11"/>
    </row>
    <row r="956" spans="2:18" x14ac:dyDescent="0.45">
      <c r="B956" s="14"/>
      <c r="C956" s="9"/>
      <c r="D956" s="10"/>
      <c r="E956" s="10"/>
      <c r="F956" s="9"/>
      <c r="G956" s="9"/>
      <c r="H956" s="42"/>
      <c r="I956" s="39"/>
      <c r="J956" s="9"/>
      <c r="K956" s="9"/>
      <c r="L956" s="9"/>
      <c r="M956" s="10"/>
      <c r="N956" s="9"/>
      <c r="O956" s="9"/>
      <c r="P956" s="9"/>
      <c r="Q956" s="9"/>
      <c r="R956" s="11"/>
    </row>
    <row r="957" spans="2:18" x14ac:dyDescent="0.45">
      <c r="B957" s="14"/>
      <c r="C957" s="9"/>
      <c r="D957" s="10"/>
      <c r="E957" s="10"/>
      <c r="F957" s="20"/>
      <c r="G957" s="9"/>
      <c r="H957" s="41"/>
      <c r="I957" s="10"/>
      <c r="J957" s="9"/>
      <c r="K957" s="9"/>
      <c r="L957" s="9"/>
      <c r="M957" s="10"/>
      <c r="N957" s="12" t="s">
        <v>41</v>
      </c>
      <c r="O957" s="9"/>
      <c r="P957" s="9"/>
      <c r="Q957" s="9"/>
      <c r="R957" s="11"/>
    </row>
    <row r="958" spans="2:18" x14ac:dyDescent="0.45">
      <c r="B958" s="8"/>
      <c r="C958" s="9"/>
      <c r="D958" s="10"/>
      <c r="E958" s="10"/>
      <c r="F958" s="20"/>
      <c r="G958" s="9"/>
      <c r="H958" s="41"/>
      <c r="I958" s="10"/>
      <c r="J958" s="9"/>
      <c r="K958" s="9"/>
      <c r="L958" s="9"/>
      <c r="M958" s="10"/>
      <c r="N958" s="12" t="s">
        <v>42</v>
      </c>
      <c r="O958" s="9"/>
      <c r="P958" s="9"/>
      <c r="Q958" s="9"/>
      <c r="R958" s="11"/>
    </row>
    <row r="959" spans="2:18" x14ac:dyDescent="0.45">
      <c r="B959" s="8"/>
      <c r="C959" s="12" t="s">
        <v>6</v>
      </c>
      <c r="D959" s="13" t="s">
        <v>4</v>
      </c>
      <c r="E959" s="13" t="s">
        <v>5</v>
      </c>
      <c r="F959" s="23" t="s">
        <v>16</v>
      </c>
      <c r="G959" s="9"/>
      <c r="H959" s="43" t="s">
        <v>18</v>
      </c>
      <c r="I959" s="13" t="s">
        <v>19</v>
      </c>
      <c r="J959" s="9"/>
      <c r="K959" s="9"/>
      <c r="L959" s="9"/>
      <c r="M959" s="10"/>
      <c r="N959" s="38">
        <f>M951</f>
        <v>18338.580000000002</v>
      </c>
      <c r="O959" s="9" t="s">
        <v>45</v>
      </c>
      <c r="P959" s="9"/>
      <c r="Q959" s="9"/>
      <c r="R959" s="11"/>
    </row>
    <row r="960" spans="2:18" x14ac:dyDescent="0.45">
      <c r="B960" s="14" t="s">
        <v>194</v>
      </c>
      <c r="C960" s="9">
        <v>199</v>
      </c>
      <c r="D960" s="10">
        <v>7.23</v>
      </c>
      <c r="E960" s="10">
        <f>D960*C960</f>
        <v>1438.77</v>
      </c>
      <c r="F960" s="38" t="s">
        <v>69</v>
      </c>
      <c r="G960" s="9"/>
      <c r="H960" s="10">
        <v>7.29</v>
      </c>
      <c r="I960" s="10">
        <f>(C960*H960)-E960</f>
        <v>11.940000000000055</v>
      </c>
      <c r="J960" s="9" t="s">
        <v>134</v>
      </c>
      <c r="K960" s="9"/>
      <c r="L960" s="9" t="str">
        <f>IF(C960&lt;&gt;0,"buy "&amp;C960&amp;" "&amp;B960&amp;" @ $"&amp;H960,"")</f>
        <v>buy 199 BORR @ $7.29</v>
      </c>
      <c r="M960" s="10">
        <f>M954-(H960*C960)</f>
        <v>20732.690000000002</v>
      </c>
      <c r="N960" s="38">
        <f>M951-(H960*C960)</f>
        <v>16887.870000000003</v>
      </c>
      <c r="O960" s="9"/>
      <c r="P960" s="9"/>
      <c r="Q960" s="9"/>
      <c r="R960" s="11"/>
    </row>
    <row r="961" spans="2:18" x14ac:dyDescent="0.45">
      <c r="B961" s="14" t="s">
        <v>195</v>
      </c>
      <c r="C961" s="9">
        <v>22</v>
      </c>
      <c r="D961" s="10">
        <v>65.17</v>
      </c>
      <c r="E961" s="10">
        <f>D961*C961</f>
        <v>1433.74</v>
      </c>
      <c r="F961" s="38" t="s">
        <v>69</v>
      </c>
      <c r="G961" s="9"/>
      <c r="H961" s="10">
        <v>64.91</v>
      </c>
      <c r="I961" s="10">
        <f>(C961*H961)-E961</f>
        <v>-5.7200000000000273</v>
      </c>
      <c r="J961" s="9" t="s">
        <v>134</v>
      </c>
      <c r="K961" s="9"/>
      <c r="L961" s="9" t="str">
        <f>IF(C961&lt;&gt;0,"buy "&amp;C961&amp;" "&amp;B961&amp;" @ $"&amp;H961,"")</f>
        <v>buy 22 HQY @ $64.91</v>
      </c>
      <c r="M961" s="10">
        <f>M960-(H961*C961)</f>
        <v>19304.670000000002</v>
      </c>
      <c r="N961" s="38">
        <f>N960-(H961*C961)</f>
        <v>15459.850000000002</v>
      </c>
      <c r="O961" s="9"/>
      <c r="P961" s="9"/>
      <c r="Q961" s="9"/>
      <c r="R961" s="11"/>
    </row>
    <row r="962" spans="2:18" x14ac:dyDescent="0.45">
      <c r="B962" s="28"/>
      <c r="C962" s="29"/>
      <c r="D962" s="30"/>
      <c r="E962" s="30">
        <f>D962*C962</f>
        <v>0</v>
      </c>
      <c r="F962" s="38"/>
      <c r="G962" s="29"/>
      <c r="H962" s="30"/>
      <c r="I962" s="30">
        <f>(C962*H962)-E962</f>
        <v>0</v>
      </c>
      <c r="J962" s="9" t="s">
        <v>134</v>
      </c>
      <c r="K962" s="9"/>
      <c r="L962" s="9" t="str">
        <f>IF(C962&lt;&gt;0,"buy "&amp;C962&amp;" "&amp;B962&amp;" @ $"&amp;H962,"")</f>
        <v/>
      </c>
      <c r="M962" s="10">
        <f>M961-(H962*C962)</f>
        <v>19304.670000000002</v>
      </c>
      <c r="N962" s="46">
        <f>N961-(H962*C962)</f>
        <v>15459.850000000002</v>
      </c>
      <c r="O962" s="47" t="str">
        <f>"$"&amp;TEXT(N962,"#,##0.00")&amp;" will be the balance in the account after purchases.  "</f>
        <v xml:space="preserve">$15,459.85 will be the balance in the account after purchases.  </v>
      </c>
      <c r="P962" s="47"/>
      <c r="Q962" s="47"/>
      <c r="R962" s="48"/>
    </row>
    <row r="963" spans="2:18" x14ac:dyDescent="0.45">
      <c r="B963" s="14"/>
      <c r="C963" s="9"/>
      <c r="D963" s="10" t="s">
        <v>20</v>
      </c>
      <c r="E963" s="10">
        <f>SUM(E960:E962)</f>
        <v>2872.51</v>
      </c>
      <c r="F963" s="9"/>
      <c r="G963" s="9"/>
      <c r="H963" s="10" t="s">
        <v>28</v>
      </c>
      <c r="I963" s="10">
        <f>SUM(I960:I962)</f>
        <v>6.2200000000000273</v>
      </c>
      <c r="J963" s="9"/>
      <c r="K963" s="9"/>
      <c r="L963" s="9"/>
      <c r="M963" s="10"/>
      <c r="N963" s="9"/>
      <c r="O963" s="9" t="s">
        <v>84</v>
      </c>
      <c r="P963" s="9"/>
      <c r="Q963" s="9"/>
      <c r="R963" s="11"/>
    </row>
    <row r="964" spans="2:18" x14ac:dyDescent="0.45">
      <c r="B964" s="14"/>
      <c r="C964" s="9"/>
      <c r="D964" s="10"/>
      <c r="E964" s="10"/>
      <c r="F964" s="9"/>
      <c r="G964" s="9"/>
      <c r="H964" s="10"/>
      <c r="I964" s="10"/>
      <c r="J964" s="9"/>
      <c r="K964" s="9"/>
      <c r="L964" s="9"/>
      <c r="M964" s="10"/>
      <c r="N964" s="12" t="str">
        <f>IF(K955+N962&gt;0,"Credit Surplus","Credit Shortage")</f>
        <v>Credit Surplus</v>
      </c>
      <c r="O964" s="38">
        <f>K955+N962</f>
        <v>19304.670000000002</v>
      </c>
      <c r="P964" s="9" t="s">
        <v>121</v>
      </c>
      <c r="Q964" s="9"/>
      <c r="R964" s="11"/>
    </row>
    <row r="965" spans="2:18" x14ac:dyDescent="0.45">
      <c r="B965" s="14"/>
      <c r="C965" s="9"/>
      <c r="D965" s="10"/>
      <c r="E965" s="10"/>
      <c r="F965" s="9"/>
      <c r="G965" s="9"/>
      <c r="H965" s="10"/>
      <c r="I965" s="10"/>
      <c r="J965" s="9"/>
      <c r="K965" s="9"/>
      <c r="L965" s="9"/>
      <c r="M965" s="10"/>
      <c r="N965" s="9"/>
      <c r="O965" s="9"/>
      <c r="P965" s="9"/>
      <c r="Q965" s="9"/>
      <c r="R965" s="11"/>
    </row>
    <row r="966" spans="2:18" x14ac:dyDescent="0.45">
      <c r="B966" s="14"/>
      <c r="C966" s="9"/>
      <c r="D966" s="10"/>
      <c r="E966" s="10"/>
      <c r="F966" s="9"/>
      <c r="G966" s="9"/>
      <c r="H966" s="10"/>
      <c r="I966" s="10"/>
      <c r="J966" s="9"/>
      <c r="K966" s="9"/>
      <c r="L966" s="9"/>
      <c r="M966" s="9"/>
      <c r="N966" s="9"/>
      <c r="O966" s="9"/>
      <c r="P966" s="9"/>
      <c r="Q966" s="9"/>
      <c r="R966" s="11"/>
    </row>
    <row r="967" spans="2:18" x14ac:dyDescent="0.45">
      <c r="B967" s="14" t="s">
        <v>23</v>
      </c>
      <c r="C967" s="9"/>
      <c r="D967" s="10"/>
      <c r="E967" s="22">
        <v>2735.63</v>
      </c>
      <c r="F967" s="9" t="s">
        <v>111</v>
      </c>
      <c r="G967" s="9"/>
      <c r="H967" s="10"/>
      <c r="I967" s="10"/>
      <c r="J967" s="9"/>
      <c r="K967" s="9"/>
      <c r="L967" s="9"/>
      <c r="M967" s="9"/>
      <c r="N967" s="9"/>
      <c r="O967" s="9"/>
      <c r="P967" s="9"/>
      <c r="Q967" s="9"/>
      <c r="R967" s="11"/>
    </row>
    <row r="968" spans="2:18" x14ac:dyDescent="0.45">
      <c r="B968" s="14" t="s">
        <v>24</v>
      </c>
      <c r="C968" s="9"/>
      <c r="D968" s="10"/>
      <c r="E968" s="49">
        <f>I955</f>
        <v>-4.3100000000001728</v>
      </c>
      <c r="F968" s="9" t="s">
        <v>36</v>
      </c>
      <c r="G968" s="9"/>
      <c r="H968" s="10"/>
      <c r="I968" s="10"/>
      <c r="J968" s="9"/>
      <c r="K968" s="9"/>
      <c r="L968" s="9"/>
      <c r="M968" s="9"/>
      <c r="N968" s="9"/>
      <c r="O968" s="9"/>
      <c r="P968" s="9"/>
      <c r="Q968" s="9"/>
      <c r="R968" s="11"/>
    </row>
    <row r="969" spans="2:18" x14ac:dyDescent="0.45">
      <c r="B969" s="14" t="s">
        <v>25</v>
      </c>
      <c r="C969" s="9"/>
      <c r="D969" s="10"/>
      <c r="E969" s="10">
        <f>E967+E968</f>
        <v>2731.3199999999997</v>
      </c>
      <c r="F969" s="9"/>
      <c r="G969" s="9"/>
      <c r="H969" s="10"/>
      <c r="I969" s="10"/>
      <c r="J969" s="9"/>
      <c r="K969" s="9"/>
      <c r="L969" s="9"/>
      <c r="M969" s="9"/>
      <c r="N969" s="9"/>
      <c r="O969" s="9"/>
      <c r="P969" s="9"/>
      <c r="Q969" s="9"/>
      <c r="R969" s="11"/>
    </row>
    <row r="970" spans="2:18" x14ac:dyDescent="0.45">
      <c r="B970" s="14" t="s">
        <v>27</v>
      </c>
      <c r="C970" s="9"/>
      <c r="D970" s="10"/>
      <c r="E970" s="10">
        <f>I963</f>
        <v>6.2200000000000273</v>
      </c>
      <c r="F970" s="9" t="s">
        <v>37</v>
      </c>
      <c r="G970" s="9"/>
      <c r="H970" s="10"/>
      <c r="I970" s="10"/>
      <c r="J970" s="9"/>
      <c r="K970" s="9"/>
      <c r="L970" s="9"/>
      <c r="M970" s="9"/>
      <c r="N970" s="9"/>
      <c r="O970" s="9"/>
      <c r="P970" s="9"/>
      <c r="Q970" s="9"/>
      <c r="R970" s="11"/>
    </row>
    <row r="971" spans="2:18" x14ac:dyDescent="0.45">
      <c r="B971" s="14" t="s">
        <v>25</v>
      </c>
      <c r="C971" s="9"/>
      <c r="D971" s="10"/>
      <c r="E971" s="32">
        <f>E969-E970</f>
        <v>2725.0999999999995</v>
      </c>
      <c r="F971" s="20" t="s">
        <v>38</v>
      </c>
      <c r="G971" s="9"/>
      <c r="H971" s="10"/>
      <c r="I971" s="10"/>
      <c r="J971" s="9"/>
      <c r="K971" s="9"/>
      <c r="L971" s="9"/>
      <c r="M971" s="9"/>
      <c r="N971" s="9"/>
      <c r="O971" s="9"/>
      <c r="P971" s="9"/>
      <c r="Q971" s="9"/>
      <c r="R971" s="11"/>
    </row>
    <row r="972" spans="2:18" ht="14.65" thickBot="1" x14ac:dyDescent="0.5">
      <c r="B972" s="16"/>
      <c r="C972" s="17"/>
      <c r="D972" s="18"/>
      <c r="E972" s="18"/>
      <c r="F972" s="17"/>
      <c r="G972" s="17"/>
      <c r="H972" s="18"/>
      <c r="I972" s="18"/>
      <c r="J972" s="17"/>
      <c r="K972" s="17"/>
      <c r="L972" s="17"/>
      <c r="M972" s="17"/>
      <c r="N972" s="17"/>
      <c r="O972" s="17"/>
      <c r="P972" s="17"/>
      <c r="Q972" s="17"/>
      <c r="R972" s="19"/>
    </row>
    <row r="973" spans="2:18" ht="14.65" thickTop="1" x14ac:dyDescent="0.45"/>
    <row r="975" spans="2:18" ht="14.65" thickBot="1" x14ac:dyDescent="0.5">
      <c r="D975" s="1"/>
      <c r="E975" s="1"/>
      <c r="H975" s="1"/>
      <c r="I975" s="1"/>
    </row>
    <row r="976" spans="2:18" ht="14.65" thickTop="1" x14ac:dyDescent="0.45">
      <c r="B976" s="3"/>
      <c r="C976" s="4"/>
      <c r="D976" s="5">
        <v>44957</v>
      </c>
      <c r="E976" s="6"/>
      <c r="F976" s="4"/>
      <c r="G976" s="4"/>
      <c r="H976" s="6"/>
      <c r="I976" s="6"/>
      <c r="J976" s="4"/>
      <c r="K976" s="4"/>
      <c r="L976" s="4"/>
      <c r="M976" s="21" t="s">
        <v>40</v>
      </c>
      <c r="N976" s="4"/>
      <c r="O976" s="4"/>
      <c r="P976" s="4"/>
      <c r="Q976" s="4"/>
      <c r="R976" s="7"/>
    </row>
    <row r="977" spans="2:18" x14ac:dyDescent="0.45">
      <c r="B977" s="8" t="s">
        <v>11</v>
      </c>
      <c r="C977" s="9"/>
      <c r="D977" s="10"/>
      <c r="E977" s="10"/>
      <c r="F977" s="9"/>
      <c r="G977" s="9"/>
      <c r="H977" s="10"/>
      <c r="I977" s="10"/>
      <c r="J977" s="9"/>
      <c r="K977" s="12" t="s">
        <v>68</v>
      </c>
      <c r="L977" s="9"/>
      <c r="M977" s="12" t="s">
        <v>21</v>
      </c>
      <c r="N977" s="12"/>
      <c r="O977" s="9"/>
      <c r="P977" s="9"/>
      <c r="Q977" s="9"/>
      <c r="R977" s="11"/>
    </row>
    <row r="978" spans="2:18" x14ac:dyDescent="0.45">
      <c r="B978" s="8" t="s">
        <v>3</v>
      </c>
      <c r="C978" s="12" t="s">
        <v>6</v>
      </c>
      <c r="D978" s="13" t="s">
        <v>4</v>
      </c>
      <c r="E978" s="13" t="s">
        <v>7</v>
      </c>
      <c r="F978" s="12" t="s">
        <v>16</v>
      </c>
      <c r="G978" s="9"/>
      <c r="H978" s="13" t="s">
        <v>18</v>
      </c>
      <c r="I978" s="13" t="s">
        <v>19</v>
      </c>
      <c r="J978" s="43" t="s">
        <v>133</v>
      </c>
      <c r="K978" s="12" t="s">
        <v>67</v>
      </c>
      <c r="L978" s="9"/>
      <c r="M978" s="22">
        <v>18314.939999999999</v>
      </c>
      <c r="N978" s="9" t="s">
        <v>135</v>
      </c>
      <c r="O978" s="9"/>
      <c r="P978" s="9"/>
      <c r="Q978" s="9"/>
      <c r="R978" s="11"/>
    </row>
    <row r="979" spans="2:18" x14ac:dyDescent="0.45">
      <c r="B979" s="14" t="s">
        <v>184</v>
      </c>
      <c r="C979" s="9">
        <v>22</v>
      </c>
      <c r="D979" s="10">
        <v>57.83</v>
      </c>
      <c r="E979" s="10">
        <f>D979*C979</f>
        <v>1272.26</v>
      </c>
      <c r="F979" s="38" t="s">
        <v>17</v>
      </c>
      <c r="G979" s="9"/>
      <c r="H979" s="10">
        <v>57.82</v>
      </c>
      <c r="I979" s="10">
        <f>(C979*H979)-E979</f>
        <v>-0.22000000000002728</v>
      </c>
      <c r="J979" s="9" t="s">
        <v>134</v>
      </c>
      <c r="K979" s="38">
        <f>H979*C979</f>
        <v>1272.04</v>
      </c>
      <c r="L979" s="9" t="str">
        <f>IF(C979&lt;&gt;0,"sell "&amp;C979&amp;" "&amp;B979&amp;" @ $"&amp;H979,"")</f>
        <v>sell 22 CEIX @ $57.82</v>
      </c>
      <c r="M979" s="10">
        <f>M978+(H979*C979)</f>
        <v>19586.98</v>
      </c>
      <c r="N979" s="9"/>
      <c r="O979" s="9"/>
      <c r="P979" s="9"/>
      <c r="Q979" s="9"/>
      <c r="R979" s="11"/>
    </row>
    <row r="980" spans="2:18" x14ac:dyDescent="0.45">
      <c r="B980" s="14" t="s">
        <v>185</v>
      </c>
      <c r="C980" s="9">
        <v>18</v>
      </c>
      <c r="D980" s="10">
        <v>75.33</v>
      </c>
      <c r="E980" s="10">
        <f>D980*C980</f>
        <v>1355.94</v>
      </c>
      <c r="F980" s="38" t="s">
        <v>17</v>
      </c>
      <c r="G980" s="9"/>
      <c r="H980" s="10">
        <v>75.150000000000006</v>
      </c>
      <c r="I980" s="10">
        <f>(C980*H980)-E980</f>
        <v>-3.2400000000000091</v>
      </c>
      <c r="J980" s="9" t="s">
        <v>134</v>
      </c>
      <c r="K980" s="38">
        <f>H980*C980</f>
        <v>1352.7</v>
      </c>
      <c r="L980" s="9" t="str">
        <f>IF(C980&lt;&gt;0,"sell "&amp;C980&amp;" "&amp;B980&amp;" @ $"&amp;H980,"")</f>
        <v>sell 18 CBT @ $75.15</v>
      </c>
      <c r="M980" s="10">
        <f>M979+(H980*C980)</f>
        <v>20939.68</v>
      </c>
      <c r="N980" s="9"/>
      <c r="O980" s="9"/>
      <c r="P980" s="9"/>
      <c r="Q980" s="9"/>
      <c r="R980" s="11"/>
    </row>
    <row r="981" spans="2:18" x14ac:dyDescent="0.45">
      <c r="B981" s="14" t="s">
        <v>186</v>
      </c>
      <c r="C981" s="9">
        <v>75</v>
      </c>
      <c r="D981" s="10">
        <v>16.28</v>
      </c>
      <c r="E981" s="10">
        <f>D981*C981</f>
        <v>1221</v>
      </c>
      <c r="F981" s="38" t="s">
        <v>17</v>
      </c>
      <c r="G981" s="9"/>
      <c r="H981" s="10">
        <v>16.2</v>
      </c>
      <c r="I981" s="10">
        <f>(C981*H981)-E981</f>
        <v>-6</v>
      </c>
      <c r="J981" s="9" t="s">
        <v>134</v>
      </c>
      <c r="K981" s="38">
        <f>H981*C981</f>
        <v>1215</v>
      </c>
      <c r="L981" s="9" t="str">
        <f>IF(C981&lt;&gt;0,"sell "&amp;C981&amp;" "&amp;B981&amp;" @ $"&amp;H981,"")</f>
        <v>sell 75 BSM @ $16.2</v>
      </c>
      <c r="M981" s="10">
        <f>M980+(H981*C981)</f>
        <v>22154.68</v>
      </c>
      <c r="N981" s="9" t="s">
        <v>44</v>
      </c>
      <c r="O981" s="9"/>
      <c r="P981" s="9"/>
      <c r="Q981" s="9"/>
      <c r="R981" s="11"/>
    </row>
    <row r="982" spans="2:18" x14ac:dyDescent="0.45">
      <c r="B982" s="14"/>
      <c r="C982" s="9"/>
      <c r="D982" s="10" t="s">
        <v>20</v>
      </c>
      <c r="E982" s="10">
        <f>SUM(E979:E981)</f>
        <v>3849.2</v>
      </c>
      <c r="F982" s="9"/>
      <c r="G982" s="9"/>
      <c r="H982" s="41"/>
      <c r="I982" s="10">
        <f>SUM(I979:I981)</f>
        <v>-9.4600000000000364</v>
      </c>
      <c r="J982" s="9"/>
      <c r="K982" s="38">
        <f>SUM(K979:K981)</f>
        <v>3839.74</v>
      </c>
      <c r="L982" s="9"/>
      <c r="M982" s="10"/>
      <c r="N982" s="9"/>
      <c r="O982" s="9"/>
      <c r="P982" s="9"/>
      <c r="Q982" s="9"/>
      <c r="R982" s="11"/>
    </row>
    <row r="983" spans="2:18" x14ac:dyDescent="0.45">
      <c r="B983" s="14"/>
      <c r="C983" s="9"/>
      <c r="D983" s="10"/>
      <c r="E983" s="10"/>
      <c r="F983" s="9"/>
      <c r="G983" s="9"/>
      <c r="H983" s="42"/>
      <c r="I983" s="39"/>
      <c r="J983" s="9"/>
      <c r="K983" s="9"/>
      <c r="L983" s="9"/>
      <c r="M983" s="10"/>
      <c r="N983" s="9"/>
      <c r="O983" s="9"/>
      <c r="P983" s="9"/>
      <c r="Q983" s="9"/>
      <c r="R983" s="11"/>
    </row>
    <row r="984" spans="2:18" x14ac:dyDescent="0.45">
      <c r="B984" s="14"/>
      <c r="C984" s="9"/>
      <c r="D984" s="10"/>
      <c r="E984" s="10"/>
      <c r="F984" s="20"/>
      <c r="G984" s="9"/>
      <c r="H984" s="41"/>
      <c r="I984" s="10"/>
      <c r="J984" s="9"/>
      <c r="K984" s="9"/>
      <c r="L984" s="9"/>
      <c r="M984" s="10"/>
      <c r="N984" s="12" t="s">
        <v>41</v>
      </c>
      <c r="O984" s="9"/>
      <c r="P984" s="9"/>
      <c r="Q984" s="9"/>
      <c r="R984" s="11"/>
    </row>
    <row r="985" spans="2:18" x14ac:dyDescent="0.45">
      <c r="B985" s="8"/>
      <c r="C985" s="9"/>
      <c r="D985" s="10"/>
      <c r="E985" s="10"/>
      <c r="F985" s="20"/>
      <c r="G985" s="9"/>
      <c r="H985" s="41"/>
      <c r="I985" s="10"/>
      <c r="J985" s="9"/>
      <c r="K985" s="9"/>
      <c r="L985" s="9"/>
      <c r="M985" s="10"/>
      <c r="N985" s="12" t="s">
        <v>42</v>
      </c>
      <c r="O985" s="9"/>
      <c r="P985" s="9"/>
      <c r="Q985" s="9"/>
      <c r="R985" s="11"/>
    </row>
    <row r="986" spans="2:18" x14ac:dyDescent="0.45">
      <c r="B986" s="8"/>
      <c r="C986" s="12" t="s">
        <v>6</v>
      </c>
      <c r="D986" s="13" t="s">
        <v>4</v>
      </c>
      <c r="E986" s="13" t="s">
        <v>5</v>
      </c>
      <c r="F986" s="23" t="s">
        <v>16</v>
      </c>
      <c r="G986" s="9"/>
      <c r="H986" s="43" t="s">
        <v>18</v>
      </c>
      <c r="I986" s="13" t="s">
        <v>19</v>
      </c>
      <c r="J986" s="9"/>
      <c r="K986" s="9"/>
      <c r="L986" s="9"/>
      <c r="M986" s="10"/>
      <c r="N986" s="38">
        <f>M978</f>
        <v>18314.939999999999</v>
      </c>
      <c r="O986" s="9" t="s">
        <v>45</v>
      </c>
      <c r="P986" s="9"/>
      <c r="Q986" s="9"/>
      <c r="R986" s="11"/>
    </row>
    <row r="987" spans="2:18" x14ac:dyDescent="0.45">
      <c r="B987" s="14" t="s">
        <v>191</v>
      </c>
      <c r="C987" s="9">
        <v>63</v>
      </c>
      <c r="D987" s="10">
        <v>23.44</v>
      </c>
      <c r="E987" s="10">
        <f>D987*C987</f>
        <v>1476.72</v>
      </c>
      <c r="F987" s="38" t="s">
        <v>17</v>
      </c>
      <c r="G987" s="9"/>
      <c r="H987" s="10">
        <v>23.5</v>
      </c>
      <c r="I987" s="10">
        <f>(C987*H987)-E987</f>
        <v>3.7799999999999727</v>
      </c>
      <c r="J987" s="9" t="s">
        <v>134</v>
      </c>
      <c r="K987" s="9"/>
      <c r="L987" s="9" t="str">
        <f>IF(C987&lt;&gt;0,"buy "&amp;C987&amp;" "&amp;B987&amp;" @ $"&amp;H987,"")</f>
        <v>buy 63 GLNG @ $23.5</v>
      </c>
      <c r="M987" s="10">
        <f>M981-(H987*C987)</f>
        <v>20674.18</v>
      </c>
      <c r="N987" s="38">
        <f>M978-(H987*C987)</f>
        <v>16834.439999999999</v>
      </c>
      <c r="O987" s="9"/>
      <c r="P987" s="9"/>
      <c r="Q987" s="9"/>
      <c r="R987" s="11"/>
    </row>
    <row r="988" spans="2:18" x14ac:dyDescent="0.45">
      <c r="B988" s="14" t="s">
        <v>192</v>
      </c>
      <c r="C988" s="9">
        <v>173</v>
      </c>
      <c r="D988" s="10">
        <v>8.57</v>
      </c>
      <c r="E988" s="10">
        <f>D988*C988</f>
        <v>1482.6100000000001</v>
      </c>
      <c r="F988" s="38" t="s">
        <v>17</v>
      </c>
      <c r="G988" s="9"/>
      <c r="H988" s="10">
        <v>8.61</v>
      </c>
      <c r="I988" s="10">
        <f>(C988*H988)-E988</f>
        <v>6.9199999999998454</v>
      </c>
      <c r="J988" s="9" t="s">
        <v>134</v>
      </c>
      <c r="K988" s="9"/>
      <c r="L988" s="9" t="str">
        <f>IF(C988&lt;&gt;0,"buy "&amp;C988&amp;" "&amp;B988&amp;" @ $"&amp;H988,"")</f>
        <v>buy 173 DHT @ $8.61</v>
      </c>
      <c r="M988" s="10">
        <f>M987-(H988*C988)</f>
        <v>19184.650000000001</v>
      </c>
      <c r="N988" s="38">
        <f>N987-(H988*C988)</f>
        <v>15344.909999999998</v>
      </c>
      <c r="O988" s="9"/>
      <c r="P988" s="9"/>
      <c r="Q988" s="9"/>
      <c r="R988" s="11"/>
    </row>
    <row r="989" spans="2:18" x14ac:dyDescent="0.45">
      <c r="B989" s="28" t="s">
        <v>193</v>
      </c>
      <c r="C989" s="29">
        <v>14</v>
      </c>
      <c r="D989" s="30">
        <v>99.89</v>
      </c>
      <c r="E989" s="30">
        <f>D989*C989</f>
        <v>1398.46</v>
      </c>
      <c r="F989" s="38" t="s">
        <v>17</v>
      </c>
      <c r="G989" s="29"/>
      <c r="H989" s="30">
        <v>99.51</v>
      </c>
      <c r="I989" s="30">
        <f>(C989*H989)-E989</f>
        <v>-5.3199999999999363</v>
      </c>
      <c r="J989" s="9" t="s">
        <v>134</v>
      </c>
      <c r="K989" s="9"/>
      <c r="L989" s="9" t="str">
        <f>IF(C989&lt;&gt;0,"buy "&amp;C989&amp;" "&amp;B989&amp;" @ $"&amp;H989,"")</f>
        <v>buy 14 LW @ $99.51</v>
      </c>
      <c r="M989" s="10">
        <f>M988-(H989*C989)</f>
        <v>17791.510000000002</v>
      </c>
      <c r="N989" s="46">
        <f>N988-(H989*C989)</f>
        <v>13951.769999999999</v>
      </c>
      <c r="O989" s="47" t="str">
        <f>"$"&amp;TEXT(N989,"#,##0.00")&amp;" will be the balance in the account after purchases.  "</f>
        <v xml:space="preserve">$13,951.77 will be the balance in the account after purchases.  </v>
      </c>
      <c r="P989" s="47"/>
      <c r="Q989" s="47"/>
      <c r="R989" s="48"/>
    </row>
    <row r="990" spans="2:18" x14ac:dyDescent="0.45">
      <c r="B990" s="14"/>
      <c r="C990" s="9"/>
      <c r="D990" s="10" t="s">
        <v>20</v>
      </c>
      <c r="E990" s="10">
        <f>SUM(E987:E989)</f>
        <v>4357.79</v>
      </c>
      <c r="F990" s="9"/>
      <c r="G990" s="9"/>
      <c r="H990" s="10" t="s">
        <v>28</v>
      </c>
      <c r="I990" s="10">
        <f>SUM(I987:I989)</f>
        <v>5.3799999999998818</v>
      </c>
      <c r="J990" s="9"/>
      <c r="K990" s="9"/>
      <c r="L990" s="9"/>
      <c r="M990" s="10"/>
      <c r="N990" s="9"/>
      <c r="O990" s="9" t="s">
        <v>84</v>
      </c>
      <c r="P990" s="9"/>
      <c r="Q990" s="9"/>
      <c r="R990" s="11"/>
    </row>
    <row r="991" spans="2:18" x14ac:dyDescent="0.45">
      <c r="B991" s="14"/>
      <c r="C991" s="9"/>
      <c r="D991" s="10"/>
      <c r="E991" s="10"/>
      <c r="F991" s="9"/>
      <c r="G991" s="9"/>
      <c r="H991" s="10"/>
      <c r="I991" s="10"/>
      <c r="J991" s="9"/>
      <c r="K991" s="9"/>
      <c r="L991" s="9"/>
      <c r="M991" s="10"/>
      <c r="N991" s="12" t="str">
        <f>IF(K982+N989&gt;0,"Credit Surplus","Credit Shortage")</f>
        <v>Credit Surplus</v>
      </c>
      <c r="O991" s="38">
        <f>K982+N989</f>
        <v>17791.509999999998</v>
      </c>
      <c r="P991" s="9" t="s">
        <v>121</v>
      </c>
      <c r="Q991" s="9"/>
      <c r="R991" s="11"/>
    </row>
    <row r="992" spans="2:18" x14ac:dyDescent="0.45">
      <c r="B992" s="14"/>
      <c r="C992" s="9"/>
      <c r="D992" s="10"/>
      <c r="E992" s="10"/>
      <c r="F992" s="9"/>
      <c r="G992" s="9"/>
      <c r="H992" s="10"/>
      <c r="I992" s="10"/>
      <c r="J992" s="9"/>
      <c r="K992" s="9"/>
      <c r="L992" s="9"/>
      <c r="M992" s="10"/>
      <c r="N992" s="9"/>
      <c r="O992" s="9"/>
      <c r="P992" s="9"/>
      <c r="Q992" s="9"/>
      <c r="R992" s="11"/>
    </row>
    <row r="993" spans="2:18" x14ac:dyDescent="0.45">
      <c r="B993" s="14"/>
      <c r="C993" s="9"/>
      <c r="D993" s="10"/>
      <c r="E993" s="10"/>
      <c r="F993" s="9"/>
      <c r="G993" s="9"/>
      <c r="H993" s="10"/>
      <c r="I993" s="10"/>
      <c r="J993" s="9"/>
      <c r="K993" s="9"/>
      <c r="L993" s="9"/>
      <c r="M993" s="9"/>
      <c r="N993" s="9"/>
      <c r="O993" s="9"/>
      <c r="P993" s="9"/>
      <c r="Q993" s="9"/>
      <c r="R993" s="11"/>
    </row>
    <row r="994" spans="2:18" x14ac:dyDescent="0.45">
      <c r="B994" s="14" t="s">
        <v>23</v>
      </c>
      <c r="C994" s="9"/>
      <c r="D994" s="10"/>
      <c r="E994" s="22">
        <v>1773.85</v>
      </c>
      <c r="F994" s="9" t="s">
        <v>111</v>
      </c>
      <c r="G994" s="9"/>
      <c r="H994" s="10"/>
      <c r="I994" s="10"/>
      <c r="J994" s="9"/>
      <c r="K994" s="9"/>
      <c r="L994" s="9"/>
      <c r="M994" s="9"/>
      <c r="N994" s="9"/>
      <c r="O994" s="9"/>
      <c r="P994" s="9"/>
      <c r="Q994" s="9"/>
      <c r="R994" s="11"/>
    </row>
    <row r="995" spans="2:18" x14ac:dyDescent="0.45">
      <c r="B995" s="14" t="s">
        <v>24</v>
      </c>
      <c r="C995" s="9"/>
      <c r="D995" s="10"/>
      <c r="E995" s="49">
        <f>I982</f>
        <v>-9.4600000000000364</v>
      </c>
      <c r="F995" s="9" t="s">
        <v>36</v>
      </c>
      <c r="G995" s="9"/>
      <c r="H995" s="10"/>
      <c r="I995" s="10"/>
      <c r="J995" s="9"/>
      <c r="K995" s="9"/>
      <c r="L995" s="9"/>
      <c r="M995" s="9"/>
      <c r="N995" s="9"/>
      <c r="O995" s="9"/>
      <c r="P995" s="9"/>
      <c r="Q995" s="9"/>
      <c r="R995" s="11"/>
    </row>
    <row r="996" spans="2:18" x14ac:dyDescent="0.45">
      <c r="B996" s="14" t="s">
        <v>25</v>
      </c>
      <c r="C996" s="9"/>
      <c r="D996" s="10"/>
      <c r="E996" s="10">
        <f>E994+E995</f>
        <v>1764.3899999999999</v>
      </c>
      <c r="F996" s="9"/>
      <c r="G996" s="9"/>
      <c r="H996" s="10"/>
      <c r="I996" s="10"/>
      <c r="J996" s="9"/>
      <c r="K996" s="9"/>
      <c r="L996" s="9"/>
      <c r="M996" s="9"/>
      <c r="N996" s="9"/>
      <c r="O996" s="9"/>
      <c r="P996" s="9"/>
      <c r="Q996" s="9"/>
      <c r="R996" s="11"/>
    </row>
    <row r="997" spans="2:18" x14ac:dyDescent="0.45">
      <c r="B997" s="14" t="s">
        <v>27</v>
      </c>
      <c r="C997" s="9"/>
      <c r="D997" s="10"/>
      <c r="E997" s="10">
        <f>I990</f>
        <v>5.3799999999998818</v>
      </c>
      <c r="F997" s="9" t="s">
        <v>37</v>
      </c>
      <c r="G997" s="9"/>
      <c r="H997" s="10"/>
      <c r="I997" s="10"/>
      <c r="J997" s="9"/>
      <c r="K997" s="9"/>
      <c r="L997" s="9"/>
      <c r="M997" s="9"/>
      <c r="N997" s="9"/>
      <c r="O997" s="9"/>
      <c r="P997" s="9"/>
      <c r="Q997" s="9"/>
      <c r="R997" s="11"/>
    </row>
    <row r="998" spans="2:18" x14ac:dyDescent="0.45">
      <c r="B998" s="14" t="s">
        <v>25</v>
      </c>
      <c r="C998" s="9"/>
      <c r="D998" s="10"/>
      <c r="E998" s="32">
        <f>E996-E997</f>
        <v>1759.01</v>
      </c>
      <c r="F998" s="20" t="s">
        <v>38</v>
      </c>
      <c r="G998" s="9"/>
      <c r="H998" s="10"/>
      <c r="I998" s="10"/>
      <c r="J998" s="9"/>
      <c r="K998" s="9"/>
      <c r="L998" s="9"/>
      <c r="M998" s="9"/>
      <c r="N998" s="9"/>
      <c r="O998" s="9"/>
      <c r="P998" s="9"/>
      <c r="Q998" s="9"/>
      <c r="R998" s="11"/>
    </row>
    <row r="999" spans="2:18" ht="14.65" thickBot="1" x14ac:dyDescent="0.5">
      <c r="B999" s="16"/>
      <c r="C999" s="17"/>
      <c r="D999" s="18"/>
      <c r="E999" s="18"/>
      <c r="F999" s="17"/>
      <c r="G999" s="17"/>
      <c r="H999" s="18"/>
      <c r="I999" s="18"/>
      <c r="J999" s="17"/>
      <c r="K999" s="17"/>
      <c r="L999" s="17"/>
      <c r="M999" s="17"/>
      <c r="N999" s="17"/>
      <c r="O999" s="17"/>
      <c r="P999" s="17"/>
      <c r="Q999" s="17"/>
      <c r="R999" s="19"/>
    </row>
    <row r="1000" spans="2:18" ht="14.65" thickTop="1" x14ac:dyDescent="0.45"/>
    <row r="1001" spans="2:18" ht="14.65" thickBot="1" x14ac:dyDescent="0.5"/>
    <row r="1002" spans="2:18" ht="14.65" thickTop="1" x14ac:dyDescent="0.45">
      <c r="B1002" s="3"/>
      <c r="C1002" s="4"/>
      <c r="D1002" s="5">
        <v>44925</v>
      </c>
      <c r="E1002" s="6"/>
      <c r="F1002" s="4"/>
      <c r="G1002" s="4"/>
      <c r="H1002" s="6"/>
      <c r="I1002" s="6"/>
      <c r="J1002" s="4"/>
      <c r="K1002" s="4"/>
      <c r="L1002" s="4"/>
      <c r="M1002" s="21" t="s">
        <v>40</v>
      </c>
      <c r="N1002" s="4"/>
      <c r="O1002" s="4"/>
      <c r="P1002" s="4"/>
      <c r="Q1002" s="4"/>
      <c r="R1002" s="7"/>
    </row>
    <row r="1003" spans="2:18" x14ac:dyDescent="0.45">
      <c r="B1003" s="8" t="s">
        <v>11</v>
      </c>
      <c r="C1003" s="9"/>
      <c r="D1003" s="10"/>
      <c r="E1003" s="10"/>
      <c r="F1003" s="9"/>
      <c r="G1003" s="9"/>
      <c r="H1003" s="10"/>
      <c r="I1003" s="10"/>
      <c r="J1003" s="9"/>
      <c r="K1003" s="12" t="s">
        <v>68</v>
      </c>
      <c r="L1003" s="9"/>
      <c r="M1003" s="12" t="s">
        <v>21</v>
      </c>
      <c r="N1003" s="12"/>
      <c r="O1003" s="9"/>
      <c r="P1003" s="9"/>
      <c r="Q1003" s="9"/>
      <c r="R1003" s="11"/>
    </row>
    <row r="1004" spans="2:18" x14ac:dyDescent="0.45">
      <c r="B1004" s="8" t="s">
        <v>3</v>
      </c>
      <c r="C1004" s="12" t="s">
        <v>6</v>
      </c>
      <c r="D1004" s="13" t="s">
        <v>4</v>
      </c>
      <c r="E1004" s="13" t="s">
        <v>7</v>
      </c>
      <c r="F1004" s="12" t="s">
        <v>16</v>
      </c>
      <c r="G1004" s="9"/>
      <c r="H1004" s="13" t="s">
        <v>18</v>
      </c>
      <c r="I1004" s="13" t="s">
        <v>19</v>
      </c>
      <c r="J1004" s="43" t="s">
        <v>133</v>
      </c>
      <c r="K1004" s="12" t="s">
        <v>67</v>
      </c>
      <c r="L1004" s="9"/>
      <c r="M1004" s="22">
        <v>25506.89</v>
      </c>
      <c r="N1004" s="9" t="s">
        <v>135</v>
      </c>
      <c r="O1004" s="9"/>
      <c r="P1004" s="9"/>
      <c r="Q1004" s="9"/>
      <c r="R1004" s="11"/>
    </row>
    <row r="1005" spans="2:18" x14ac:dyDescent="0.45">
      <c r="B1005" s="14" t="s">
        <v>182</v>
      </c>
      <c r="C1005" s="9">
        <v>52</v>
      </c>
      <c r="D1005" s="10">
        <v>28.25</v>
      </c>
      <c r="E1005" s="10">
        <f>D1005*C1005</f>
        <v>1469</v>
      </c>
      <c r="F1005" s="38" t="s">
        <v>17</v>
      </c>
      <c r="G1005" s="9"/>
      <c r="H1005" s="10">
        <v>28.12</v>
      </c>
      <c r="I1005" s="10">
        <f>(C1005*H1005)-E1005</f>
        <v>-6.7599999999999909</v>
      </c>
      <c r="J1005" s="9" t="s">
        <v>134</v>
      </c>
      <c r="K1005" s="38">
        <f>H1005*C1005</f>
        <v>1462.24</v>
      </c>
      <c r="L1005" s="9" t="str">
        <f>IF(C1005&lt;&gt;0,"sell "&amp;C1005&amp;" "&amp;B1005&amp;" @ $"&amp;H1005,"")</f>
        <v>sell 52 NTTYY @ $28.12</v>
      </c>
      <c r="M1005" s="10">
        <f>M1004+(H1005*C1005)</f>
        <v>26969.13</v>
      </c>
      <c r="N1005" s="9"/>
      <c r="O1005" s="9"/>
      <c r="P1005" s="9"/>
      <c r="Q1005" s="9"/>
      <c r="R1005" s="11"/>
    </row>
    <row r="1006" spans="2:18" x14ac:dyDescent="0.45">
      <c r="B1006" s="14" t="s">
        <v>183</v>
      </c>
      <c r="C1006" s="9">
        <v>191</v>
      </c>
      <c r="D1006" s="10">
        <v>11.8</v>
      </c>
      <c r="E1006" s="10">
        <f>D1006*C1006</f>
        <v>2253.8000000000002</v>
      </c>
      <c r="F1006" s="38" t="s">
        <v>17</v>
      </c>
      <c r="G1006" s="9"/>
      <c r="H1006" s="10">
        <v>11.95</v>
      </c>
      <c r="I1006" s="10">
        <f>(C1006*H1006)-E1006</f>
        <v>28.649999999999636</v>
      </c>
      <c r="J1006" s="9" t="s">
        <v>134</v>
      </c>
      <c r="K1006" s="38">
        <f>H1006*C1006</f>
        <v>2282.4499999999998</v>
      </c>
      <c r="L1006" s="9" t="str">
        <f>IF(C1006&lt;&gt;0,"sell "&amp;C1006&amp;" "&amp;B1006&amp;" @ $"&amp;H1006,"")</f>
        <v>sell 191 TGS @ $11.95</v>
      </c>
      <c r="M1006" s="10">
        <f>M1005+(H1006*C1006)</f>
        <v>29251.58</v>
      </c>
      <c r="N1006" s="9"/>
      <c r="O1006" s="9"/>
      <c r="P1006" s="9"/>
      <c r="Q1006" s="9"/>
      <c r="R1006" s="11"/>
    </row>
    <row r="1007" spans="2:18" x14ac:dyDescent="0.45">
      <c r="B1007" s="14"/>
      <c r="C1007" s="9"/>
      <c r="D1007" s="10"/>
      <c r="E1007" s="10">
        <f>D1007*C1007</f>
        <v>0</v>
      </c>
      <c r="F1007" s="38"/>
      <c r="G1007" s="9"/>
      <c r="H1007" s="10"/>
      <c r="I1007" s="10">
        <f>(C1007*H1007)-E1007</f>
        <v>0</v>
      </c>
      <c r="J1007" s="9"/>
      <c r="K1007" s="38">
        <f>H1007*C1007</f>
        <v>0</v>
      </c>
      <c r="L1007" s="9" t="str">
        <f>IF(C1007&lt;&gt;0,"sell "&amp;C1007&amp;" "&amp;B1007&amp;" @ $"&amp;H1007,"")</f>
        <v/>
      </c>
      <c r="M1007" s="10">
        <f>M1006+(H1007*C1007)</f>
        <v>29251.58</v>
      </c>
      <c r="N1007" s="9" t="s">
        <v>44</v>
      </c>
      <c r="O1007" s="9"/>
      <c r="P1007" s="9"/>
      <c r="Q1007" s="9"/>
      <c r="R1007" s="11"/>
    </row>
    <row r="1008" spans="2:18" x14ac:dyDescent="0.45">
      <c r="B1008" s="14"/>
      <c r="C1008" s="9"/>
      <c r="D1008" s="10" t="s">
        <v>20</v>
      </c>
      <c r="E1008" s="10">
        <f>SUM(E1005:E1007)</f>
        <v>3722.8</v>
      </c>
      <c r="F1008" s="9"/>
      <c r="G1008" s="9"/>
      <c r="H1008" s="41"/>
      <c r="I1008" s="10">
        <f>SUM(I1005:I1007)</f>
        <v>21.889999999999645</v>
      </c>
      <c r="J1008" s="9"/>
      <c r="K1008" s="38">
        <f>SUM(K1005:K1007)</f>
        <v>3744.6899999999996</v>
      </c>
      <c r="L1008" s="9"/>
      <c r="M1008" s="10"/>
      <c r="N1008" s="9"/>
      <c r="O1008" s="9"/>
      <c r="P1008" s="9"/>
      <c r="Q1008" s="9"/>
      <c r="R1008" s="11"/>
    </row>
    <row r="1009" spans="2:18" x14ac:dyDescent="0.45">
      <c r="B1009" s="14"/>
      <c r="C1009" s="9"/>
      <c r="D1009" s="10"/>
      <c r="E1009" s="10"/>
      <c r="F1009" s="9"/>
      <c r="G1009" s="9"/>
      <c r="H1009" s="42"/>
      <c r="I1009" s="39"/>
      <c r="J1009" s="9"/>
      <c r="K1009" s="9"/>
      <c r="L1009" s="9"/>
      <c r="M1009" s="10"/>
      <c r="N1009" s="9"/>
      <c r="O1009" s="9"/>
      <c r="P1009" s="9"/>
      <c r="Q1009" s="9"/>
      <c r="R1009" s="11"/>
    </row>
    <row r="1010" spans="2:18" x14ac:dyDescent="0.45">
      <c r="B1010" s="14"/>
      <c r="C1010" s="9"/>
      <c r="D1010" s="10"/>
      <c r="E1010" s="10"/>
      <c r="F1010" s="20"/>
      <c r="G1010" s="9"/>
      <c r="H1010" s="41"/>
      <c r="I1010" s="10"/>
      <c r="J1010" s="9"/>
      <c r="K1010" s="9"/>
      <c r="L1010" s="9"/>
      <c r="M1010" s="10"/>
      <c r="N1010" s="12" t="s">
        <v>41</v>
      </c>
      <c r="O1010" s="9"/>
      <c r="P1010" s="9"/>
      <c r="Q1010" s="9"/>
      <c r="R1010" s="11"/>
    </row>
    <row r="1011" spans="2:18" x14ac:dyDescent="0.45">
      <c r="B1011" s="8"/>
      <c r="C1011" s="9"/>
      <c r="D1011" s="10"/>
      <c r="E1011" s="10"/>
      <c r="F1011" s="20"/>
      <c r="G1011" s="9"/>
      <c r="H1011" s="41"/>
      <c r="I1011" s="10"/>
      <c r="J1011" s="9"/>
      <c r="K1011" s="9"/>
      <c r="L1011" s="9"/>
      <c r="M1011" s="10"/>
      <c r="N1011" s="12" t="s">
        <v>42</v>
      </c>
      <c r="O1011" s="9"/>
      <c r="P1011" s="9"/>
      <c r="Q1011" s="9"/>
      <c r="R1011" s="11"/>
    </row>
    <row r="1012" spans="2:18" x14ac:dyDescent="0.45">
      <c r="B1012" s="8"/>
      <c r="C1012" s="12" t="s">
        <v>6</v>
      </c>
      <c r="D1012" s="13" t="s">
        <v>4</v>
      </c>
      <c r="E1012" s="13" t="s">
        <v>5</v>
      </c>
      <c r="F1012" s="23" t="s">
        <v>16</v>
      </c>
      <c r="G1012" s="9"/>
      <c r="H1012" s="43" t="s">
        <v>18</v>
      </c>
      <c r="I1012" s="13" t="s">
        <v>19</v>
      </c>
      <c r="J1012" s="9"/>
      <c r="K1012" s="9"/>
      <c r="L1012" s="9"/>
      <c r="M1012" s="10"/>
      <c r="N1012" s="38">
        <f>M1004</f>
        <v>25506.89</v>
      </c>
      <c r="O1012" s="9" t="s">
        <v>45</v>
      </c>
      <c r="P1012" s="9"/>
      <c r="Q1012" s="9"/>
      <c r="R1012" s="11"/>
    </row>
    <row r="1013" spans="2:18" x14ac:dyDescent="0.45">
      <c r="B1013" s="14" t="s">
        <v>189</v>
      </c>
      <c r="C1013" s="9">
        <v>141</v>
      </c>
      <c r="D1013" s="10">
        <v>10.73</v>
      </c>
      <c r="E1013" s="10">
        <f>D1013*C1013</f>
        <v>1512.93</v>
      </c>
      <c r="F1013" s="38" t="s">
        <v>17</v>
      </c>
      <c r="G1013" s="9"/>
      <c r="H1013" s="10">
        <v>10.9</v>
      </c>
      <c r="I1013" s="10">
        <f>(C1013*H1013)-E1013</f>
        <v>23.970000000000027</v>
      </c>
      <c r="J1013" s="9" t="s">
        <v>134</v>
      </c>
      <c r="K1013" s="9"/>
      <c r="L1013" s="9" t="str">
        <f>IF(C1013&lt;&gt;0,"buy "&amp;C1013&amp;" "&amp;B1013&amp;" @ $"&amp;H1013,"")</f>
        <v>buy 141 SWMAY @ $10.9</v>
      </c>
      <c r="M1013" s="10">
        <f>M1007-(H1013*C1013)</f>
        <v>27714.68</v>
      </c>
      <c r="N1013" s="38">
        <f>M1004-(H1013*C1013)</f>
        <v>23969.989999999998</v>
      </c>
      <c r="O1013" s="9"/>
      <c r="P1013" s="9"/>
      <c r="Q1013" s="9"/>
      <c r="R1013" s="11"/>
    </row>
    <row r="1014" spans="2:18" x14ac:dyDescent="0.45">
      <c r="B1014" s="14" t="s">
        <v>190</v>
      </c>
      <c r="C1014" s="9">
        <v>14</v>
      </c>
      <c r="D1014" s="10">
        <v>103.49</v>
      </c>
      <c r="E1014" s="10">
        <f>D1014*C1014</f>
        <v>1448.86</v>
      </c>
      <c r="F1014" s="38" t="s">
        <v>17</v>
      </c>
      <c r="G1014" s="9"/>
      <c r="H1014" s="10">
        <v>103</v>
      </c>
      <c r="I1014" s="10">
        <f>(C1014*H1014)-E1014</f>
        <v>-6.8599999999999</v>
      </c>
      <c r="J1014" s="9" t="s">
        <v>134</v>
      </c>
      <c r="K1014" s="9"/>
      <c r="L1014" s="9" t="str">
        <f>IF(C1014&lt;&gt;0,"buy "&amp;C1014&amp;" "&amp;B1014&amp;" @ $"&amp;H1014,"")</f>
        <v>buy 14 BMRN @ $103</v>
      </c>
      <c r="M1014" s="10">
        <f>M1013-(H1014*C1014)</f>
        <v>26272.68</v>
      </c>
      <c r="N1014" s="38">
        <f>N1013-(H1014*C1014)</f>
        <v>22527.989999999998</v>
      </c>
      <c r="O1014" s="9"/>
      <c r="P1014" s="9"/>
      <c r="Q1014" s="9"/>
      <c r="R1014" s="11"/>
    </row>
    <row r="1015" spans="2:18" x14ac:dyDescent="0.45">
      <c r="B1015" s="28"/>
      <c r="C1015" s="29"/>
      <c r="D1015" s="30">
        <v>0</v>
      </c>
      <c r="E1015" s="30">
        <f>D1015*C1015</f>
        <v>0</v>
      </c>
      <c r="F1015" s="38"/>
      <c r="G1015" s="29"/>
      <c r="H1015" s="30">
        <v>0</v>
      </c>
      <c r="I1015" s="30">
        <f>(C1015*H1015)-E1015</f>
        <v>0</v>
      </c>
      <c r="J1015" s="9"/>
      <c r="K1015" s="9"/>
      <c r="L1015" s="9" t="str">
        <f>IF(C1015&lt;&gt;0,"buy "&amp;C1015&amp;" "&amp;B1015&amp;" @ $"&amp;H1015,"")</f>
        <v/>
      </c>
      <c r="M1015" s="10">
        <f>M1014-(H1015*C1015)</f>
        <v>26272.68</v>
      </c>
      <c r="N1015" s="46">
        <f>N1014-(H1015*C1015)</f>
        <v>22527.989999999998</v>
      </c>
      <c r="O1015" s="47" t="str">
        <f>"$"&amp;TEXT(N1015,"#,##0.00")&amp;" will be the balance in the account after purchases.  "</f>
        <v xml:space="preserve">$22,527.99 will be the balance in the account after purchases.  </v>
      </c>
      <c r="P1015" s="47"/>
      <c r="Q1015" s="47"/>
      <c r="R1015" s="48"/>
    </row>
    <row r="1016" spans="2:18" x14ac:dyDescent="0.45">
      <c r="B1016" s="14"/>
      <c r="C1016" s="9"/>
      <c r="D1016" s="10" t="s">
        <v>20</v>
      </c>
      <c r="E1016" s="10">
        <f>SUM(E1013:E1015)</f>
        <v>2961.79</v>
      </c>
      <c r="F1016" s="9"/>
      <c r="G1016" s="9"/>
      <c r="H1016" s="10" t="s">
        <v>28</v>
      </c>
      <c r="I1016" s="10">
        <f>SUM(I1013:I1015)</f>
        <v>17.110000000000127</v>
      </c>
      <c r="J1016" s="9"/>
      <c r="K1016" s="9"/>
      <c r="L1016" s="9"/>
      <c r="M1016" s="10"/>
      <c r="N1016" s="9"/>
      <c r="O1016" s="9" t="s">
        <v>84</v>
      </c>
      <c r="P1016" s="9"/>
      <c r="Q1016" s="9"/>
      <c r="R1016" s="11"/>
    </row>
    <row r="1017" spans="2:18" x14ac:dyDescent="0.45">
      <c r="B1017" s="14"/>
      <c r="C1017" s="9"/>
      <c r="D1017" s="10"/>
      <c r="E1017" s="10"/>
      <c r="F1017" s="9"/>
      <c r="G1017" s="9"/>
      <c r="H1017" s="10"/>
      <c r="I1017" s="10"/>
      <c r="J1017" s="9"/>
      <c r="K1017" s="9"/>
      <c r="L1017" s="9"/>
      <c r="M1017" s="10"/>
      <c r="N1017" s="12" t="str">
        <f>IF(K1008+N1015&gt;0,"Credit Surplus","Credit Shortage")</f>
        <v>Credit Surplus</v>
      </c>
      <c r="O1017" s="38">
        <f>K1008+N1015</f>
        <v>26272.679999999997</v>
      </c>
      <c r="P1017" s="9" t="s">
        <v>121</v>
      </c>
      <c r="Q1017" s="9"/>
      <c r="R1017" s="11"/>
    </row>
    <row r="1018" spans="2:18" x14ac:dyDescent="0.45">
      <c r="B1018" s="14"/>
      <c r="C1018" s="9"/>
      <c r="D1018" s="10"/>
      <c r="E1018" s="10"/>
      <c r="F1018" s="9"/>
      <c r="G1018" s="9"/>
      <c r="H1018" s="10"/>
      <c r="I1018" s="10"/>
      <c r="J1018" s="9"/>
      <c r="K1018" s="9"/>
      <c r="L1018" s="9"/>
      <c r="M1018" s="10"/>
      <c r="N1018" s="9"/>
      <c r="O1018" s="9"/>
      <c r="P1018" s="9"/>
      <c r="Q1018" s="9"/>
      <c r="R1018" s="11"/>
    </row>
    <row r="1019" spans="2:18" x14ac:dyDescent="0.45">
      <c r="B1019" s="14"/>
      <c r="C1019" s="9"/>
      <c r="D1019" s="10"/>
      <c r="E1019" s="10"/>
      <c r="F1019" s="9"/>
      <c r="G1019" s="9"/>
      <c r="H1019" s="10"/>
      <c r="I1019" s="10"/>
      <c r="J1019" s="9"/>
      <c r="K1019" s="9"/>
      <c r="L1019" s="9"/>
      <c r="M1019" s="9"/>
      <c r="N1019" s="9"/>
      <c r="O1019" s="9"/>
      <c r="P1019" s="9"/>
      <c r="Q1019" s="9"/>
      <c r="R1019" s="11"/>
    </row>
    <row r="1020" spans="2:18" x14ac:dyDescent="0.45">
      <c r="B1020" s="14" t="s">
        <v>23</v>
      </c>
      <c r="C1020" s="9"/>
      <c r="D1020" s="10"/>
      <c r="E1020" s="22">
        <v>2277.66</v>
      </c>
      <c r="F1020" s="9" t="s">
        <v>111</v>
      </c>
      <c r="G1020" s="9"/>
      <c r="H1020" s="10"/>
      <c r="I1020" s="10"/>
      <c r="J1020" s="9"/>
      <c r="K1020" s="9"/>
      <c r="L1020" s="9"/>
      <c r="M1020" s="9"/>
      <c r="N1020" s="9"/>
      <c r="O1020" s="9"/>
      <c r="P1020" s="9"/>
      <c r="Q1020" s="9"/>
      <c r="R1020" s="11"/>
    </row>
    <row r="1021" spans="2:18" x14ac:dyDescent="0.45">
      <c r="B1021" s="14" t="s">
        <v>24</v>
      </c>
      <c r="C1021" s="9"/>
      <c r="D1021" s="10"/>
      <c r="E1021" s="49">
        <f>I1008</f>
        <v>21.889999999999645</v>
      </c>
      <c r="F1021" s="9" t="s">
        <v>36</v>
      </c>
      <c r="G1021" s="9"/>
      <c r="H1021" s="10"/>
      <c r="I1021" s="10"/>
      <c r="J1021" s="9"/>
      <c r="K1021" s="9"/>
      <c r="L1021" s="9"/>
      <c r="M1021" s="9"/>
      <c r="N1021" s="9"/>
      <c r="O1021" s="9"/>
      <c r="P1021" s="9"/>
      <c r="Q1021" s="9"/>
      <c r="R1021" s="11"/>
    </row>
    <row r="1022" spans="2:18" x14ac:dyDescent="0.45">
      <c r="B1022" s="14" t="s">
        <v>25</v>
      </c>
      <c r="C1022" s="9"/>
      <c r="D1022" s="10"/>
      <c r="E1022" s="10">
        <f>E1020+E1021</f>
        <v>2299.5499999999993</v>
      </c>
      <c r="F1022" s="9"/>
      <c r="G1022" s="9"/>
      <c r="H1022" s="10"/>
      <c r="I1022" s="10"/>
      <c r="J1022" s="9"/>
      <c r="K1022" s="9"/>
      <c r="L1022" s="9"/>
      <c r="M1022" s="9"/>
      <c r="N1022" s="9"/>
      <c r="O1022" s="9"/>
      <c r="P1022" s="9"/>
      <c r="Q1022" s="9"/>
      <c r="R1022" s="11"/>
    </row>
    <row r="1023" spans="2:18" x14ac:dyDescent="0.45">
      <c r="B1023" s="14" t="s">
        <v>27</v>
      </c>
      <c r="C1023" s="9"/>
      <c r="D1023" s="10"/>
      <c r="E1023" s="10">
        <f>I1016</f>
        <v>17.110000000000127</v>
      </c>
      <c r="F1023" s="9" t="s">
        <v>37</v>
      </c>
      <c r="G1023" s="9"/>
      <c r="H1023" s="10"/>
      <c r="I1023" s="10"/>
      <c r="J1023" s="9"/>
      <c r="K1023" s="9"/>
      <c r="L1023" s="9"/>
      <c r="M1023" s="9"/>
      <c r="N1023" s="9"/>
      <c r="O1023" s="9"/>
      <c r="P1023" s="9"/>
      <c r="Q1023" s="9"/>
      <c r="R1023" s="11"/>
    </row>
    <row r="1024" spans="2:18" x14ac:dyDescent="0.45">
      <c r="B1024" s="14" t="s">
        <v>25</v>
      </c>
      <c r="C1024" s="9"/>
      <c r="D1024" s="10"/>
      <c r="E1024" s="32">
        <f>E1022-E1023</f>
        <v>2282.4399999999991</v>
      </c>
      <c r="F1024" s="20" t="s">
        <v>38</v>
      </c>
      <c r="G1024" s="9"/>
      <c r="H1024" s="10"/>
      <c r="I1024" s="10"/>
      <c r="J1024" s="9"/>
      <c r="K1024" s="9"/>
      <c r="L1024" s="9"/>
      <c r="M1024" s="9"/>
      <c r="N1024" s="9"/>
      <c r="O1024" s="9"/>
      <c r="P1024" s="9"/>
      <c r="Q1024" s="9"/>
      <c r="R1024" s="11"/>
    </row>
    <row r="1025" spans="2:18" ht="14.65" thickBot="1" x14ac:dyDescent="0.5">
      <c r="B1025" s="16"/>
      <c r="C1025" s="17"/>
      <c r="D1025" s="18"/>
      <c r="E1025" s="18"/>
      <c r="F1025" s="17"/>
      <c r="G1025" s="17"/>
      <c r="H1025" s="18"/>
      <c r="I1025" s="18"/>
      <c r="J1025" s="17"/>
      <c r="K1025" s="17"/>
      <c r="L1025" s="17"/>
      <c r="M1025" s="17"/>
      <c r="N1025" s="17"/>
      <c r="O1025" s="17"/>
      <c r="P1025" s="17"/>
      <c r="Q1025" s="17"/>
      <c r="R1025" s="19"/>
    </row>
    <row r="1026" spans="2:18" ht="14.65" thickTop="1" x14ac:dyDescent="0.45"/>
    <row r="1027" spans="2:18" ht="14.65" thickBot="1" x14ac:dyDescent="0.5"/>
    <row r="1028" spans="2:18" ht="14.65" thickTop="1" x14ac:dyDescent="0.45">
      <c r="B1028" s="3"/>
      <c r="C1028" s="4"/>
      <c r="D1028" s="5">
        <v>44895</v>
      </c>
      <c r="E1028" s="6"/>
      <c r="F1028" s="4"/>
      <c r="G1028" s="4"/>
      <c r="H1028" s="6"/>
      <c r="I1028" s="6"/>
      <c r="J1028" s="4"/>
      <c r="K1028" s="4"/>
      <c r="L1028" s="4"/>
      <c r="M1028" s="21" t="s">
        <v>40</v>
      </c>
      <c r="N1028" s="4"/>
      <c r="O1028" s="4"/>
      <c r="P1028" s="4"/>
      <c r="Q1028" s="4"/>
      <c r="R1028" s="7"/>
    </row>
    <row r="1029" spans="2:18" x14ac:dyDescent="0.45">
      <c r="B1029" s="8" t="s">
        <v>11</v>
      </c>
      <c r="C1029" s="9"/>
      <c r="D1029" s="10"/>
      <c r="E1029" s="10"/>
      <c r="F1029" s="9"/>
      <c r="G1029" s="9"/>
      <c r="H1029" s="10"/>
      <c r="I1029" s="10"/>
      <c r="J1029" s="9"/>
      <c r="K1029" s="12" t="s">
        <v>68</v>
      </c>
      <c r="L1029" s="9"/>
      <c r="M1029" s="12" t="s">
        <v>21</v>
      </c>
      <c r="N1029" s="12"/>
      <c r="O1029" s="9"/>
      <c r="P1029" s="9"/>
      <c r="Q1029" s="9"/>
      <c r="R1029" s="11"/>
    </row>
    <row r="1030" spans="2:18" x14ac:dyDescent="0.45">
      <c r="B1030" s="8" t="s">
        <v>3</v>
      </c>
      <c r="C1030" s="12" t="s">
        <v>6</v>
      </c>
      <c r="D1030" s="13" t="s">
        <v>4</v>
      </c>
      <c r="E1030" s="13" t="s">
        <v>7</v>
      </c>
      <c r="F1030" s="12" t="s">
        <v>16</v>
      </c>
      <c r="G1030" s="9"/>
      <c r="H1030" s="13" t="s">
        <v>18</v>
      </c>
      <c r="I1030" s="13" t="s">
        <v>19</v>
      </c>
      <c r="J1030" s="43" t="s">
        <v>133</v>
      </c>
      <c r="K1030" s="12" t="s">
        <v>67</v>
      </c>
      <c r="L1030" s="9"/>
      <c r="M1030" s="22">
        <v>28146.19</v>
      </c>
      <c r="N1030" s="9" t="s">
        <v>135</v>
      </c>
      <c r="O1030" s="9"/>
      <c r="P1030" s="9"/>
      <c r="Q1030" s="9"/>
      <c r="R1030" s="11"/>
    </row>
    <row r="1031" spans="2:18" x14ac:dyDescent="0.45">
      <c r="B1031" s="14" t="s">
        <v>117</v>
      </c>
      <c r="C1031" s="9">
        <v>32</v>
      </c>
      <c r="D1031" s="10">
        <v>49.65</v>
      </c>
      <c r="E1031" s="10">
        <f>D1031*C1031</f>
        <v>1588.8</v>
      </c>
      <c r="F1031" s="38" t="s">
        <v>17</v>
      </c>
      <c r="G1031" s="9"/>
      <c r="H1031" s="10">
        <v>50</v>
      </c>
      <c r="I1031" s="10">
        <f>(C1031*H1031)-E1031</f>
        <v>11.200000000000045</v>
      </c>
      <c r="J1031" s="9" t="s">
        <v>134</v>
      </c>
      <c r="K1031" s="38">
        <f>H1031*C1031</f>
        <v>1600</v>
      </c>
      <c r="L1031" s="9" t="str">
        <f>IF(C1031&lt;&gt;0,"sell "&amp;C1031&amp;" "&amp;B1031&amp;" @ $"&amp;H1031,"")</f>
        <v>sell 32 CBZ @ $50</v>
      </c>
      <c r="M1031" s="10">
        <f>M1030+(H1031*C1031)</f>
        <v>29746.19</v>
      </c>
      <c r="N1031" s="9"/>
      <c r="O1031" s="9"/>
      <c r="P1031" s="9"/>
      <c r="Q1031" s="9"/>
      <c r="R1031" s="11"/>
    </row>
    <row r="1032" spans="2:18" x14ac:dyDescent="0.45">
      <c r="B1032" s="14"/>
      <c r="C1032" s="9"/>
      <c r="D1032" s="10"/>
      <c r="E1032" s="10">
        <f>D1032*C1032</f>
        <v>0</v>
      </c>
      <c r="F1032" s="38"/>
      <c r="G1032" s="9"/>
      <c r="H1032" s="10"/>
      <c r="I1032" s="10">
        <f>(C1032*H1032)-E1032</f>
        <v>0</v>
      </c>
      <c r="J1032" s="9" t="s">
        <v>134</v>
      </c>
      <c r="K1032" s="38">
        <f>H1032*C1032</f>
        <v>0</v>
      </c>
      <c r="L1032" s="9" t="str">
        <f>IF(C1032&lt;&gt;0,"sell "&amp;C1032&amp;" "&amp;B1032&amp;" @ $"&amp;H1032,"")</f>
        <v/>
      </c>
      <c r="M1032" s="10">
        <f>M1031+(H1032*C1032)</f>
        <v>29746.19</v>
      </c>
      <c r="N1032" s="9"/>
      <c r="O1032" s="9"/>
      <c r="P1032" s="9"/>
      <c r="Q1032" s="9"/>
      <c r="R1032" s="11"/>
    </row>
    <row r="1033" spans="2:18" x14ac:dyDescent="0.45">
      <c r="B1033" s="14"/>
      <c r="C1033" s="9"/>
      <c r="D1033" s="10"/>
      <c r="E1033" s="10">
        <f>D1033*C1033</f>
        <v>0</v>
      </c>
      <c r="F1033" s="38"/>
      <c r="G1033" s="9"/>
      <c r="H1033" s="10"/>
      <c r="I1033" s="10">
        <f>(C1033*H1033)-E1033</f>
        <v>0</v>
      </c>
      <c r="J1033" s="9" t="s">
        <v>134</v>
      </c>
      <c r="K1033" s="38">
        <f>H1033*C1033</f>
        <v>0</v>
      </c>
      <c r="L1033" s="9" t="str">
        <f>IF(C1033&lt;&gt;0,"sell "&amp;C1033&amp;" "&amp;B1033&amp;" @ $"&amp;H1033,"")</f>
        <v/>
      </c>
      <c r="M1033" s="10">
        <f>M1032+(H1033*C1033)</f>
        <v>29746.19</v>
      </c>
      <c r="N1033" s="9" t="s">
        <v>44</v>
      </c>
      <c r="O1033" s="9"/>
      <c r="P1033" s="9"/>
      <c r="Q1033" s="9"/>
      <c r="R1033" s="11"/>
    </row>
    <row r="1034" spans="2:18" x14ac:dyDescent="0.45">
      <c r="B1034" s="14"/>
      <c r="C1034" s="9"/>
      <c r="D1034" s="10" t="s">
        <v>20</v>
      </c>
      <c r="E1034" s="10">
        <f>SUM(E1031:E1033)</f>
        <v>1588.8</v>
      </c>
      <c r="F1034" s="9"/>
      <c r="G1034" s="9"/>
      <c r="H1034" s="41"/>
      <c r="I1034" s="10">
        <f>SUM(I1031:I1033)</f>
        <v>11.200000000000045</v>
      </c>
      <c r="J1034" s="9"/>
      <c r="K1034" s="38">
        <f>SUM(K1031:K1033)</f>
        <v>1600</v>
      </c>
      <c r="L1034" s="9"/>
      <c r="M1034" s="10"/>
      <c r="N1034" s="9"/>
      <c r="O1034" s="9"/>
      <c r="P1034" s="9"/>
      <c r="Q1034" s="9"/>
      <c r="R1034" s="11"/>
    </row>
    <row r="1035" spans="2:18" x14ac:dyDescent="0.45">
      <c r="B1035" s="14"/>
      <c r="C1035" s="9"/>
      <c r="D1035" s="10"/>
      <c r="E1035" s="10"/>
      <c r="F1035" s="9"/>
      <c r="G1035" s="9"/>
      <c r="H1035" s="42"/>
      <c r="I1035" s="39"/>
      <c r="J1035" s="9"/>
      <c r="K1035" s="9"/>
      <c r="L1035" s="9"/>
      <c r="M1035" s="10"/>
      <c r="N1035" s="9"/>
      <c r="O1035" s="9"/>
      <c r="P1035" s="9"/>
      <c r="Q1035" s="9"/>
      <c r="R1035" s="11"/>
    </row>
    <row r="1036" spans="2:18" x14ac:dyDescent="0.45">
      <c r="B1036" s="14"/>
      <c r="C1036" s="9"/>
      <c r="D1036" s="10"/>
      <c r="E1036" s="10"/>
      <c r="F1036" s="20"/>
      <c r="G1036" s="9"/>
      <c r="H1036" s="41"/>
      <c r="I1036" s="10"/>
      <c r="J1036" s="9"/>
      <c r="K1036" s="9"/>
      <c r="L1036" s="9"/>
      <c r="M1036" s="10"/>
      <c r="N1036" s="12" t="s">
        <v>41</v>
      </c>
      <c r="O1036" s="9"/>
      <c r="P1036" s="9"/>
      <c r="Q1036" s="9"/>
      <c r="R1036" s="11"/>
    </row>
    <row r="1037" spans="2:18" x14ac:dyDescent="0.45">
      <c r="B1037" s="8"/>
      <c r="C1037" s="9"/>
      <c r="D1037" s="10"/>
      <c r="E1037" s="10"/>
      <c r="F1037" s="20"/>
      <c r="G1037" s="9"/>
      <c r="H1037" s="41"/>
      <c r="I1037" s="10"/>
      <c r="J1037" s="9"/>
      <c r="K1037" s="9"/>
      <c r="L1037" s="9"/>
      <c r="M1037" s="10"/>
      <c r="N1037" s="12" t="s">
        <v>42</v>
      </c>
      <c r="O1037" s="9"/>
      <c r="P1037" s="9"/>
      <c r="Q1037" s="9"/>
      <c r="R1037" s="11"/>
    </row>
    <row r="1038" spans="2:18" x14ac:dyDescent="0.45">
      <c r="B1038" s="8"/>
      <c r="C1038" s="12" t="s">
        <v>6</v>
      </c>
      <c r="D1038" s="13" t="s">
        <v>4</v>
      </c>
      <c r="E1038" s="13" t="s">
        <v>5</v>
      </c>
      <c r="F1038" s="23" t="s">
        <v>16</v>
      </c>
      <c r="G1038" s="9"/>
      <c r="H1038" s="43" t="s">
        <v>18</v>
      </c>
      <c r="I1038" s="13" t="s">
        <v>19</v>
      </c>
      <c r="J1038" s="9"/>
      <c r="K1038" s="9"/>
      <c r="L1038" s="9"/>
      <c r="M1038" s="10"/>
      <c r="N1038" s="38">
        <f>M1030</f>
        <v>28146.19</v>
      </c>
      <c r="O1038" s="9" t="s">
        <v>45</v>
      </c>
      <c r="P1038" s="9"/>
      <c r="Q1038" s="9"/>
      <c r="R1038" s="11"/>
    </row>
    <row r="1039" spans="2:18" x14ac:dyDescent="0.45">
      <c r="B1039" s="14" t="s">
        <v>187</v>
      </c>
      <c r="C1039" s="9">
        <v>97</v>
      </c>
      <c r="D1039" s="10">
        <v>14.46</v>
      </c>
      <c r="E1039" s="10">
        <f>D1039*C1039</f>
        <v>1402.6200000000001</v>
      </c>
      <c r="F1039" s="38" t="s">
        <v>17</v>
      </c>
      <c r="G1039" s="9"/>
      <c r="H1039" s="10">
        <v>14.82</v>
      </c>
      <c r="I1039" s="10">
        <f>(C1039*H1039)-E1039</f>
        <v>34.919999999999845</v>
      </c>
      <c r="J1039" s="9" t="s">
        <v>134</v>
      </c>
      <c r="K1039" s="9"/>
      <c r="L1039" s="9" t="str">
        <f>IF(C1039&lt;&gt;0,"buy "&amp;C1039&amp;" "&amp;B1039&amp;" @ $"&amp;H1039,"")</f>
        <v>buy 97 TH @ $14.82</v>
      </c>
      <c r="M1039" s="10">
        <f>M1033-(H1039*C1039)</f>
        <v>28308.649999999998</v>
      </c>
      <c r="N1039" s="38">
        <f>M1030-(H1039*C1039)</f>
        <v>26708.649999999998</v>
      </c>
      <c r="O1039" s="9"/>
      <c r="P1039" s="9"/>
      <c r="Q1039" s="9"/>
      <c r="R1039" s="11"/>
    </row>
    <row r="1040" spans="2:18" x14ac:dyDescent="0.45">
      <c r="B1040" s="14" t="s">
        <v>85</v>
      </c>
      <c r="C1040" s="9">
        <v>18</v>
      </c>
      <c r="D1040" s="10">
        <v>77.86</v>
      </c>
      <c r="E1040" s="10">
        <f>D1040*C1040</f>
        <v>1401.48</v>
      </c>
      <c r="F1040" s="38" t="s">
        <v>69</v>
      </c>
      <c r="G1040" s="9"/>
      <c r="H1040" s="10">
        <v>77.959999999999994</v>
      </c>
      <c r="I1040" s="10">
        <f>(C1040*H1040)-E1040</f>
        <v>1.7999999999999545</v>
      </c>
      <c r="J1040" s="9" t="s">
        <v>134</v>
      </c>
      <c r="K1040" s="9"/>
      <c r="L1040" s="9" t="str">
        <f>IF(C1040&lt;&gt;0,"buy "&amp;C1040&amp;" "&amp;B1040&amp;" @ $"&amp;H1040,"")</f>
        <v>buy 18 HURN @ $77.96</v>
      </c>
      <c r="M1040" s="10">
        <f>M1039-(H1040*C1040)</f>
        <v>26905.37</v>
      </c>
      <c r="N1040" s="38">
        <f>N1039-(H1040*C1040)</f>
        <v>25305.37</v>
      </c>
      <c r="O1040" s="9"/>
      <c r="P1040" s="9"/>
      <c r="Q1040" s="9"/>
      <c r="R1040" s="11"/>
    </row>
    <row r="1041" spans="2:18" x14ac:dyDescent="0.45">
      <c r="B1041" s="28" t="s">
        <v>188</v>
      </c>
      <c r="C1041" s="29">
        <v>32</v>
      </c>
      <c r="D1041" s="30">
        <v>43.97</v>
      </c>
      <c r="E1041" s="30">
        <f>D1041*C1041</f>
        <v>1407.04</v>
      </c>
      <c r="F1041" s="38" t="s">
        <v>69</v>
      </c>
      <c r="G1041" s="29"/>
      <c r="H1041" s="30">
        <v>43.91</v>
      </c>
      <c r="I1041" s="30">
        <f>(C1041*H1041)-E1041</f>
        <v>-1.9200000000000728</v>
      </c>
      <c r="J1041" s="9" t="s">
        <v>134</v>
      </c>
      <c r="K1041" s="9"/>
      <c r="L1041" s="9" t="str">
        <f>IF(C1041&lt;&gt;0,"buy "&amp;C1041&amp;" "&amp;B1041&amp;" @ $"&amp;H1041,"")</f>
        <v>buy 32 RPRX @ $43.91</v>
      </c>
      <c r="M1041" s="10">
        <f>M1040-(H1041*C1041)</f>
        <v>25500.25</v>
      </c>
      <c r="N1041" s="46">
        <f>N1040-(H1041*C1041)</f>
        <v>23900.25</v>
      </c>
      <c r="O1041" s="47" t="str">
        <f>"$"&amp;TEXT(N1041,"#,##0.00")&amp;" will be the balance in the account after purchases.  "</f>
        <v xml:space="preserve">$23,900.25 will be the balance in the account after purchases.  </v>
      </c>
      <c r="P1041" s="47"/>
      <c r="Q1041" s="47"/>
      <c r="R1041" s="48"/>
    </row>
    <row r="1042" spans="2:18" x14ac:dyDescent="0.45">
      <c r="B1042" s="14"/>
      <c r="C1042" s="9"/>
      <c r="D1042" s="10" t="s">
        <v>20</v>
      </c>
      <c r="E1042" s="10">
        <f>SUM(E1039:E1041)</f>
        <v>4211.1400000000003</v>
      </c>
      <c r="F1042" s="9"/>
      <c r="G1042" s="9"/>
      <c r="H1042" s="10" t="s">
        <v>28</v>
      </c>
      <c r="I1042" s="10">
        <f>SUM(I1039:I1041)</f>
        <v>34.799999999999727</v>
      </c>
      <c r="J1042" s="9"/>
      <c r="K1042" s="9"/>
      <c r="L1042" s="9"/>
      <c r="M1042" s="10"/>
      <c r="N1042" s="9"/>
      <c r="O1042" s="9" t="s">
        <v>84</v>
      </c>
      <c r="P1042" s="9"/>
      <c r="Q1042" s="9"/>
      <c r="R1042" s="11"/>
    </row>
    <row r="1043" spans="2:18" x14ac:dyDescent="0.45">
      <c r="B1043" s="14"/>
      <c r="C1043" s="9"/>
      <c r="D1043" s="10"/>
      <c r="E1043" s="10"/>
      <c r="F1043" s="9"/>
      <c r="G1043" s="9"/>
      <c r="H1043" s="10"/>
      <c r="I1043" s="10"/>
      <c r="J1043" s="9"/>
      <c r="K1043" s="9"/>
      <c r="L1043" s="9"/>
      <c r="M1043" s="10"/>
      <c r="N1043" s="12" t="str">
        <f>IF(K1034+N1041&gt;0,"Credit Surplus","Credit Shortage")</f>
        <v>Credit Surplus</v>
      </c>
      <c r="O1043" s="38">
        <f>K1034+N1041</f>
        <v>25500.25</v>
      </c>
      <c r="P1043" s="9" t="s">
        <v>121</v>
      </c>
      <c r="Q1043" s="9"/>
      <c r="R1043" s="11"/>
    </row>
    <row r="1044" spans="2:18" x14ac:dyDescent="0.45">
      <c r="B1044" s="14"/>
      <c r="C1044" s="9"/>
      <c r="D1044" s="10"/>
      <c r="E1044" s="10"/>
      <c r="F1044" s="9"/>
      <c r="G1044" s="9"/>
      <c r="H1044" s="10"/>
      <c r="I1044" s="10"/>
      <c r="J1044" s="9"/>
      <c r="K1044" s="9"/>
      <c r="L1044" s="9"/>
      <c r="M1044" s="10"/>
      <c r="N1044" s="9"/>
      <c r="O1044" s="9"/>
      <c r="P1044" s="9"/>
      <c r="Q1044" s="9"/>
      <c r="R1044" s="11"/>
    </row>
    <row r="1045" spans="2:18" x14ac:dyDescent="0.45">
      <c r="B1045" s="14"/>
      <c r="C1045" s="9"/>
      <c r="D1045" s="10"/>
      <c r="E1045" s="10"/>
      <c r="F1045" s="9"/>
      <c r="G1045" s="9"/>
      <c r="H1045" s="10"/>
      <c r="I1045" s="10"/>
      <c r="J1045" s="9"/>
      <c r="K1045" s="9"/>
      <c r="L1045" s="9"/>
      <c r="M1045" s="9"/>
      <c r="N1045" s="9"/>
      <c r="O1045" s="9"/>
      <c r="P1045" s="9"/>
      <c r="Q1045" s="9"/>
      <c r="R1045" s="11"/>
    </row>
    <row r="1046" spans="2:18" x14ac:dyDescent="0.45">
      <c r="B1046" s="14" t="s">
        <v>23</v>
      </c>
      <c r="C1046" s="9"/>
      <c r="D1046" s="10"/>
      <c r="E1046" s="22">
        <v>1516.65</v>
      </c>
      <c r="F1046" s="9" t="s">
        <v>111</v>
      </c>
      <c r="G1046" s="9"/>
      <c r="H1046" s="10"/>
      <c r="I1046" s="10"/>
      <c r="J1046" s="9"/>
      <c r="K1046" s="9"/>
      <c r="L1046" s="9"/>
      <c r="M1046" s="9"/>
      <c r="N1046" s="9"/>
      <c r="O1046" s="9"/>
      <c r="P1046" s="9"/>
      <c r="Q1046" s="9"/>
      <c r="R1046" s="11"/>
    </row>
    <row r="1047" spans="2:18" x14ac:dyDescent="0.45">
      <c r="B1047" s="14" t="s">
        <v>24</v>
      </c>
      <c r="C1047" s="9"/>
      <c r="D1047" s="10"/>
      <c r="E1047" s="49">
        <f>I1034</f>
        <v>11.200000000000045</v>
      </c>
      <c r="F1047" s="9" t="s">
        <v>36</v>
      </c>
      <c r="G1047" s="9"/>
      <c r="H1047" s="10"/>
      <c r="I1047" s="10"/>
      <c r="J1047" s="9"/>
      <c r="K1047" s="9"/>
      <c r="L1047" s="9"/>
      <c r="M1047" s="9"/>
      <c r="N1047" s="9"/>
      <c r="O1047" s="9"/>
      <c r="P1047" s="9"/>
      <c r="Q1047" s="9"/>
      <c r="R1047" s="11"/>
    </row>
    <row r="1048" spans="2:18" x14ac:dyDescent="0.45">
      <c r="B1048" s="14" t="s">
        <v>25</v>
      </c>
      <c r="C1048" s="9"/>
      <c r="D1048" s="10"/>
      <c r="E1048" s="10">
        <f>E1046+E1047</f>
        <v>1527.8500000000001</v>
      </c>
      <c r="F1048" s="9"/>
      <c r="G1048" s="9"/>
      <c r="H1048" s="10"/>
      <c r="I1048" s="10"/>
      <c r="J1048" s="9"/>
      <c r="K1048" s="9"/>
      <c r="L1048" s="9"/>
      <c r="M1048" s="9"/>
      <c r="N1048" s="9"/>
      <c r="O1048" s="9"/>
      <c r="P1048" s="9"/>
      <c r="Q1048" s="9"/>
      <c r="R1048" s="11"/>
    </row>
    <row r="1049" spans="2:18" x14ac:dyDescent="0.45">
      <c r="B1049" s="14" t="s">
        <v>27</v>
      </c>
      <c r="C1049" s="9"/>
      <c r="D1049" s="10"/>
      <c r="E1049" s="10">
        <f>I1042</f>
        <v>34.799999999999727</v>
      </c>
      <c r="F1049" s="9" t="s">
        <v>37</v>
      </c>
      <c r="G1049" s="9"/>
      <c r="H1049" s="10"/>
      <c r="I1049" s="10"/>
      <c r="J1049" s="9"/>
      <c r="K1049" s="9"/>
      <c r="L1049" s="9"/>
      <c r="M1049" s="9"/>
      <c r="N1049" s="9"/>
      <c r="O1049" s="9"/>
      <c r="P1049" s="9"/>
      <c r="Q1049" s="9"/>
      <c r="R1049" s="11"/>
    </row>
    <row r="1050" spans="2:18" x14ac:dyDescent="0.45">
      <c r="B1050" s="14" t="s">
        <v>25</v>
      </c>
      <c r="C1050" s="9"/>
      <c r="D1050" s="10"/>
      <c r="E1050" s="32">
        <f>E1048-E1049</f>
        <v>1493.0500000000004</v>
      </c>
      <c r="F1050" s="20" t="s">
        <v>38</v>
      </c>
      <c r="G1050" s="9"/>
      <c r="H1050" s="10"/>
      <c r="I1050" s="10"/>
      <c r="J1050" s="9"/>
      <c r="K1050" s="9"/>
      <c r="L1050" s="9"/>
      <c r="M1050" s="9"/>
      <c r="N1050" s="9"/>
      <c r="O1050" s="9"/>
      <c r="P1050" s="9"/>
      <c r="Q1050" s="9"/>
      <c r="R1050" s="11"/>
    </row>
    <row r="1051" spans="2:18" ht="14.65" thickBot="1" x14ac:dyDescent="0.5">
      <c r="B1051" s="16"/>
      <c r="C1051" s="17"/>
      <c r="D1051" s="18"/>
      <c r="E1051" s="18"/>
      <c r="F1051" s="17"/>
      <c r="G1051" s="17"/>
      <c r="H1051" s="18"/>
      <c r="I1051" s="18"/>
      <c r="J1051" s="17"/>
      <c r="K1051" s="17"/>
      <c r="L1051" s="17"/>
      <c r="M1051" s="17"/>
      <c r="N1051" s="17"/>
      <c r="O1051" s="17"/>
      <c r="P1051" s="17"/>
      <c r="Q1051" s="17"/>
      <c r="R1051" s="19"/>
    </row>
    <row r="1052" spans="2:18" ht="14.65" thickTop="1" x14ac:dyDescent="0.45"/>
    <row r="1053" spans="2:18" ht="14.65" thickBot="1" x14ac:dyDescent="0.5"/>
    <row r="1054" spans="2:18" ht="14.65" thickTop="1" x14ac:dyDescent="0.45">
      <c r="B1054" s="3"/>
      <c r="C1054" s="4"/>
      <c r="D1054" s="5">
        <v>44865</v>
      </c>
      <c r="E1054" s="6"/>
      <c r="F1054" s="4"/>
      <c r="G1054" s="4"/>
      <c r="H1054" s="6"/>
      <c r="I1054" s="6"/>
      <c r="J1054" s="4"/>
      <c r="K1054" s="4"/>
      <c r="L1054" s="4"/>
      <c r="M1054" s="21" t="s">
        <v>40</v>
      </c>
      <c r="N1054" s="4"/>
      <c r="O1054" s="4"/>
      <c r="P1054" s="4"/>
      <c r="Q1054" s="4"/>
      <c r="R1054" s="7"/>
    </row>
    <row r="1055" spans="2:18" x14ac:dyDescent="0.45">
      <c r="B1055" s="8" t="s">
        <v>11</v>
      </c>
      <c r="C1055" s="9"/>
      <c r="D1055" s="10"/>
      <c r="E1055" s="10"/>
      <c r="F1055" s="9"/>
      <c r="G1055" s="9"/>
      <c r="H1055" s="10"/>
      <c r="I1055" s="10"/>
      <c r="J1055" s="9"/>
      <c r="K1055" s="12" t="s">
        <v>68</v>
      </c>
      <c r="L1055" s="9"/>
      <c r="M1055" s="12" t="s">
        <v>21</v>
      </c>
      <c r="N1055" s="12"/>
      <c r="O1055" s="9"/>
      <c r="P1055" s="9"/>
      <c r="Q1055" s="9"/>
      <c r="R1055" s="11"/>
    </row>
    <row r="1056" spans="2:18" x14ac:dyDescent="0.45">
      <c r="B1056" s="8" t="s">
        <v>3</v>
      </c>
      <c r="C1056" s="12" t="s">
        <v>6</v>
      </c>
      <c r="D1056" s="13" t="s">
        <v>4</v>
      </c>
      <c r="E1056" s="13" t="s">
        <v>7</v>
      </c>
      <c r="F1056" s="12" t="s">
        <v>16</v>
      </c>
      <c r="G1056" s="9"/>
      <c r="H1056" s="13" t="s">
        <v>18</v>
      </c>
      <c r="I1056" s="13" t="s">
        <v>19</v>
      </c>
      <c r="J1056" s="43" t="s">
        <v>133</v>
      </c>
      <c r="K1056" s="12" t="s">
        <v>67</v>
      </c>
      <c r="L1056" s="9"/>
      <c r="M1056" s="22">
        <v>28369.95</v>
      </c>
      <c r="N1056" s="9" t="s">
        <v>135</v>
      </c>
      <c r="O1056" s="9"/>
      <c r="P1056" s="9"/>
      <c r="Q1056" s="9"/>
      <c r="R1056" s="11"/>
    </row>
    <row r="1057" spans="2:18" x14ac:dyDescent="0.45">
      <c r="B1057" s="14" t="s">
        <v>180</v>
      </c>
      <c r="C1057" s="9">
        <v>37</v>
      </c>
      <c r="D1057" s="10">
        <v>30.9</v>
      </c>
      <c r="E1057" s="10">
        <f>D1057*C1057</f>
        <v>1143.3</v>
      </c>
      <c r="F1057" s="38" t="s">
        <v>46</v>
      </c>
      <c r="G1057" s="9"/>
      <c r="H1057" s="10">
        <v>30.99</v>
      </c>
      <c r="I1057" s="10">
        <f>(C1057*H1057)-E1057</f>
        <v>3.3299999999999272</v>
      </c>
      <c r="J1057" s="9" t="s">
        <v>134</v>
      </c>
      <c r="K1057" s="38">
        <f>H1057*C1057</f>
        <v>1146.6299999999999</v>
      </c>
      <c r="L1057" s="9" t="str">
        <f>IF(C1057&lt;&gt;0,"sell "&amp;C1057&amp;" "&amp;B1057&amp;" @ $"&amp;H1057,"")</f>
        <v>sell 37 AMPH @ $30.99</v>
      </c>
      <c r="M1057" s="10">
        <f>M1056+(H1057*C1057)</f>
        <v>29516.58</v>
      </c>
      <c r="N1057" s="9"/>
      <c r="O1057" s="9"/>
      <c r="P1057" s="9"/>
      <c r="Q1057" s="9"/>
      <c r="R1057" s="11"/>
    </row>
    <row r="1058" spans="2:18" x14ac:dyDescent="0.45">
      <c r="B1058" s="14" t="s">
        <v>181</v>
      </c>
      <c r="C1058" s="9">
        <v>11</v>
      </c>
      <c r="D1058" s="10">
        <v>116.26</v>
      </c>
      <c r="E1058" s="10">
        <f>D1058*C1058</f>
        <v>1278.8600000000001</v>
      </c>
      <c r="F1058" s="38" t="s">
        <v>46</v>
      </c>
      <c r="G1058" s="9"/>
      <c r="H1058" s="10">
        <v>117.83</v>
      </c>
      <c r="I1058" s="10">
        <f>(C1058*H1058)-E1058</f>
        <v>17.269999999999754</v>
      </c>
      <c r="J1058" s="9" t="s">
        <v>134</v>
      </c>
      <c r="K1058" s="38">
        <f>H1058*C1058</f>
        <v>1296.1299999999999</v>
      </c>
      <c r="L1058" s="9" t="str">
        <f>IF(C1058&lt;&gt;0,"sell "&amp;C1058&amp;" "&amp;B1058&amp;" @ $"&amp;H1058,"")</f>
        <v>sell 11 VRTV @ $117.83</v>
      </c>
      <c r="M1058" s="10">
        <f>M1057+(H1058*C1058)</f>
        <v>30812.710000000003</v>
      </c>
      <c r="N1058" s="9"/>
      <c r="O1058" s="9"/>
      <c r="P1058" s="9"/>
      <c r="Q1058" s="9"/>
      <c r="R1058" s="11"/>
    </row>
    <row r="1059" spans="2:18" x14ac:dyDescent="0.45">
      <c r="B1059" s="14" t="s">
        <v>48</v>
      </c>
      <c r="C1059" s="9">
        <v>13</v>
      </c>
      <c r="D1059" s="10">
        <v>112.05</v>
      </c>
      <c r="E1059" s="10">
        <f>D1059*C1059</f>
        <v>1456.6499999999999</v>
      </c>
      <c r="F1059" s="38" t="s">
        <v>46</v>
      </c>
      <c r="G1059" s="9"/>
      <c r="H1059" s="10">
        <v>112.52</v>
      </c>
      <c r="I1059" s="10">
        <f>(C1059*H1059)-E1059</f>
        <v>6.1100000000001273</v>
      </c>
      <c r="J1059" s="9" t="s">
        <v>134</v>
      </c>
      <c r="K1059" s="38">
        <f>H1059*C1059</f>
        <v>1462.76</v>
      </c>
      <c r="L1059" s="9" t="str">
        <f>IF(C1059&lt;&gt;0,"sell "&amp;C1059&amp;" "&amp;B1059&amp;" @ $"&amp;H1059,"")</f>
        <v>sell 13 MGPI @ $112.52</v>
      </c>
      <c r="M1059" s="10">
        <f>M1058+(H1059*C1059)</f>
        <v>32275.47</v>
      </c>
      <c r="N1059" s="9" t="s">
        <v>44</v>
      </c>
      <c r="O1059" s="9"/>
      <c r="P1059" s="9"/>
      <c r="Q1059" s="9"/>
      <c r="R1059" s="11"/>
    </row>
    <row r="1060" spans="2:18" x14ac:dyDescent="0.45">
      <c r="B1060" s="14"/>
      <c r="C1060" s="9"/>
      <c r="D1060" s="10" t="s">
        <v>20</v>
      </c>
      <c r="E1060" s="10">
        <f>SUM(E1057:E1059)</f>
        <v>3878.8099999999995</v>
      </c>
      <c r="F1060" s="9"/>
      <c r="G1060" s="9"/>
      <c r="H1060" s="41"/>
      <c r="I1060" s="10">
        <f>SUM(I1057:I1059)</f>
        <v>26.709999999999809</v>
      </c>
      <c r="J1060" s="9"/>
      <c r="K1060" s="38">
        <f>SUM(K1057:K1059)</f>
        <v>3905.5199999999995</v>
      </c>
      <c r="L1060" s="9"/>
      <c r="M1060" s="10"/>
      <c r="N1060" s="9"/>
      <c r="O1060" s="9"/>
      <c r="P1060" s="9"/>
      <c r="Q1060" s="9"/>
      <c r="R1060" s="11"/>
    </row>
    <row r="1061" spans="2:18" x14ac:dyDescent="0.45">
      <c r="B1061" s="14"/>
      <c r="C1061" s="9"/>
      <c r="D1061" s="10"/>
      <c r="E1061" s="10"/>
      <c r="F1061" s="9"/>
      <c r="G1061" s="9"/>
      <c r="H1061" s="42"/>
      <c r="I1061" s="39"/>
      <c r="J1061" s="9"/>
      <c r="K1061" s="9"/>
      <c r="L1061" s="9"/>
      <c r="M1061" s="10"/>
      <c r="N1061" s="9"/>
      <c r="O1061" s="9"/>
      <c r="P1061" s="9"/>
      <c r="Q1061" s="9"/>
      <c r="R1061" s="11"/>
    </row>
    <row r="1062" spans="2:18" x14ac:dyDescent="0.45">
      <c r="B1062" s="14"/>
      <c r="C1062" s="9"/>
      <c r="D1062" s="10"/>
      <c r="E1062" s="10"/>
      <c r="F1062" s="20"/>
      <c r="G1062" s="9"/>
      <c r="H1062" s="41"/>
      <c r="I1062" s="10"/>
      <c r="J1062" s="9"/>
      <c r="K1062" s="9"/>
      <c r="L1062" s="9"/>
      <c r="M1062" s="10"/>
      <c r="N1062" s="12" t="s">
        <v>41</v>
      </c>
      <c r="O1062" s="9"/>
      <c r="P1062" s="9"/>
      <c r="Q1062" s="9"/>
      <c r="R1062" s="11"/>
    </row>
    <row r="1063" spans="2:18" x14ac:dyDescent="0.45">
      <c r="B1063" s="8"/>
      <c r="C1063" s="9"/>
      <c r="D1063" s="10"/>
      <c r="E1063" s="10"/>
      <c r="F1063" s="20"/>
      <c r="G1063" s="9"/>
      <c r="H1063" s="41"/>
      <c r="I1063" s="10"/>
      <c r="J1063" s="9"/>
      <c r="K1063" s="9"/>
      <c r="L1063" s="9"/>
      <c r="M1063" s="10"/>
      <c r="N1063" s="12" t="s">
        <v>42</v>
      </c>
      <c r="O1063" s="9"/>
      <c r="P1063" s="9"/>
      <c r="Q1063" s="9"/>
      <c r="R1063" s="11"/>
    </row>
    <row r="1064" spans="2:18" x14ac:dyDescent="0.45">
      <c r="B1064" s="8"/>
      <c r="C1064" s="12" t="s">
        <v>6</v>
      </c>
      <c r="D1064" s="13" t="s">
        <v>4</v>
      </c>
      <c r="E1064" s="13" t="s">
        <v>5</v>
      </c>
      <c r="F1064" s="23" t="s">
        <v>16</v>
      </c>
      <c r="G1064" s="9"/>
      <c r="H1064" s="43" t="s">
        <v>18</v>
      </c>
      <c r="I1064" s="13" t="s">
        <v>19</v>
      </c>
      <c r="J1064" s="9"/>
      <c r="K1064" s="9"/>
      <c r="L1064" s="9"/>
      <c r="M1064" s="10"/>
      <c r="N1064" s="38">
        <f>M1056</f>
        <v>28369.95</v>
      </c>
      <c r="O1064" s="9" t="s">
        <v>45</v>
      </c>
      <c r="P1064" s="9"/>
      <c r="Q1064" s="9"/>
      <c r="R1064" s="11"/>
    </row>
    <row r="1065" spans="2:18" x14ac:dyDescent="0.45">
      <c r="B1065" s="14" t="s">
        <v>184</v>
      </c>
      <c r="C1065" s="9">
        <v>22</v>
      </c>
      <c r="D1065" s="10">
        <v>63.02</v>
      </c>
      <c r="E1065" s="10">
        <f>D1065*C1065</f>
        <v>1386.44</v>
      </c>
      <c r="F1065" s="38" t="s">
        <v>46</v>
      </c>
      <c r="G1065" s="9"/>
      <c r="H1065" s="10">
        <v>63.37</v>
      </c>
      <c r="I1065" s="10">
        <f>(C1065*H1065)-E1065</f>
        <v>7.6999999999998181</v>
      </c>
      <c r="J1065" s="9" t="s">
        <v>134</v>
      </c>
      <c r="K1065" s="9"/>
      <c r="L1065" s="9" t="str">
        <f>IF(C1065&lt;&gt;0,"buy "&amp;C1065&amp;" "&amp;B1065&amp;" @ $"&amp;H1065,"")</f>
        <v>buy 22 CEIX @ $63.37</v>
      </c>
      <c r="M1065" s="10">
        <f>M1059-(H1065*C1065)</f>
        <v>30881.33</v>
      </c>
      <c r="N1065" s="38">
        <f>M1056-(H1065*C1065)</f>
        <v>26975.81</v>
      </c>
      <c r="O1065" s="9"/>
      <c r="P1065" s="9"/>
      <c r="Q1065" s="9"/>
      <c r="R1065" s="11"/>
    </row>
    <row r="1066" spans="2:18" x14ac:dyDescent="0.45">
      <c r="B1066" s="14" t="s">
        <v>185</v>
      </c>
      <c r="C1066" s="9">
        <v>18</v>
      </c>
      <c r="D1066" s="10">
        <v>73.48</v>
      </c>
      <c r="E1066" s="10">
        <f>D1066*C1066</f>
        <v>1322.64</v>
      </c>
      <c r="F1066" s="38" t="s">
        <v>46</v>
      </c>
      <c r="G1066" s="9"/>
      <c r="H1066" s="10">
        <v>74.23</v>
      </c>
      <c r="I1066" s="10">
        <f>(C1066*H1066)-E1066</f>
        <v>13.5</v>
      </c>
      <c r="J1066" s="9" t="s">
        <v>134</v>
      </c>
      <c r="K1066" s="9"/>
      <c r="L1066" s="9" t="str">
        <f>IF(C1066&lt;&gt;0,"buy "&amp;C1066&amp;" "&amp;B1066&amp;" @ $"&amp;H1066,"")</f>
        <v>buy 18 CBT @ $74.23</v>
      </c>
      <c r="M1066" s="10">
        <f>M1065-(H1066*C1066)</f>
        <v>29545.190000000002</v>
      </c>
      <c r="N1066" s="38">
        <f>N1065-(H1066*C1066)</f>
        <v>25639.670000000002</v>
      </c>
      <c r="O1066" s="9"/>
      <c r="P1066" s="9"/>
      <c r="Q1066" s="9"/>
      <c r="R1066" s="11"/>
    </row>
    <row r="1067" spans="2:18" x14ac:dyDescent="0.45">
      <c r="B1067" s="28" t="s">
        <v>186</v>
      </c>
      <c r="C1067" s="29">
        <v>75</v>
      </c>
      <c r="D1067" s="30">
        <v>18.37</v>
      </c>
      <c r="E1067" s="30">
        <f>D1067*C1067</f>
        <v>1377.75</v>
      </c>
      <c r="F1067" s="38" t="s">
        <v>46</v>
      </c>
      <c r="G1067" s="29"/>
      <c r="H1067" s="30">
        <v>19.41</v>
      </c>
      <c r="I1067" s="30">
        <f>(C1067*H1067)-E1067</f>
        <v>78</v>
      </c>
      <c r="J1067" s="9" t="s">
        <v>134</v>
      </c>
      <c r="K1067" s="9"/>
      <c r="L1067" s="9" t="str">
        <f>IF(C1067&lt;&gt;0,"buy "&amp;C1067&amp;" "&amp;B1067&amp;" @ $"&amp;H1067,"")</f>
        <v>buy 75 BSM @ $19.41</v>
      </c>
      <c r="M1067" s="10">
        <f>M1066-(H1067*C1067)</f>
        <v>28089.440000000002</v>
      </c>
      <c r="N1067" s="46">
        <f>N1066-(H1067*C1067)</f>
        <v>24183.920000000002</v>
      </c>
      <c r="O1067" s="47" t="str">
        <f>"$"&amp;TEXT(N1067,"#,##0.00")&amp;" will be the balance in the account after purchases.  "</f>
        <v xml:space="preserve">$24,183.92 will be the balance in the account after purchases.  </v>
      </c>
      <c r="P1067" s="47"/>
      <c r="Q1067" s="47"/>
      <c r="R1067" s="48"/>
    </row>
    <row r="1068" spans="2:18" x14ac:dyDescent="0.45">
      <c r="B1068" s="14"/>
      <c r="C1068" s="9"/>
      <c r="D1068" s="10" t="s">
        <v>20</v>
      </c>
      <c r="E1068" s="10">
        <f>SUM(E1065:E1067)</f>
        <v>4086.83</v>
      </c>
      <c r="F1068" s="9"/>
      <c r="G1068" s="9"/>
      <c r="H1068" s="10" t="s">
        <v>28</v>
      </c>
      <c r="I1068" s="10">
        <f>SUM(I1065:I1067)</f>
        <v>99.199999999999818</v>
      </c>
      <c r="J1068" s="9"/>
      <c r="K1068" s="9"/>
      <c r="L1068" s="9"/>
      <c r="M1068" s="10"/>
      <c r="N1068" s="9"/>
      <c r="O1068" s="9" t="s">
        <v>84</v>
      </c>
      <c r="P1068" s="9"/>
      <c r="Q1068" s="9"/>
      <c r="R1068" s="11"/>
    </row>
    <row r="1069" spans="2:18" x14ac:dyDescent="0.45">
      <c r="B1069" s="14"/>
      <c r="C1069" s="9"/>
      <c r="D1069" s="10"/>
      <c r="E1069" s="10"/>
      <c r="F1069" s="9"/>
      <c r="G1069" s="9"/>
      <c r="H1069" s="10"/>
      <c r="I1069" s="10"/>
      <c r="J1069" s="9"/>
      <c r="K1069" s="9"/>
      <c r="L1069" s="9"/>
      <c r="M1069" s="10"/>
      <c r="N1069" s="12" t="str">
        <f>IF(K1060+N1067&gt;0,"Credit Surplus","Credit Shortage")</f>
        <v>Credit Surplus</v>
      </c>
      <c r="O1069" s="38">
        <f>K1060+N1067</f>
        <v>28089.440000000002</v>
      </c>
      <c r="P1069" s="9" t="s">
        <v>121</v>
      </c>
      <c r="Q1069" s="9"/>
      <c r="R1069" s="11"/>
    </row>
    <row r="1070" spans="2:18" x14ac:dyDescent="0.45">
      <c r="B1070" s="14"/>
      <c r="C1070" s="9"/>
      <c r="D1070" s="10"/>
      <c r="E1070" s="10"/>
      <c r="F1070" s="9"/>
      <c r="G1070" s="9"/>
      <c r="H1070" s="10"/>
      <c r="I1070" s="10"/>
      <c r="J1070" s="9"/>
      <c r="K1070" s="9"/>
      <c r="L1070" s="9"/>
      <c r="M1070" s="10"/>
      <c r="N1070" s="9"/>
      <c r="O1070" s="9"/>
      <c r="P1070" s="9"/>
      <c r="Q1070" s="9"/>
      <c r="R1070" s="11"/>
    </row>
    <row r="1071" spans="2:18" x14ac:dyDescent="0.45">
      <c r="B1071" s="14"/>
      <c r="C1071" s="9"/>
      <c r="D1071" s="10"/>
      <c r="E1071" s="10"/>
      <c r="F1071" s="9"/>
      <c r="G1071" s="9"/>
      <c r="H1071" s="10"/>
      <c r="I1071" s="10"/>
      <c r="J1071" s="9"/>
      <c r="K1071" s="9"/>
      <c r="L1071" s="9"/>
      <c r="M1071" s="9"/>
      <c r="N1071" s="9"/>
      <c r="O1071" s="9"/>
      <c r="P1071" s="9"/>
      <c r="Q1071" s="9"/>
      <c r="R1071" s="11"/>
    </row>
    <row r="1072" spans="2:18" x14ac:dyDescent="0.45">
      <c r="B1072" s="14" t="s">
        <v>23</v>
      </c>
      <c r="C1072" s="9"/>
      <c r="D1072" s="10"/>
      <c r="E1072" s="22">
        <v>4211.4799999999996</v>
      </c>
      <c r="F1072" s="9" t="s">
        <v>111</v>
      </c>
      <c r="G1072" s="9"/>
      <c r="H1072" s="10"/>
      <c r="I1072" s="10"/>
      <c r="J1072" s="9"/>
      <c r="K1072" s="9"/>
      <c r="L1072" s="9"/>
      <c r="M1072" s="9"/>
      <c r="N1072" s="9"/>
      <c r="O1072" s="9"/>
      <c r="P1072" s="9"/>
      <c r="Q1072" s="9"/>
      <c r="R1072" s="11"/>
    </row>
    <row r="1073" spans="2:18" x14ac:dyDescent="0.45">
      <c r="B1073" s="14" t="s">
        <v>24</v>
      </c>
      <c r="C1073" s="9"/>
      <c r="D1073" s="10"/>
      <c r="E1073" s="49">
        <f>I1060</f>
        <v>26.709999999999809</v>
      </c>
      <c r="F1073" s="9" t="s">
        <v>36</v>
      </c>
      <c r="G1073" s="9"/>
      <c r="H1073" s="10"/>
      <c r="I1073" s="10"/>
      <c r="J1073" s="9"/>
      <c r="K1073" s="9"/>
      <c r="L1073" s="9"/>
      <c r="M1073" s="9"/>
      <c r="N1073" s="9"/>
      <c r="O1073" s="9"/>
      <c r="P1073" s="9"/>
      <c r="Q1073" s="9"/>
      <c r="R1073" s="11"/>
    </row>
    <row r="1074" spans="2:18" x14ac:dyDescent="0.45">
      <c r="B1074" s="14" t="s">
        <v>25</v>
      </c>
      <c r="C1074" s="9"/>
      <c r="D1074" s="10"/>
      <c r="E1074" s="10">
        <f>E1072+E1073</f>
        <v>4238.1899999999996</v>
      </c>
      <c r="F1074" s="9"/>
      <c r="G1074" s="9"/>
      <c r="H1074" s="10"/>
      <c r="I1074" s="10"/>
      <c r="J1074" s="9"/>
      <c r="K1074" s="9"/>
      <c r="L1074" s="9"/>
      <c r="M1074" s="9"/>
      <c r="N1074" s="9"/>
      <c r="O1074" s="9"/>
      <c r="P1074" s="9"/>
      <c r="Q1074" s="9"/>
      <c r="R1074" s="11"/>
    </row>
    <row r="1075" spans="2:18" x14ac:dyDescent="0.45">
      <c r="B1075" s="14" t="s">
        <v>27</v>
      </c>
      <c r="C1075" s="9"/>
      <c r="D1075" s="10"/>
      <c r="E1075" s="10">
        <f>I1068</f>
        <v>99.199999999999818</v>
      </c>
      <c r="F1075" s="9" t="s">
        <v>37</v>
      </c>
      <c r="G1075" s="9"/>
      <c r="H1075" s="10"/>
      <c r="I1075" s="10"/>
      <c r="J1075" s="9"/>
      <c r="K1075" s="9"/>
      <c r="L1075" s="9"/>
      <c r="M1075" s="9"/>
      <c r="N1075" s="9"/>
      <c r="O1075" s="9"/>
      <c r="P1075" s="9"/>
      <c r="Q1075" s="9"/>
      <c r="R1075" s="11"/>
    </row>
    <row r="1076" spans="2:18" x14ac:dyDescent="0.45">
      <c r="B1076" s="14" t="s">
        <v>25</v>
      </c>
      <c r="C1076" s="9"/>
      <c r="D1076" s="10"/>
      <c r="E1076" s="32">
        <f>E1074-E1075</f>
        <v>4138.99</v>
      </c>
      <c r="F1076" s="20" t="s">
        <v>38</v>
      </c>
      <c r="G1076" s="9"/>
      <c r="H1076" s="10"/>
      <c r="I1076" s="10"/>
      <c r="J1076" s="9"/>
      <c r="K1076" s="9"/>
      <c r="L1076" s="9"/>
      <c r="M1076" s="9"/>
      <c r="N1076" s="9"/>
      <c r="O1076" s="9"/>
      <c r="P1076" s="9"/>
      <c r="Q1076" s="9"/>
      <c r="R1076" s="11"/>
    </row>
    <row r="1077" spans="2:18" ht="14.65" thickBot="1" x14ac:dyDescent="0.5">
      <c r="B1077" s="16"/>
      <c r="C1077" s="17"/>
      <c r="D1077" s="18"/>
      <c r="E1077" s="18"/>
      <c r="F1077" s="17"/>
      <c r="G1077" s="17"/>
      <c r="H1077" s="18"/>
      <c r="I1077" s="18"/>
      <c r="J1077" s="17"/>
      <c r="K1077" s="17"/>
      <c r="L1077" s="17"/>
      <c r="M1077" s="17"/>
      <c r="N1077" s="17"/>
      <c r="O1077" s="17"/>
      <c r="P1077" s="17"/>
      <c r="Q1077" s="17"/>
      <c r="R1077" s="19"/>
    </row>
    <row r="1078" spans="2:18" ht="14.65" thickTop="1" x14ac:dyDescent="0.45"/>
    <row r="1079" spans="2:18" ht="14.65" thickBot="1" x14ac:dyDescent="0.5"/>
    <row r="1080" spans="2:18" ht="14.65" thickTop="1" x14ac:dyDescent="0.45">
      <c r="B1080" s="3"/>
      <c r="C1080" s="4"/>
      <c r="D1080" s="5">
        <v>44834</v>
      </c>
      <c r="E1080" s="6"/>
      <c r="F1080" s="4"/>
      <c r="G1080" s="4"/>
      <c r="H1080" s="6"/>
      <c r="I1080" s="6"/>
      <c r="J1080" s="4"/>
      <c r="K1080" s="4"/>
      <c r="L1080" s="4"/>
      <c r="M1080" s="21" t="s">
        <v>40</v>
      </c>
      <c r="N1080" s="4"/>
      <c r="O1080" s="4"/>
      <c r="P1080" s="4"/>
      <c r="Q1080" s="4"/>
      <c r="R1080" s="7"/>
    </row>
    <row r="1081" spans="2:18" x14ac:dyDescent="0.45">
      <c r="B1081" s="8" t="s">
        <v>11</v>
      </c>
      <c r="C1081" s="9"/>
      <c r="D1081" s="10"/>
      <c r="E1081" s="10"/>
      <c r="F1081" s="9"/>
      <c r="G1081" s="9"/>
      <c r="H1081" s="10"/>
      <c r="I1081" s="10"/>
      <c r="J1081" s="9"/>
      <c r="K1081" s="12" t="s">
        <v>68</v>
      </c>
      <c r="L1081" s="9"/>
      <c r="M1081" s="12" t="s">
        <v>21</v>
      </c>
      <c r="N1081" s="12"/>
      <c r="O1081" s="9"/>
      <c r="P1081" s="9"/>
      <c r="Q1081" s="9"/>
      <c r="R1081" s="11"/>
    </row>
    <row r="1082" spans="2:18" x14ac:dyDescent="0.45">
      <c r="B1082" s="8" t="s">
        <v>3</v>
      </c>
      <c r="C1082" s="12" t="s">
        <v>6</v>
      </c>
      <c r="D1082" s="13" t="s">
        <v>4</v>
      </c>
      <c r="E1082" s="13" t="s">
        <v>7</v>
      </c>
      <c r="F1082" s="12" t="s">
        <v>16</v>
      </c>
      <c r="G1082" s="9"/>
      <c r="H1082" s="13" t="s">
        <v>18</v>
      </c>
      <c r="I1082" s="13" t="s">
        <v>19</v>
      </c>
      <c r="J1082" s="43" t="s">
        <v>133</v>
      </c>
      <c r="K1082" s="12" t="s">
        <v>67</v>
      </c>
      <c r="L1082" s="9"/>
      <c r="M1082" s="22">
        <v>27228.01</v>
      </c>
      <c r="N1082" s="9" t="s">
        <v>135</v>
      </c>
      <c r="O1082" s="9"/>
      <c r="P1082" s="9"/>
      <c r="Q1082" s="9"/>
      <c r="R1082" s="11"/>
    </row>
    <row r="1083" spans="2:18" x14ac:dyDescent="0.45">
      <c r="B1083" s="14" t="s">
        <v>179</v>
      </c>
      <c r="C1083" s="9">
        <v>43</v>
      </c>
      <c r="D1083" s="10">
        <v>91.6</v>
      </c>
      <c r="E1083" s="10">
        <f>D1083*C1083</f>
        <v>3938.7999999999997</v>
      </c>
      <c r="F1083" s="38" t="s">
        <v>46</v>
      </c>
      <c r="G1083" s="9"/>
      <c r="H1083" s="10">
        <v>91.45</v>
      </c>
      <c r="I1083" s="10">
        <f>(C1083*H1083)-E1083</f>
        <v>-6.4499999999998181</v>
      </c>
      <c r="J1083" s="9" t="s">
        <v>134</v>
      </c>
      <c r="K1083" s="38">
        <f>H1083*C1083</f>
        <v>3932.35</v>
      </c>
      <c r="L1083" s="9" t="str">
        <f>IF(C1083&lt;&gt;0,"sell "&amp;C1083&amp;" "&amp;B1083&amp;" @ $"&amp;H1083,"")</f>
        <v>sell 43 BIL @ $91.45</v>
      </c>
      <c r="M1083" s="10">
        <f>M1082+(H1083*C1083)</f>
        <v>31160.359999999997</v>
      </c>
      <c r="N1083" s="9"/>
      <c r="O1083" s="9"/>
      <c r="P1083" s="9"/>
      <c r="Q1083" s="9"/>
      <c r="R1083" s="11"/>
    </row>
    <row r="1084" spans="2:18" x14ac:dyDescent="0.45">
      <c r="B1084" s="14"/>
      <c r="C1084" s="9"/>
      <c r="D1084" s="10"/>
      <c r="E1084" s="10">
        <f>D1084*C1084</f>
        <v>0</v>
      </c>
      <c r="F1084" s="38" t="s">
        <v>46</v>
      </c>
      <c r="G1084" s="9"/>
      <c r="H1084" s="10"/>
      <c r="I1084" s="10">
        <f>(C1084*H1084)-E1084</f>
        <v>0</v>
      </c>
      <c r="J1084" s="9" t="s">
        <v>134</v>
      </c>
      <c r="K1084" s="38">
        <f>H1084*C1084</f>
        <v>0</v>
      </c>
      <c r="L1084" s="9" t="str">
        <f>IF(C1084&lt;&gt;0,"sell "&amp;C1084&amp;" "&amp;B1084&amp;" @ $"&amp;H1084,"")</f>
        <v/>
      </c>
      <c r="M1084" s="10">
        <f>M1083+(H1084*C1084)</f>
        <v>31160.359999999997</v>
      </c>
      <c r="N1084" s="9"/>
      <c r="O1084" s="9"/>
      <c r="P1084" s="9"/>
      <c r="Q1084" s="9"/>
      <c r="R1084" s="11"/>
    </row>
    <row r="1085" spans="2:18" x14ac:dyDescent="0.45">
      <c r="B1085" s="14"/>
      <c r="C1085" s="9"/>
      <c r="D1085" s="10"/>
      <c r="E1085" s="10">
        <f>D1085*C1085</f>
        <v>0</v>
      </c>
      <c r="F1085" s="38" t="s">
        <v>46</v>
      </c>
      <c r="G1085" s="9"/>
      <c r="H1085" s="10"/>
      <c r="I1085" s="10">
        <f>(C1085*H1085)-E1085</f>
        <v>0</v>
      </c>
      <c r="J1085" s="9" t="s">
        <v>134</v>
      </c>
      <c r="K1085" s="38">
        <f>H1085*C1085</f>
        <v>0</v>
      </c>
      <c r="L1085" s="9" t="str">
        <f>IF(C1085&lt;&gt;0,"sell "&amp;C1085&amp;" "&amp;B1085&amp;" @ $"&amp;H1085,"")</f>
        <v/>
      </c>
      <c r="M1085" s="10">
        <f>M1084+(H1085*C1085)</f>
        <v>31160.359999999997</v>
      </c>
      <c r="N1085" s="9" t="s">
        <v>44</v>
      </c>
      <c r="O1085" s="9"/>
      <c r="P1085" s="9"/>
      <c r="Q1085" s="9"/>
      <c r="R1085" s="11"/>
    </row>
    <row r="1086" spans="2:18" x14ac:dyDescent="0.45">
      <c r="B1086" s="14"/>
      <c r="C1086" s="9"/>
      <c r="D1086" s="10" t="s">
        <v>20</v>
      </c>
      <c r="E1086" s="10">
        <f>SUM(E1083:E1085)</f>
        <v>3938.7999999999997</v>
      </c>
      <c r="F1086" s="9"/>
      <c r="G1086" s="9"/>
      <c r="H1086" s="41"/>
      <c r="I1086" s="10">
        <f>SUM(I1083:I1085)</f>
        <v>-6.4499999999998181</v>
      </c>
      <c r="J1086" s="9"/>
      <c r="K1086" s="38">
        <f>SUM(K1083:K1085)</f>
        <v>3932.35</v>
      </c>
      <c r="L1086" s="9"/>
      <c r="M1086" s="10"/>
      <c r="N1086" s="9"/>
      <c r="O1086" s="9"/>
      <c r="P1086" s="9"/>
      <c r="Q1086" s="9"/>
      <c r="R1086" s="11"/>
    </row>
    <row r="1087" spans="2:18" x14ac:dyDescent="0.45">
      <c r="B1087" s="14"/>
      <c r="C1087" s="9"/>
      <c r="D1087" s="10"/>
      <c r="E1087" s="10"/>
      <c r="F1087" s="9"/>
      <c r="G1087" s="9"/>
      <c r="H1087" s="42"/>
      <c r="I1087" s="39"/>
      <c r="J1087" s="9"/>
      <c r="K1087" s="9"/>
      <c r="L1087" s="9"/>
      <c r="M1087" s="10"/>
      <c r="N1087" s="9"/>
      <c r="O1087" s="9"/>
      <c r="P1087" s="9"/>
      <c r="Q1087" s="9"/>
      <c r="R1087" s="11"/>
    </row>
    <row r="1088" spans="2:18" x14ac:dyDescent="0.45">
      <c r="B1088" s="14"/>
      <c r="C1088" s="9"/>
      <c r="D1088" s="10"/>
      <c r="E1088" s="10"/>
      <c r="F1088" s="20"/>
      <c r="G1088" s="9"/>
      <c r="H1088" s="41"/>
      <c r="I1088" s="10"/>
      <c r="J1088" s="9"/>
      <c r="K1088" s="9"/>
      <c r="L1088" s="9"/>
      <c r="M1088" s="10"/>
      <c r="N1088" s="12" t="s">
        <v>41</v>
      </c>
      <c r="O1088" s="9"/>
      <c r="P1088" s="9"/>
      <c r="Q1088" s="9"/>
      <c r="R1088" s="11"/>
    </row>
    <row r="1089" spans="2:18" x14ac:dyDescent="0.45">
      <c r="B1089" s="8"/>
      <c r="C1089" s="9"/>
      <c r="D1089" s="10"/>
      <c r="E1089" s="10"/>
      <c r="F1089" s="20"/>
      <c r="G1089" s="9"/>
      <c r="H1089" s="41"/>
      <c r="I1089" s="10"/>
      <c r="J1089" s="9"/>
      <c r="K1089" s="9"/>
      <c r="L1089" s="9"/>
      <c r="M1089" s="10"/>
      <c r="N1089" s="12" t="s">
        <v>42</v>
      </c>
      <c r="O1089" s="9"/>
      <c r="P1089" s="9"/>
      <c r="Q1089" s="9"/>
      <c r="R1089" s="11"/>
    </row>
    <row r="1090" spans="2:18" x14ac:dyDescent="0.45">
      <c r="B1090" s="8"/>
      <c r="C1090" s="12" t="s">
        <v>6</v>
      </c>
      <c r="D1090" s="13" t="s">
        <v>4</v>
      </c>
      <c r="E1090" s="13" t="s">
        <v>5</v>
      </c>
      <c r="F1090" s="23" t="s">
        <v>16</v>
      </c>
      <c r="G1090" s="9"/>
      <c r="H1090" s="43" t="s">
        <v>18</v>
      </c>
      <c r="I1090" s="13" t="s">
        <v>19</v>
      </c>
      <c r="J1090" s="9"/>
      <c r="K1090" s="9"/>
      <c r="L1090" s="9"/>
      <c r="M1090" s="10"/>
      <c r="N1090" s="38">
        <f>M1082</f>
        <v>27228.01</v>
      </c>
      <c r="O1090" s="9" t="s">
        <v>45</v>
      </c>
      <c r="P1090" s="9"/>
      <c r="Q1090" s="9"/>
      <c r="R1090" s="11"/>
    </row>
    <row r="1091" spans="2:18" x14ac:dyDescent="0.45">
      <c r="B1091" s="14" t="s">
        <v>182</v>
      </c>
      <c r="C1091" s="9">
        <v>52</v>
      </c>
      <c r="D1091" s="10">
        <v>27.1</v>
      </c>
      <c r="E1091" s="10">
        <f>D1091*C1091</f>
        <v>1409.2</v>
      </c>
      <c r="F1091" s="38" t="s">
        <v>46</v>
      </c>
      <c r="G1091" s="9"/>
      <c r="H1091" s="10">
        <v>26.86</v>
      </c>
      <c r="I1091" s="10">
        <f>(C1091*H1091)-E1091</f>
        <v>-12.480000000000018</v>
      </c>
      <c r="J1091" s="9" t="s">
        <v>134</v>
      </c>
      <c r="K1091" s="9"/>
      <c r="L1091" s="9" t="str">
        <f>IF(C1091&lt;&gt;0,"buy "&amp;C1091&amp;" "&amp;B1091&amp;" @ $"&amp;H1091,"")</f>
        <v>buy 52 NTTYY @ $26.86</v>
      </c>
      <c r="M1091" s="10">
        <f>M1085-(H1091*C1091)</f>
        <v>29763.639999999996</v>
      </c>
      <c r="N1091" s="38">
        <f>M1082-(H1091*C1091)</f>
        <v>25831.289999999997</v>
      </c>
      <c r="O1091" s="9"/>
      <c r="P1091" s="9"/>
      <c r="Q1091" s="9"/>
      <c r="R1091" s="11"/>
    </row>
    <row r="1092" spans="2:18" x14ac:dyDescent="0.45">
      <c r="B1092" s="14" t="s">
        <v>183</v>
      </c>
      <c r="C1092" s="9">
        <v>191</v>
      </c>
      <c r="D1092" s="10">
        <v>7.38</v>
      </c>
      <c r="E1092" s="10">
        <f>D1092*C1092</f>
        <v>1409.58</v>
      </c>
      <c r="F1092" s="38" t="s">
        <v>46</v>
      </c>
      <c r="G1092" s="9"/>
      <c r="H1092" s="10">
        <v>7.47</v>
      </c>
      <c r="I1092" s="10">
        <f>(C1092*H1092)-E1092</f>
        <v>17.190000000000055</v>
      </c>
      <c r="J1092" s="9" t="s">
        <v>134</v>
      </c>
      <c r="K1092" s="9"/>
      <c r="L1092" s="9" t="str">
        <f>IF(C1092&lt;&gt;0,"buy "&amp;C1092&amp;" "&amp;B1092&amp;" @ $"&amp;H1092,"")</f>
        <v>buy 191 TGS @ $7.47</v>
      </c>
      <c r="M1092" s="10">
        <f>M1091-(H1092*C1092)</f>
        <v>28336.869999999995</v>
      </c>
      <c r="N1092" s="38">
        <f>N1091-(H1092*C1092)</f>
        <v>24404.519999999997</v>
      </c>
      <c r="O1092" s="9"/>
      <c r="P1092" s="9"/>
      <c r="Q1092" s="9"/>
      <c r="R1092" s="11"/>
    </row>
    <row r="1093" spans="2:18" x14ac:dyDescent="0.45">
      <c r="B1093" s="28"/>
      <c r="C1093" s="29">
        <v>0</v>
      </c>
      <c r="D1093" s="30">
        <v>0</v>
      </c>
      <c r="E1093" s="30">
        <f>D1093*C1093</f>
        <v>0</v>
      </c>
      <c r="F1093" s="38" t="s">
        <v>46</v>
      </c>
      <c r="G1093" s="29"/>
      <c r="H1093" s="30">
        <v>0</v>
      </c>
      <c r="I1093" s="30">
        <f>(C1093*H1093)-E1093</f>
        <v>0</v>
      </c>
      <c r="J1093" s="9" t="s">
        <v>134</v>
      </c>
      <c r="K1093" s="9"/>
      <c r="L1093" s="9" t="str">
        <f>IF(C1093&lt;&gt;0,"buy "&amp;C1093&amp;" "&amp;B1093&amp;" @ $"&amp;H1093,"")</f>
        <v/>
      </c>
      <c r="M1093" s="10">
        <f>M1092-(H1093*C1093)</f>
        <v>28336.869999999995</v>
      </c>
      <c r="N1093" s="46">
        <f>N1092-(H1093*C1093)</f>
        <v>24404.519999999997</v>
      </c>
      <c r="O1093" s="47" t="str">
        <f>"$"&amp;TEXT(N1093,"#,##0.00")&amp;" will be the balance in the account after purchases.  "</f>
        <v xml:space="preserve">$24,404.52 will be the balance in the account after purchases.  </v>
      </c>
      <c r="P1093" s="47"/>
      <c r="Q1093" s="47"/>
      <c r="R1093" s="48"/>
    </row>
    <row r="1094" spans="2:18" x14ac:dyDescent="0.45">
      <c r="B1094" s="14"/>
      <c r="C1094" s="9"/>
      <c r="D1094" s="10" t="s">
        <v>20</v>
      </c>
      <c r="E1094" s="10">
        <f>SUM(E1091:E1093)</f>
        <v>2818.7799999999997</v>
      </c>
      <c r="F1094" s="9"/>
      <c r="G1094" s="9"/>
      <c r="H1094" s="10" t="s">
        <v>28</v>
      </c>
      <c r="I1094" s="10">
        <f>SUM(I1091:I1093)</f>
        <v>4.7100000000000364</v>
      </c>
      <c r="J1094" s="9"/>
      <c r="K1094" s="9"/>
      <c r="L1094" s="9"/>
      <c r="M1094" s="10"/>
      <c r="N1094" s="9"/>
      <c r="O1094" s="9" t="s">
        <v>84</v>
      </c>
      <c r="P1094" s="9"/>
      <c r="Q1094" s="9"/>
      <c r="R1094" s="11"/>
    </row>
    <row r="1095" spans="2:18" x14ac:dyDescent="0.45">
      <c r="B1095" s="14"/>
      <c r="C1095" s="9"/>
      <c r="D1095" s="10"/>
      <c r="E1095" s="10"/>
      <c r="F1095" s="9"/>
      <c r="G1095" s="9"/>
      <c r="H1095" s="10"/>
      <c r="I1095" s="10"/>
      <c r="J1095" s="9"/>
      <c r="K1095" s="9"/>
      <c r="L1095" s="9"/>
      <c r="M1095" s="10"/>
      <c r="N1095" s="12" t="str">
        <f>IF(K1086+N1093&gt;0,"Credit Surplus","Credit Shortage")</f>
        <v>Credit Surplus</v>
      </c>
      <c r="O1095" s="38">
        <f>K1086+N1093</f>
        <v>28336.869999999995</v>
      </c>
      <c r="P1095" s="9" t="s">
        <v>121</v>
      </c>
      <c r="Q1095" s="9"/>
      <c r="R1095" s="11"/>
    </row>
    <row r="1096" spans="2:18" x14ac:dyDescent="0.45">
      <c r="B1096" s="14"/>
      <c r="C1096" s="9"/>
      <c r="D1096" s="10"/>
      <c r="E1096" s="10"/>
      <c r="F1096" s="9"/>
      <c r="G1096" s="9"/>
      <c r="H1096" s="10"/>
      <c r="I1096" s="10"/>
      <c r="J1096" s="9"/>
      <c r="K1096" s="9"/>
      <c r="L1096" s="9"/>
      <c r="M1096" s="10"/>
      <c r="N1096" s="9"/>
      <c r="O1096" s="9"/>
      <c r="P1096" s="9"/>
      <c r="Q1096" s="9"/>
      <c r="R1096" s="11"/>
    </row>
    <row r="1097" spans="2:18" x14ac:dyDescent="0.45">
      <c r="B1097" s="14"/>
      <c r="C1097" s="9"/>
      <c r="D1097" s="10"/>
      <c r="E1097" s="10"/>
      <c r="F1097" s="9"/>
      <c r="G1097" s="9"/>
      <c r="H1097" s="10"/>
      <c r="I1097" s="10"/>
      <c r="J1097" s="9"/>
      <c r="K1097" s="9"/>
      <c r="L1097" s="9"/>
      <c r="M1097" s="9"/>
      <c r="N1097" s="9"/>
      <c r="O1097" s="9"/>
      <c r="P1097" s="9"/>
      <c r="Q1097" s="9"/>
      <c r="R1097" s="11"/>
    </row>
    <row r="1098" spans="2:18" x14ac:dyDescent="0.45">
      <c r="B1098" s="14" t="s">
        <v>23</v>
      </c>
      <c r="C1098" s="9"/>
      <c r="D1098" s="10"/>
      <c r="E1098" s="22">
        <v>4430.66</v>
      </c>
      <c r="F1098" s="9" t="s">
        <v>111</v>
      </c>
      <c r="G1098" s="9"/>
      <c r="H1098" s="10"/>
      <c r="I1098" s="10"/>
      <c r="J1098" s="9"/>
      <c r="K1098" s="9"/>
      <c r="L1098" s="9"/>
      <c r="M1098" s="9"/>
      <c r="N1098" s="9"/>
      <c r="O1098" s="9"/>
      <c r="P1098" s="9"/>
      <c r="Q1098" s="9"/>
      <c r="R1098" s="11"/>
    </row>
    <row r="1099" spans="2:18" x14ac:dyDescent="0.45">
      <c r="B1099" s="14" t="s">
        <v>24</v>
      </c>
      <c r="C1099" s="9"/>
      <c r="D1099" s="10"/>
      <c r="E1099" s="49">
        <f>I1086</f>
        <v>-6.4499999999998181</v>
      </c>
      <c r="F1099" s="9" t="s">
        <v>36</v>
      </c>
      <c r="G1099" s="9"/>
      <c r="H1099" s="10"/>
      <c r="I1099" s="10"/>
      <c r="J1099" s="9"/>
      <c r="K1099" s="9"/>
      <c r="L1099" s="9"/>
      <c r="M1099" s="9"/>
      <c r="N1099" s="9"/>
      <c r="O1099" s="9"/>
      <c r="P1099" s="9"/>
      <c r="Q1099" s="9"/>
      <c r="R1099" s="11"/>
    </row>
    <row r="1100" spans="2:18" x14ac:dyDescent="0.45">
      <c r="B1100" s="14" t="s">
        <v>25</v>
      </c>
      <c r="C1100" s="9"/>
      <c r="D1100" s="10"/>
      <c r="E1100" s="10">
        <f>E1098+E1099</f>
        <v>4424.21</v>
      </c>
      <c r="F1100" s="9"/>
      <c r="G1100" s="9"/>
      <c r="H1100" s="10"/>
      <c r="I1100" s="10"/>
      <c r="J1100" s="9"/>
      <c r="K1100" s="9"/>
      <c r="L1100" s="9"/>
      <c r="M1100" s="9"/>
      <c r="N1100" s="9"/>
      <c r="O1100" s="9"/>
      <c r="P1100" s="9"/>
      <c r="Q1100" s="9"/>
      <c r="R1100" s="11"/>
    </row>
    <row r="1101" spans="2:18" x14ac:dyDescent="0.45">
      <c r="B1101" s="14" t="s">
        <v>27</v>
      </c>
      <c r="C1101" s="9"/>
      <c r="D1101" s="10"/>
      <c r="E1101" s="10">
        <f>I1094</f>
        <v>4.7100000000000364</v>
      </c>
      <c r="F1101" s="9" t="s">
        <v>37</v>
      </c>
      <c r="G1101" s="9"/>
      <c r="H1101" s="10"/>
      <c r="I1101" s="10"/>
      <c r="J1101" s="9"/>
      <c r="K1101" s="9"/>
      <c r="L1101" s="9"/>
      <c r="M1101" s="9"/>
      <c r="N1101" s="9"/>
      <c r="O1101" s="9"/>
      <c r="P1101" s="9"/>
      <c r="Q1101" s="9"/>
      <c r="R1101" s="11"/>
    </row>
    <row r="1102" spans="2:18" x14ac:dyDescent="0.45">
      <c r="B1102" s="14" t="s">
        <v>25</v>
      </c>
      <c r="C1102" s="9"/>
      <c r="D1102" s="10"/>
      <c r="E1102" s="32">
        <f>E1100-E1101</f>
        <v>4419.5</v>
      </c>
      <c r="F1102" s="20" t="s">
        <v>38</v>
      </c>
      <c r="G1102" s="9"/>
      <c r="H1102" s="10"/>
      <c r="I1102" s="10"/>
      <c r="J1102" s="9"/>
      <c r="K1102" s="9"/>
      <c r="L1102" s="9"/>
      <c r="M1102" s="9"/>
      <c r="N1102" s="9"/>
      <c r="O1102" s="9"/>
      <c r="P1102" s="9"/>
      <c r="Q1102" s="9"/>
      <c r="R1102" s="11"/>
    </row>
    <row r="1103" spans="2:18" ht="14.65" thickBot="1" x14ac:dyDescent="0.5">
      <c r="B1103" s="16"/>
      <c r="C1103" s="17"/>
      <c r="D1103" s="18"/>
      <c r="E1103" s="18"/>
      <c r="F1103" s="17"/>
      <c r="G1103" s="17"/>
      <c r="H1103" s="18"/>
      <c r="I1103" s="18"/>
      <c r="J1103" s="17"/>
      <c r="K1103" s="17"/>
      <c r="L1103" s="17"/>
      <c r="M1103" s="17"/>
      <c r="N1103" s="17"/>
      <c r="O1103" s="17"/>
      <c r="P1103" s="17"/>
      <c r="Q1103" s="17"/>
      <c r="R1103" s="19"/>
    </row>
    <row r="1104" spans="2:18" ht="14.65" thickTop="1" x14ac:dyDescent="0.45"/>
    <row r="1105" spans="2:18" ht="14.65" thickBot="1" x14ac:dyDescent="0.5"/>
    <row r="1106" spans="2:18" ht="14.65" thickTop="1" x14ac:dyDescent="0.45">
      <c r="B1106" s="3"/>
      <c r="C1106" s="4"/>
      <c r="D1106" s="5">
        <v>44804</v>
      </c>
      <c r="E1106" s="6"/>
      <c r="F1106" s="4"/>
      <c r="G1106" s="4"/>
      <c r="H1106" s="6"/>
      <c r="I1106" s="6"/>
      <c r="J1106" s="4"/>
      <c r="K1106" s="4"/>
      <c r="L1106" s="4"/>
      <c r="M1106" s="21" t="s">
        <v>40</v>
      </c>
      <c r="N1106" s="4"/>
      <c r="O1106" s="4"/>
      <c r="P1106" s="4"/>
      <c r="Q1106" s="4"/>
      <c r="R1106" s="7"/>
    </row>
    <row r="1107" spans="2:18" x14ac:dyDescent="0.45">
      <c r="B1107" s="8" t="s">
        <v>11</v>
      </c>
      <c r="C1107" s="9"/>
      <c r="D1107" s="10"/>
      <c r="E1107" s="10"/>
      <c r="F1107" s="9"/>
      <c r="G1107" s="9"/>
      <c r="H1107" s="10"/>
      <c r="I1107" s="10"/>
      <c r="J1107" s="9"/>
      <c r="K1107" s="12" t="s">
        <v>68</v>
      </c>
      <c r="L1107" s="9"/>
      <c r="M1107" s="12" t="s">
        <v>21</v>
      </c>
      <c r="N1107" s="12"/>
      <c r="O1107" s="9"/>
      <c r="P1107" s="9"/>
      <c r="Q1107" s="9"/>
      <c r="R1107" s="11"/>
    </row>
    <row r="1108" spans="2:18" x14ac:dyDescent="0.45">
      <c r="B1108" s="8" t="s">
        <v>3</v>
      </c>
      <c r="C1108" s="12" t="s">
        <v>6</v>
      </c>
      <c r="D1108" s="13" t="s">
        <v>4</v>
      </c>
      <c r="E1108" s="13" t="s">
        <v>7</v>
      </c>
      <c r="F1108" s="12" t="s">
        <v>16</v>
      </c>
      <c r="G1108" s="9"/>
      <c r="H1108" s="13" t="s">
        <v>18</v>
      </c>
      <c r="I1108" s="13" t="s">
        <v>19</v>
      </c>
      <c r="J1108" s="43" t="s">
        <v>133</v>
      </c>
      <c r="K1108" s="12" t="s">
        <v>67</v>
      </c>
      <c r="L1108" s="9"/>
      <c r="M1108" s="22">
        <v>27228.01</v>
      </c>
      <c r="N1108" s="9" t="s">
        <v>135</v>
      </c>
      <c r="O1108" s="9"/>
      <c r="P1108" s="9"/>
      <c r="Q1108" s="9"/>
      <c r="R1108" s="11"/>
    </row>
    <row r="1109" spans="2:18" x14ac:dyDescent="0.45">
      <c r="B1109" s="14" t="s">
        <v>177</v>
      </c>
      <c r="C1109" s="9">
        <v>59</v>
      </c>
      <c r="D1109" s="10">
        <v>26.34</v>
      </c>
      <c r="E1109" s="10">
        <f>D1109*C1109</f>
        <v>1554.06</v>
      </c>
      <c r="F1109" s="38" t="s">
        <v>46</v>
      </c>
      <c r="G1109" s="9"/>
      <c r="H1109" s="10">
        <v>26.01</v>
      </c>
      <c r="I1109" s="10">
        <f>(C1109*H1109)-E1109</f>
        <v>-19.4699999999998</v>
      </c>
      <c r="J1109" s="9" t="s">
        <v>134</v>
      </c>
      <c r="K1109" s="38">
        <f>H1109*C1109</f>
        <v>1534.5900000000001</v>
      </c>
      <c r="L1109" s="9" t="str">
        <f>IF(C1109&lt;&gt;0,"sell "&amp;C1109&amp;" "&amp;B1109&amp;" @ $"&amp;H1109,"")</f>
        <v>sell 59 ARLP @ $26.01</v>
      </c>
      <c r="M1109" s="10">
        <f>M1108+(H1109*C1109)</f>
        <v>28762.6</v>
      </c>
      <c r="N1109" s="9"/>
      <c r="O1109" s="9"/>
      <c r="P1109" s="9"/>
      <c r="Q1109" s="9"/>
      <c r="R1109" s="11"/>
    </row>
    <row r="1110" spans="2:18" x14ac:dyDescent="0.45">
      <c r="B1110" s="14" t="s">
        <v>10</v>
      </c>
      <c r="C1110" s="9">
        <v>25</v>
      </c>
      <c r="D1110" s="10">
        <v>36.26</v>
      </c>
      <c r="E1110" s="10">
        <f>D1110*C1110</f>
        <v>906.5</v>
      </c>
      <c r="F1110" s="38" t="s">
        <v>46</v>
      </c>
      <c r="G1110" s="9"/>
      <c r="H1110" s="10">
        <v>35.6</v>
      </c>
      <c r="I1110" s="10">
        <f>(C1110*H1110)-E1110</f>
        <v>-16.5</v>
      </c>
      <c r="J1110" s="9" t="s">
        <v>134</v>
      </c>
      <c r="K1110" s="38">
        <f>H1110*C1110</f>
        <v>890</v>
      </c>
      <c r="L1110" s="9" t="str">
        <f>IF(C1110&lt;&gt;0,"sell "&amp;C1110&amp;" "&amp;B1110&amp;" @ $"&amp;H1110,"")</f>
        <v>sell 25 ASIX @ $35.6</v>
      </c>
      <c r="M1110" s="10">
        <f>M1109+(H1110*C1110)</f>
        <v>29652.6</v>
      </c>
      <c r="N1110" s="9"/>
      <c r="O1110" s="9"/>
      <c r="P1110" s="9"/>
      <c r="Q1110" s="9"/>
      <c r="R1110" s="11"/>
    </row>
    <row r="1111" spans="2:18" x14ac:dyDescent="0.45">
      <c r="B1111" s="14" t="s">
        <v>178</v>
      </c>
      <c r="C1111" s="9">
        <v>4</v>
      </c>
      <c r="D1111" s="10">
        <v>290.17</v>
      </c>
      <c r="E1111" s="10">
        <f>D1111*C1111</f>
        <v>1160.68</v>
      </c>
      <c r="F1111" s="38" t="s">
        <v>46</v>
      </c>
      <c r="G1111" s="9"/>
      <c r="H1111" s="10">
        <v>289.24</v>
      </c>
      <c r="I1111" s="10">
        <f>(C1111*H1111)-E1111</f>
        <v>-3.7200000000000273</v>
      </c>
      <c r="J1111" s="9" t="s">
        <v>134</v>
      </c>
      <c r="K1111" s="38">
        <f>H1111*C1111</f>
        <v>1156.96</v>
      </c>
      <c r="L1111" s="9" t="str">
        <f>IF(C1111&lt;&gt;0,"sell "&amp;C1111&amp;" "&amp;B1111&amp;" @ $"&amp;H1111,"")</f>
        <v>sell 4 MUSA @ $289.24</v>
      </c>
      <c r="M1111" s="10">
        <f>M1110+(H1111*C1111)</f>
        <v>30809.559999999998</v>
      </c>
      <c r="N1111" s="9" t="s">
        <v>44</v>
      </c>
      <c r="O1111" s="9"/>
      <c r="P1111" s="9"/>
      <c r="Q1111" s="9"/>
      <c r="R1111" s="11"/>
    </row>
    <row r="1112" spans="2:18" x14ac:dyDescent="0.45">
      <c r="B1112" s="14"/>
      <c r="C1112" s="9"/>
      <c r="D1112" s="10" t="s">
        <v>20</v>
      </c>
      <c r="E1112" s="10">
        <f>SUM(E1109:E1111)</f>
        <v>3621.24</v>
      </c>
      <c r="F1112" s="9"/>
      <c r="G1112" s="9"/>
      <c r="H1112" s="41"/>
      <c r="I1112" s="10">
        <f>SUM(I1109:I1111)</f>
        <v>-39.689999999999827</v>
      </c>
      <c r="J1112" s="9"/>
      <c r="K1112" s="38">
        <f>SUM(K1109:K1111)</f>
        <v>3581.55</v>
      </c>
      <c r="L1112" s="9"/>
      <c r="M1112" s="10"/>
      <c r="N1112" s="9"/>
      <c r="O1112" s="9"/>
      <c r="P1112" s="9"/>
      <c r="Q1112" s="9"/>
      <c r="R1112" s="11"/>
    </row>
    <row r="1113" spans="2:18" x14ac:dyDescent="0.45">
      <c r="B1113" s="14"/>
      <c r="C1113" s="9"/>
      <c r="D1113" s="10"/>
      <c r="E1113" s="10"/>
      <c r="F1113" s="9"/>
      <c r="G1113" s="9"/>
      <c r="H1113" s="42"/>
      <c r="I1113" s="39"/>
      <c r="J1113" s="9"/>
      <c r="K1113" s="9"/>
      <c r="L1113" s="9"/>
      <c r="M1113" s="10"/>
      <c r="N1113" s="9"/>
      <c r="O1113" s="9"/>
      <c r="P1113" s="9"/>
      <c r="Q1113" s="9"/>
      <c r="R1113" s="11"/>
    </row>
    <row r="1114" spans="2:18" x14ac:dyDescent="0.45">
      <c r="B1114" s="14"/>
      <c r="C1114" s="9"/>
      <c r="D1114" s="10"/>
      <c r="E1114" s="10"/>
      <c r="F1114" s="20"/>
      <c r="G1114" s="9"/>
      <c r="H1114" s="41"/>
      <c r="I1114" s="10"/>
      <c r="J1114" s="9"/>
      <c r="K1114" s="9"/>
      <c r="L1114" s="9"/>
      <c r="M1114" s="10"/>
      <c r="N1114" s="12" t="s">
        <v>41</v>
      </c>
      <c r="O1114" s="9"/>
      <c r="P1114" s="9"/>
      <c r="Q1114" s="9"/>
      <c r="R1114" s="11"/>
    </row>
    <row r="1115" spans="2:18" x14ac:dyDescent="0.45">
      <c r="B1115" s="8"/>
      <c r="C1115" s="9"/>
      <c r="D1115" s="10"/>
      <c r="E1115" s="10"/>
      <c r="F1115" s="20"/>
      <c r="G1115" s="9"/>
      <c r="H1115" s="41"/>
      <c r="I1115" s="10"/>
      <c r="J1115" s="9"/>
      <c r="K1115" s="9"/>
      <c r="L1115" s="9"/>
      <c r="M1115" s="10"/>
      <c r="N1115" s="12" t="s">
        <v>42</v>
      </c>
      <c r="O1115" s="9"/>
      <c r="P1115" s="9"/>
      <c r="Q1115" s="9"/>
      <c r="R1115" s="11"/>
    </row>
    <row r="1116" spans="2:18" x14ac:dyDescent="0.45">
      <c r="B1116" s="8"/>
      <c r="C1116" s="12" t="s">
        <v>6</v>
      </c>
      <c r="D1116" s="13" t="s">
        <v>4</v>
      </c>
      <c r="E1116" s="13" t="s">
        <v>5</v>
      </c>
      <c r="F1116" s="23" t="s">
        <v>16</v>
      </c>
      <c r="G1116" s="9"/>
      <c r="H1116" s="43" t="s">
        <v>18</v>
      </c>
      <c r="I1116" s="13" t="s">
        <v>19</v>
      </c>
      <c r="J1116" s="9"/>
      <c r="K1116" s="9"/>
      <c r="L1116" s="9"/>
      <c r="M1116" s="10"/>
      <c r="N1116" s="38">
        <f>M1108</f>
        <v>27228.01</v>
      </c>
      <c r="O1116" s="9" t="s">
        <v>45</v>
      </c>
      <c r="P1116" s="9"/>
      <c r="Q1116" s="9"/>
      <c r="R1116" s="11"/>
    </row>
    <row r="1117" spans="2:18" x14ac:dyDescent="0.45">
      <c r="B1117" s="14" t="s">
        <v>117</v>
      </c>
      <c r="C1117" s="9">
        <v>32</v>
      </c>
      <c r="D1117" s="10">
        <v>43.66</v>
      </c>
      <c r="E1117" s="10">
        <f>D1117*C1117</f>
        <v>1397.12</v>
      </c>
      <c r="F1117" s="38" t="s">
        <v>46</v>
      </c>
      <c r="G1117" s="9"/>
      <c r="H1117" s="10">
        <v>43.22</v>
      </c>
      <c r="I1117" s="10">
        <f>(C1117*H1117)-E1117</f>
        <v>-14.079999999999927</v>
      </c>
      <c r="J1117" s="9" t="s">
        <v>134</v>
      </c>
      <c r="K1117" s="9"/>
      <c r="L1117" s="9" t="str">
        <f>IF(C1117&lt;&gt;0,"buy "&amp;C1117&amp;" "&amp;B1117&amp;" @ $"&amp;H1117,"")</f>
        <v>buy 32 CBZ @ $43.22</v>
      </c>
      <c r="M1117" s="10">
        <f>M1111-(H1117*C1117)</f>
        <v>29426.519999999997</v>
      </c>
      <c r="N1117" s="38">
        <f>M1108-(H1117*C1117)</f>
        <v>25844.969999999998</v>
      </c>
      <c r="O1117" s="9"/>
      <c r="P1117" s="9"/>
      <c r="Q1117" s="9"/>
      <c r="R1117" s="11"/>
    </row>
    <row r="1118" spans="2:18" x14ac:dyDescent="0.45">
      <c r="B1118" s="14"/>
      <c r="C1118" s="9">
        <v>0</v>
      </c>
      <c r="D1118" s="10">
        <v>0</v>
      </c>
      <c r="E1118" s="10">
        <f>D1118*C1118</f>
        <v>0</v>
      </c>
      <c r="F1118" s="38" t="s">
        <v>46</v>
      </c>
      <c r="G1118" s="9"/>
      <c r="H1118" s="10">
        <v>0</v>
      </c>
      <c r="I1118" s="10">
        <f>(C1118*H1118)-E1118</f>
        <v>0</v>
      </c>
      <c r="J1118" s="9" t="s">
        <v>134</v>
      </c>
      <c r="K1118" s="9"/>
      <c r="L1118" s="9" t="str">
        <f>IF(C1118&lt;&gt;0,"buy "&amp;C1118&amp;" "&amp;B1118&amp;" @ $"&amp;H1118,"")</f>
        <v/>
      </c>
      <c r="M1118" s="10">
        <f>M1117-(H1118*C1118)</f>
        <v>29426.519999999997</v>
      </c>
      <c r="N1118" s="38">
        <f>N1117-(H1118*C1118)</f>
        <v>25844.969999999998</v>
      </c>
      <c r="O1118" s="9"/>
      <c r="P1118" s="9"/>
      <c r="Q1118" s="9"/>
      <c r="R1118" s="11"/>
    </row>
    <row r="1119" spans="2:18" x14ac:dyDescent="0.45">
      <c r="B1119" s="28"/>
      <c r="C1119" s="29">
        <v>0</v>
      </c>
      <c r="D1119" s="30">
        <v>0</v>
      </c>
      <c r="E1119" s="30">
        <f>D1119*C1119</f>
        <v>0</v>
      </c>
      <c r="F1119" s="38" t="s">
        <v>46</v>
      </c>
      <c r="G1119" s="29"/>
      <c r="H1119" s="30">
        <v>0</v>
      </c>
      <c r="I1119" s="30">
        <f>(C1119*H1119)-E1119</f>
        <v>0</v>
      </c>
      <c r="J1119" s="9" t="s">
        <v>134</v>
      </c>
      <c r="K1119" s="9"/>
      <c r="L1119" s="9" t="str">
        <f>IF(C1119&lt;&gt;0,"buy "&amp;C1119&amp;" "&amp;B1119&amp;" @ $"&amp;H1119,"")</f>
        <v/>
      </c>
      <c r="M1119" s="10">
        <f>M1118-(H1119*C1119)</f>
        <v>29426.519999999997</v>
      </c>
      <c r="N1119" s="46">
        <f>N1118-(H1119*C1119)</f>
        <v>25844.969999999998</v>
      </c>
      <c r="O1119" s="47" t="str">
        <f>"$"&amp;TEXT(N1119,"#,##0.00")&amp;" will be the balance in the account after purchases.  "</f>
        <v xml:space="preserve">$25,844.97 will be the balance in the account after purchases.  </v>
      </c>
      <c r="P1119" s="47"/>
      <c r="Q1119" s="47"/>
      <c r="R1119" s="48"/>
    </row>
    <row r="1120" spans="2:18" x14ac:dyDescent="0.45">
      <c r="B1120" s="14"/>
      <c r="C1120" s="9"/>
      <c r="D1120" s="10" t="s">
        <v>20</v>
      </c>
      <c r="E1120" s="10">
        <f>SUM(E1117:E1119)</f>
        <v>1397.12</v>
      </c>
      <c r="F1120" s="9"/>
      <c r="G1120" s="9"/>
      <c r="H1120" s="10" t="s">
        <v>28</v>
      </c>
      <c r="I1120" s="10">
        <f>SUM(I1117:I1119)</f>
        <v>-14.079999999999927</v>
      </c>
      <c r="J1120" s="9"/>
      <c r="K1120" s="9"/>
      <c r="L1120" s="9"/>
      <c r="M1120" s="10"/>
      <c r="N1120" s="9"/>
      <c r="O1120" s="9" t="s">
        <v>84</v>
      </c>
      <c r="P1120" s="9"/>
      <c r="Q1120" s="9"/>
      <c r="R1120" s="11"/>
    </row>
    <row r="1121" spans="2:18" x14ac:dyDescent="0.45">
      <c r="B1121" s="14"/>
      <c r="C1121" s="9"/>
      <c r="D1121" s="10"/>
      <c r="E1121" s="10"/>
      <c r="F1121" s="9"/>
      <c r="G1121" s="9"/>
      <c r="H1121" s="10"/>
      <c r="I1121" s="10"/>
      <c r="J1121" s="9"/>
      <c r="K1121" s="9"/>
      <c r="L1121" s="9"/>
      <c r="M1121" s="10"/>
      <c r="N1121" s="12" t="str">
        <f>IF(K1112+N1119&gt;0,"Credit Surplus","Credit Shortage")</f>
        <v>Credit Surplus</v>
      </c>
      <c r="O1121" s="38">
        <f>K1112+N1119</f>
        <v>29426.519999999997</v>
      </c>
      <c r="P1121" s="9" t="s">
        <v>121</v>
      </c>
      <c r="Q1121" s="9"/>
      <c r="R1121" s="11"/>
    </row>
    <row r="1122" spans="2:18" x14ac:dyDescent="0.45">
      <c r="B1122" s="14"/>
      <c r="C1122" s="9"/>
      <c r="D1122" s="10"/>
      <c r="E1122" s="10"/>
      <c r="F1122" s="9"/>
      <c r="G1122" s="9"/>
      <c r="H1122" s="10"/>
      <c r="I1122" s="10"/>
      <c r="J1122" s="9"/>
      <c r="K1122" s="9"/>
      <c r="L1122" s="9"/>
      <c r="M1122" s="10"/>
      <c r="N1122" s="9"/>
      <c r="O1122" s="9"/>
      <c r="P1122" s="9"/>
      <c r="Q1122" s="9"/>
      <c r="R1122" s="11"/>
    </row>
    <row r="1123" spans="2:18" x14ac:dyDescent="0.45">
      <c r="B1123" s="14"/>
      <c r="C1123" s="9"/>
      <c r="D1123" s="10"/>
      <c r="E1123" s="10"/>
      <c r="F1123" s="9"/>
      <c r="G1123" s="9"/>
      <c r="H1123" s="10"/>
      <c r="I1123" s="10"/>
      <c r="J1123" s="9"/>
      <c r="K1123" s="9"/>
      <c r="L1123" s="9"/>
      <c r="M1123" s="9"/>
      <c r="N1123" s="9"/>
      <c r="O1123" s="9"/>
      <c r="P1123" s="9"/>
      <c r="Q1123" s="9"/>
      <c r="R1123" s="11"/>
    </row>
    <row r="1124" spans="2:18" x14ac:dyDescent="0.45">
      <c r="B1124" s="14" t="s">
        <v>23</v>
      </c>
      <c r="C1124" s="9"/>
      <c r="D1124" s="10"/>
      <c r="E1124" s="22">
        <v>3336.25</v>
      </c>
      <c r="F1124" s="9" t="s">
        <v>111</v>
      </c>
      <c r="G1124" s="9"/>
      <c r="H1124" s="10"/>
      <c r="I1124" s="10"/>
      <c r="J1124" s="9"/>
      <c r="K1124" s="9"/>
      <c r="L1124" s="9"/>
      <c r="M1124" s="9"/>
      <c r="N1124" s="9"/>
      <c r="O1124" s="9"/>
      <c r="P1124" s="9"/>
      <c r="Q1124" s="9"/>
      <c r="R1124" s="11"/>
    </row>
    <row r="1125" spans="2:18" x14ac:dyDescent="0.45">
      <c r="B1125" s="14" t="s">
        <v>24</v>
      </c>
      <c r="C1125" s="9"/>
      <c r="D1125" s="10"/>
      <c r="E1125" s="49">
        <f>I1112</f>
        <v>-39.689999999999827</v>
      </c>
      <c r="F1125" s="9" t="s">
        <v>36</v>
      </c>
      <c r="G1125" s="9"/>
      <c r="H1125" s="10"/>
      <c r="I1125" s="10"/>
      <c r="J1125" s="9"/>
      <c r="K1125" s="9"/>
      <c r="L1125" s="9"/>
      <c r="M1125" s="9"/>
      <c r="N1125" s="9"/>
      <c r="O1125" s="9"/>
      <c r="P1125" s="9"/>
      <c r="Q1125" s="9"/>
      <c r="R1125" s="11"/>
    </row>
    <row r="1126" spans="2:18" x14ac:dyDescent="0.45">
      <c r="B1126" s="14" t="s">
        <v>25</v>
      </c>
      <c r="C1126" s="9"/>
      <c r="D1126" s="10"/>
      <c r="E1126" s="10">
        <f>E1124+E1125</f>
        <v>3296.5600000000004</v>
      </c>
      <c r="F1126" s="9"/>
      <c r="G1126" s="9"/>
      <c r="H1126" s="10"/>
      <c r="I1126" s="10"/>
      <c r="J1126" s="9"/>
      <c r="K1126" s="9"/>
      <c r="L1126" s="9"/>
      <c r="M1126" s="9"/>
      <c r="N1126" s="9"/>
      <c r="O1126" s="9"/>
      <c r="P1126" s="9"/>
      <c r="Q1126" s="9"/>
      <c r="R1126" s="11"/>
    </row>
    <row r="1127" spans="2:18" x14ac:dyDescent="0.45">
      <c r="B1127" s="14" t="s">
        <v>27</v>
      </c>
      <c r="C1127" s="9"/>
      <c r="D1127" s="10"/>
      <c r="E1127" s="10">
        <f>I1120</f>
        <v>-14.079999999999927</v>
      </c>
      <c r="F1127" s="9" t="s">
        <v>37</v>
      </c>
      <c r="G1127" s="9"/>
      <c r="H1127" s="10"/>
      <c r="I1127" s="10"/>
      <c r="J1127" s="9"/>
      <c r="K1127" s="9"/>
      <c r="L1127" s="9"/>
      <c r="M1127" s="9"/>
      <c r="N1127" s="9"/>
      <c r="O1127" s="9"/>
      <c r="P1127" s="9"/>
      <c r="Q1127" s="9"/>
      <c r="R1127" s="11"/>
    </row>
    <row r="1128" spans="2:18" x14ac:dyDescent="0.45">
      <c r="B1128" s="14" t="s">
        <v>25</v>
      </c>
      <c r="C1128" s="9"/>
      <c r="D1128" s="10"/>
      <c r="E1128" s="32">
        <f>E1126-E1127</f>
        <v>3310.6400000000003</v>
      </c>
      <c r="F1128" s="20" t="s">
        <v>38</v>
      </c>
      <c r="G1128" s="9"/>
      <c r="H1128" s="10"/>
      <c r="I1128" s="10"/>
      <c r="J1128" s="9"/>
      <c r="K1128" s="9"/>
      <c r="L1128" s="9"/>
      <c r="M1128" s="9"/>
      <c r="N1128" s="9"/>
      <c r="O1128" s="9"/>
      <c r="P1128" s="9"/>
      <c r="Q1128" s="9"/>
      <c r="R1128" s="11"/>
    </row>
    <row r="1129" spans="2:18" ht="14.65" thickBot="1" x14ac:dyDescent="0.5">
      <c r="B1129" s="16"/>
      <c r="C1129" s="17"/>
      <c r="D1129" s="18"/>
      <c r="E1129" s="18"/>
      <c r="F1129" s="17"/>
      <c r="G1129" s="17"/>
      <c r="H1129" s="18"/>
      <c r="I1129" s="18"/>
      <c r="J1129" s="17"/>
      <c r="K1129" s="17"/>
      <c r="L1129" s="17"/>
      <c r="M1129" s="17"/>
      <c r="N1129" s="17"/>
      <c r="O1129" s="17"/>
      <c r="P1129" s="17"/>
      <c r="Q1129" s="17"/>
      <c r="R1129" s="19"/>
    </row>
    <row r="1130" spans="2:18" ht="14.65" thickTop="1" x14ac:dyDescent="0.45"/>
    <row r="1131" spans="2:18" ht="14.65" thickBot="1" x14ac:dyDescent="0.5"/>
    <row r="1132" spans="2:18" ht="14.65" thickTop="1" x14ac:dyDescent="0.45">
      <c r="B1132" s="3"/>
      <c r="C1132" s="4"/>
      <c r="D1132" s="5">
        <v>44771</v>
      </c>
      <c r="E1132" s="6"/>
      <c r="F1132" s="4"/>
      <c r="G1132" s="4"/>
      <c r="H1132" s="6"/>
      <c r="I1132" s="6"/>
      <c r="J1132" s="4"/>
      <c r="K1132" s="4"/>
      <c r="L1132" s="4"/>
      <c r="M1132" s="21" t="s">
        <v>40</v>
      </c>
      <c r="N1132" s="4"/>
      <c r="O1132" s="4"/>
      <c r="P1132" s="4"/>
      <c r="Q1132" s="4"/>
      <c r="R1132" s="7"/>
    </row>
    <row r="1133" spans="2:18" x14ac:dyDescent="0.45">
      <c r="B1133" s="8" t="s">
        <v>11</v>
      </c>
      <c r="C1133" s="9"/>
      <c r="D1133" s="10"/>
      <c r="E1133" s="10"/>
      <c r="F1133" s="9"/>
      <c r="G1133" s="9"/>
      <c r="H1133" s="10"/>
      <c r="I1133" s="10"/>
      <c r="J1133" s="9"/>
      <c r="K1133" s="12" t="s">
        <v>68</v>
      </c>
      <c r="L1133" s="9"/>
      <c r="M1133" s="12" t="s">
        <v>21</v>
      </c>
      <c r="N1133" s="12"/>
      <c r="O1133" s="9"/>
      <c r="P1133" s="9"/>
      <c r="Q1133" s="9"/>
      <c r="R1133" s="11"/>
    </row>
    <row r="1134" spans="2:18" x14ac:dyDescent="0.45">
      <c r="B1134" s="8" t="s">
        <v>3</v>
      </c>
      <c r="C1134" s="12" t="s">
        <v>6</v>
      </c>
      <c r="D1134" s="13" t="s">
        <v>4</v>
      </c>
      <c r="E1134" s="13" t="s">
        <v>7</v>
      </c>
      <c r="F1134" s="12" t="s">
        <v>16</v>
      </c>
      <c r="G1134" s="9"/>
      <c r="H1134" s="13" t="s">
        <v>18</v>
      </c>
      <c r="I1134" s="13" t="s">
        <v>19</v>
      </c>
      <c r="J1134" s="43" t="s">
        <v>133</v>
      </c>
      <c r="K1134" s="12" t="s">
        <v>67</v>
      </c>
      <c r="L1134" s="9"/>
      <c r="M1134" s="22">
        <v>23908.35</v>
      </c>
      <c r="N1134" s="9" t="s">
        <v>135</v>
      </c>
      <c r="O1134" s="9"/>
      <c r="P1134" s="9"/>
      <c r="Q1134" s="9"/>
      <c r="R1134" s="11"/>
    </row>
    <row r="1135" spans="2:18" x14ac:dyDescent="0.45">
      <c r="B1135" s="14" t="s">
        <v>174</v>
      </c>
      <c r="C1135" s="9">
        <v>28</v>
      </c>
      <c r="D1135" s="10">
        <v>60.31</v>
      </c>
      <c r="E1135" s="10">
        <f>D1135*C1135</f>
        <v>1688.68</v>
      </c>
      <c r="F1135" s="38" t="s">
        <v>46</v>
      </c>
      <c r="G1135" s="9"/>
      <c r="H1135" s="10">
        <v>60.08</v>
      </c>
      <c r="I1135" s="10">
        <f>(C1135*H1135)-E1135</f>
        <v>-6.4400000000000546</v>
      </c>
      <c r="J1135" s="9" t="s">
        <v>134</v>
      </c>
      <c r="K1135" s="38">
        <f>H1135*C1135</f>
        <v>1682.24</v>
      </c>
      <c r="L1135" s="9" t="str">
        <f>IF(C1135&lt;&gt;0,"sell "&amp;C1135&amp;" "&amp;B1135&amp;" @ $"&amp;H1135,"")</f>
        <v>sell 28 PBH @ $60.08</v>
      </c>
      <c r="M1135" s="10">
        <f>M1134+(H1135*C1135)</f>
        <v>25590.59</v>
      </c>
      <c r="N1135" s="9"/>
      <c r="O1135" s="9"/>
      <c r="P1135" s="9"/>
      <c r="Q1135" s="9"/>
      <c r="R1135" s="11"/>
    </row>
    <row r="1136" spans="2:18" x14ac:dyDescent="0.45">
      <c r="B1136" s="14" t="s">
        <v>175</v>
      </c>
      <c r="C1136" s="9">
        <v>72</v>
      </c>
      <c r="D1136" s="10">
        <v>21.99</v>
      </c>
      <c r="E1136" s="10">
        <f>D1136*C1136</f>
        <v>1583.28</v>
      </c>
      <c r="F1136" s="38" t="s">
        <v>46</v>
      </c>
      <c r="G1136" s="9"/>
      <c r="H1136" s="10">
        <v>22.18</v>
      </c>
      <c r="I1136" s="10">
        <f>(C1136*H1136)-E1136</f>
        <v>13.680000000000064</v>
      </c>
      <c r="J1136" s="9" t="s">
        <v>134</v>
      </c>
      <c r="K1136" s="38">
        <f>H1136*C1136</f>
        <v>1596.96</v>
      </c>
      <c r="L1136" s="9" t="str">
        <f>IF(C1136&lt;&gt;0,"sell "&amp;C1136&amp;" "&amp;B1136&amp;" @ $"&amp;H1136,"")</f>
        <v>sell 72 IMBBY @ $22.18</v>
      </c>
      <c r="M1136" s="10">
        <f>M1135+(H1136*C1136)</f>
        <v>27187.55</v>
      </c>
      <c r="N1136" s="9"/>
      <c r="O1136" s="9"/>
      <c r="P1136" s="9"/>
      <c r="Q1136" s="9"/>
      <c r="R1136" s="11"/>
    </row>
    <row r="1137" spans="2:18" x14ac:dyDescent="0.45">
      <c r="B1137" s="14" t="s">
        <v>140</v>
      </c>
      <c r="C1137" s="9">
        <v>60</v>
      </c>
      <c r="D1137" s="10">
        <v>31.66</v>
      </c>
      <c r="E1137" s="10">
        <f>D1137*C1137</f>
        <v>1899.6</v>
      </c>
      <c r="F1137" s="38" t="s">
        <v>46</v>
      </c>
      <c r="G1137" s="9"/>
      <c r="H1137" s="10">
        <v>31.59</v>
      </c>
      <c r="I1137" s="10">
        <f>(C1137*H1137)-E1137</f>
        <v>-4.1999999999998181</v>
      </c>
      <c r="J1137" s="9" t="s">
        <v>134</v>
      </c>
      <c r="K1137" s="38">
        <f>H1137*C1137</f>
        <v>1895.4</v>
      </c>
      <c r="L1137" s="9" t="str">
        <f>IF(C1137&lt;&gt;0,"sell "&amp;C1137&amp;" "&amp;B1137&amp;" @ $"&amp;H1137,"")</f>
        <v>sell 60 VIVO @ $31.59</v>
      </c>
      <c r="M1137" s="10">
        <f>M1136+(H1137*C1137)</f>
        <v>29082.95</v>
      </c>
      <c r="N1137" s="9" t="s">
        <v>44</v>
      </c>
      <c r="O1137" s="9"/>
      <c r="P1137" s="9"/>
      <c r="Q1137" s="9"/>
      <c r="R1137" s="11"/>
    </row>
    <row r="1138" spans="2:18" x14ac:dyDescent="0.45">
      <c r="B1138" s="14"/>
      <c r="C1138" s="9"/>
      <c r="D1138" s="10" t="s">
        <v>20</v>
      </c>
      <c r="E1138" s="10">
        <f>SUM(E1135:E1137)</f>
        <v>5171.5599999999995</v>
      </c>
      <c r="F1138" s="9"/>
      <c r="G1138" s="9"/>
      <c r="H1138" s="41"/>
      <c r="I1138" s="10">
        <f>SUM(I1135:I1137)</f>
        <v>3.040000000000191</v>
      </c>
      <c r="J1138" s="9"/>
      <c r="K1138" s="38">
        <f>SUM(K1135:K1137)</f>
        <v>5174.6000000000004</v>
      </c>
      <c r="L1138" s="9"/>
      <c r="M1138" s="10"/>
      <c r="N1138" s="9"/>
      <c r="O1138" s="9"/>
      <c r="P1138" s="9"/>
      <c r="Q1138" s="9"/>
      <c r="R1138" s="11"/>
    </row>
    <row r="1139" spans="2:18" x14ac:dyDescent="0.45">
      <c r="B1139" s="14"/>
      <c r="C1139" s="9"/>
      <c r="D1139" s="10"/>
      <c r="E1139" s="10"/>
      <c r="F1139" s="9"/>
      <c r="G1139" s="9"/>
      <c r="H1139" s="42"/>
      <c r="I1139" s="39"/>
      <c r="J1139" s="9"/>
      <c r="K1139" s="9"/>
      <c r="L1139" s="9"/>
      <c r="M1139" s="10"/>
      <c r="N1139" s="9"/>
      <c r="O1139" s="9"/>
      <c r="P1139" s="9"/>
      <c r="Q1139" s="9"/>
      <c r="R1139" s="11"/>
    </row>
    <row r="1140" spans="2:18" x14ac:dyDescent="0.45">
      <c r="B1140" s="14"/>
      <c r="C1140" s="9"/>
      <c r="D1140" s="10"/>
      <c r="E1140" s="10"/>
      <c r="F1140" s="20"/>
      <c r="G1140" s="9"/>
      <c r="H1140" s="41"/>
      <c r="I1140" s="10"/>
      <c r="J1140" s="9"/>
      <c r="K1140" s="9"/>
      <c r="L1140" s="9"/>
      <c r="M1140" s="10"/>
      <c r="N1140" s="12" t="s">
        <v>41</v>
      </c>
      <c r="O1140" s="9"/>
      <c r="P1140" s="9"/>
      <c r="Q1140" s="9"/>
      <c r="R1140" s="11"/>
    </row>
    <row r="1141" spans="2:18" x14ac:dyDescent="0.45">
      <c r="B1141" s="8"/>
      <c r="C1141" s="9"/>
      <c r="D1141" s="10"/>
      <c r="E1141" s="10"/>
      <c r="F1141" s="20"/>
      <c r="G1141" s="9"/>
      <c r="H1141" s="41"/>
      <c r="I1141" s="10"/>
      <c r="J1141" s="9"/>
      <c r="K1141" s="9"/>
      <c r="L1141" s="9"/>
      <c r="M1141" s="10"/>
      <c r="N1141" s="12" t="s">
        <v>42</v>
      </c>
      <c r="O1141" s="9"/>
      <c r="P1141" s="9"/>
      <c r="Q1141" s="9"/>
      <c r="R1141" s="11"/>
    </row>
    <row r="1142" spans="2:18" x14ac:dyDescent="0.45">
      <c r="B1142" s="8"/>
      <c r="C1142" s="12" t="s">
        <v>6</v>
      </c>
      <c r="D1142" s="13" t="s">
        <v>4</v>
      </c>
      <c r="E1142" s="13" t="s">
        <v>5</v>
      </c>
      <c r="F1142" s="23" t="s">
        <v>16</v>
      </c>
      <c r="G1142" s="9"/>
      <c r="H1142" s="43" t="s">
        <v>18</v>
      </c>
      <c r="I1142" s="13" t="s">
        <v>19</v>
      </c>
      <c r="J1142" s="9"/>
      <c r="K1142" s="9"/>
      <c r="L1142" s="9"/>
      <c r="M1142" s="10"/>
      <c r="N1142" s="38">
        <f>M1134</f>
        <v>23908.35</v>
      </c>
      <c r="O1142" s="9" t="s">
        <v>45</v>
      </c>
      <c r="P1142" s="9"/>
      <c r="Q1142" s="9"/>
      <c r="R1142" s="11"/>
    </row>
    <row r="1143" spans="2:18" x14ac:dyDescent="0.45">
      <c r="B1143" s="14" t="s">
        <v>180</v>
      </c>
      <c r="C1143" s="9">
        <v>37</v>
      </c>
      <c r="D1143" s="10">
        <v>37.39</v>
      </c>
      <c r="E1143" s="10">
        <f>D1143*C1143</f>
        <v>1383.43</v>
      </c>
      <c r="F1143" s="38" t="s">
        <v>46</v>
      </c>
      <c r="G1143" s="9"/>
      <c r="H1143" s="10">
        <v>37.18</v>
      </c>
      <c r="I1143" s="10">
        <f>(C1143*H1143)-E1143</f>
        <v>-7.7699999999999818</v>
      </c>
      <c r="J1143" s="9" t="s">
        <v>134</v>
      </c>
      <c r="K1143" s="9"/>
      <c r="L1143" s="9" t="str">
        <f>IF(C1143&lt;&gt;0,"buy "&amp;C1143&amp;" "&amp;B1143&amp;" @ $"&amp;H1143,"")</f>
        <v>buy 37 AMPH @ $37.18</v>
      </c>
      <c r="M1143" s="10">
        <f>M1137-(H1143*C1143)</f>
        <v>27707.29</v>
      </c>
      <c r="N1143" s="38">
        <f>M1134-(H1143*C1143)</f>
        <v>22532.69</v>
      </c>
      <c r="O1143" s="9"/>
      <c r="P1143" s="9"/>
      <c r="Q1143" s="9"/>
      <c r="R1143" s="11"/>
    </row>
    <row r="1144" spans="2:18" x14ac:dyDescent="0.45">
      <c r="B1144" s="14" t="s">
        <v>181</v>
      </c>
      <c r="C1144" s="9">
        <v>11</v>
      </c>
      <c r="D1144" s="10">
        <v>124.02</v>
      </c>
      <c r="E1144" s="10">
        <f>D1144*C1144</f>
        <v>1364.22</v>
      </c>
      <c r="F1144" s="38" t="s">
        <v>46</v>
      </c>
      <c r="G1144" s="9"/>
      <c r="H1144" s="10">
        <v>122.36</v>
      </c>
      <c r="I1144" s="10">
        <f>(C1144*H1144)-E1144</f>
        <v>-18.259999999999991</v>
      </c>
      <c r="J1144" s="9" t="s">
        <v>134</v>
      </c>
      <c r="K1144" s="9"/>
      <c r="L1144" s="9" t="str">
        <f>IF(C1144&lt;&gt;0,"buy "&amp;C1144&amp;" "&amp;B1144&amp;" @ $"&amp;H1144,"")</f>
        <v>buy 11 VRTV @ $122.36</v>
      </c>
      <c r="M1144" s="10">
        <f>M1143-(H1144*C1144)</f>
        <v>26361.33</v>
      </c>
      <c r="N1144" s="38">
        <f>N1143-(H1144*C1144)</f>
        <v>21186.73</v>
      </c>
      <c r="O1144" s="9"/>
      <c r="P1144" s="9"/>
      <c r="Q1144" s="9"/>
      <c r="R1144" s="11"/>
    </row>
    <row r="1145" spans="2:18" x14ac:dyDescent="0.45">
      <c r="B1145" s="28" t="s">
        <v>48</v>
      </c>
      <c r="C1145" s="29">
        <v>13</v>
      </c>
      <c r="D1145" s="30">
        <v>105.18</v>
      </c>
      <c r="E1145" s="30">
        <f>D1145*C1145</f>
        <v>1367.3400000000001</v>
      </c>
      <c r="F1145" s="38" t="s">
        <v>46</v>
      </c>
      <c r="G1145" s="29"/>
      <c r="H1145" s="30">
        <v>105.52</v>
      </c>
      <c r="I1145" s="30">
        <f>(C1145*H1145)-E1145</f>
        <v>4.4199999999998454</v>
      </c>
      <c r="J1145" s="9" t="s">
        <v>134</v>
      </c>
      <c r="K1145" s="9"/>
      <c r="L1145" s="9" t="str">
        <f>IF(C1145&lt;&gt;0,"buy "&amp;C1145&amp;" "&amp;B1145&amp;" @ $"&amp;H1145,"")</f>
        <v>buy 13 MGPI @ $105.52</v>
      </c>
      <c r="M1145" s="10">
        <f>M1144-(H1145*C1145)</f>
        <v>24989.570000000003</v>
      </c>
      <c r="N1145" s="46">
        <f>N1144-(H1145*C1145)</f>
        <v>19814.97</v>
      </c>
      <c r="O1145" s="47" t="str">
        <f>"$"&amp;TEXT(N1145,"#,##0.00")&amp;" will be the balance in the account after purchases.  "</f>
        <v xml:space="preserve">$19,814.97 will be the balance in the account after purchases.  </v>
      </c>
      <c r="P1145" s="47"/>
      <c r="Q1145" s="47"/>
      <c r="R1145" s="48"/>
    </row>
    <row r="1146" spans="2:18" x14ac:dyDescent="0.45">
      <c r="B1146" s="14"/>
      <c r="C1146" s="9"/>
      <c r="D1146" s="10" t="s">
        <v>20</v>
      </c>
      <c r="E1146" s="10">
        <f>SUM(E1143:E1145)</f>
        <v>4114.99</v>
      </c>
      <c r="F1146" s="9"/>
      <c r="G1146" s="9"/>
      <c r="H1146" s="10" t="s">
        <v>28</v>
      </c>
      <c r="I1146" s="10">
        <f>SUM(I1143:I1145)</f>
        <v>-21.610000000000127</v>
      </c>
      <c r="J1146" s="9"/>
      <c r="K1146" s="9"/>
      <c r="L1146" s="9"/>
      <c r="M1146" s="10"/>
      <c r="N1146" s="9"/>
      <c r="O1146" s="9" t="s">
        <v>84</v>
      </c>
      <c r="P1146" s="9"/>
      <c r="Q1146" s="9"/>
      <c r="R1146" s="11"/>
    </row>
    <row r="1147" spans="2:18" x14ac:dyDescent="0.45">
      <c r="B1147" s="14"/>
      <c r="C1147" s="9"/>
      <c r="D1147" s="10"/>
      <c r="E1147" s="10"/>
      <c r="F1147" s="9"/>
      <c r="G1147" s="9"/>
      <c r="H1147" s="10"/>
      <c r="I1147" s="10"/>
      <c r="J1147" s="9"/>
      <c r="K1147" s="9"/>
      <c r="L1147" s="9"/>
      <c r="M1147" s="10"/>
      <c r="N1147" s="12" t="str">
        <f>IF(K1138+N1145&gt;0,"Credit Surplus","Credit Shortage")</f>
        <v>Credit Surplus</v>
      </c>
      <c r="O1147" s="38">
        <f>K1138+N1145</f>
        <v>24989.57</v>
      </c>
      <c r="P1147" s="9" t="s">
        <v>121</v>
      </c>
      <c r="Q1147" s="9"/>
      <c r="R1147" s="11"/>
    </row>
    <row r="1148" spans="2:18" x14ac:dyDescent="0.45">
      <c r="B1148" s="14"/>
      <c r="C1148" s="9"/>
      <c r="D1148" s="10"/>
      <c r="E1148" s="10"/>
      <c r="F1148" s="9"/>
      <c r="G1148" s="9"/>
      <c r="H1148" s="10"/>
      <c r="I1148" s="10"/>
      <c r="J1148" s="9"/>
      <c r="K1148" s="9"/>
      <c r="L1148" s="9"/>
      <c r="M1148" s="10"/>
      <c r="N1148" s="9"/>
      <c r="O1148" s="9"/>
      <c r="P1148" s="9"/>
      <c r="Q1148" s="9"/>
      <c r="R1148" s="11"/>
    </row>
    <row r="1149" spans="2:18" x14ac:dyDescent="0.45">
      <c r="B1149" s="14"/>
      <c r="C1149" s="9"/>
      <c r="D1149" s="10"/>
      <c r="E1149" s="10"/>
      <c r="F1149" s="9"/>
      <c r="G1149" s="9"/>
      <c r="H1149" s="10"/>
      <c r="I1149" s="10"/>
      <c r="J1149" s="9"/>
      <c r="K1149" s="9"/>
      <c r="L1149" s="9"/>
      <c r="M1149" s="9"/>
      <c r="N1149" s="9"/>
      <c r="O1149" s="9"/>
      <c r="P1149" s="9"/>
      <c r="Q1149" s="9"/>
      <c r="R1149" s="11"/>
    </row>
    <row r="1150" spans="2:18" x14ac:dyDescent="0.45">
      <c r="B1150" s="14" t="s">
        <v>23</v>
      </c>
      <c r="C1150" s="9"/>
      <c r="D1150" s="10"/>
      <c r="E1150" s="22">
        <v>1087.48</v>
      </c>
      <c r="F1150" s="9" t="s">
        <v>111</v>
      </c>
      <c r="G1150" s="9"/>
      <c r="H1150" s="10"/>
      <c r="I1150" s="10"/>
      <c r="J1150" s="9"/>
      <c r="K1150" s="9"/>
      <c r="L1150" s="9"/>
      <c r="M1150" s="9"/>
      <c r="N1150" s="9"/>
      <c r="O1150" s="9"/>
      <c r="P1150" s="9"/>
      <c r="Q1150" s="9"/>
      <c r="R1150" s="11"/>
    </row>
    <row r="1151" spans="2:18" x14ac:dyDescent="0.45">
      <c r="B1151" s="14" t="s">
        <v>24</v>
      </c>
      <c r="C1151" s="9"/>
      <c r="D1151" s="10"/>
      <c r="E1151" s="49">
        <f>I1138</f>
        <v>3.040000000000191</v>
      </c>
      <c r="F1151" s="9" t="s">
        <v>36</v>
      </c>
      <c r="G1151" s="9"/>
      <c r="H1151" s="10"/>
      <c r="I1151" s="10"/>
      <c r="J1151" s="9"/>
      <c r="K1151" s="9"/>
      <c r="L1151" s="9"/>
      <c r="M1151" s="9"/>
      <c r="N1151" s="9"/>
      <c r="O1151" s="9"/>
      <c r="P1151" s="9"/>
      <c r="Q1151" s="9"/>
      <c r="R1151" s="11"/>
    </row>
    <row r="1152" spans="2:18" x14ac:dyDescent="0.45">
      <c r="B1152" s="14" t="s">
        <v>25</v>
      </c>
      <c r="C1152" s="9"/>
      <c r="D1152" s="10"/>
      <c r="E1152" s="10">
        <f>E1150+E1151</f>
        <v>1090.5200000000002</v>
      </c>
      <c r="F1152" s="9"/>
      <c r="G1152" s="9"/>
      <c r="H1152" s="10"/>
      <c r="I1152" s="10"/>
      <c r="J1152" s="9"/>
      <c r="K1152" s="9"/>
      <c r="L1152" s="9"/>
      <c r="M1152" s="9"/>
      <c r="N1152" s="9"/>
      <c r="O1152" s="9"/>
      <c r="P1152" s="9"/>
      <c r="Q1152" s="9"/>
      <c r="R1152" s="11"/>
    </row>
    <row r="1153" spans="2:18" x14ac:dyDescent="0.45">
      <c r="B1153" s="14" t="s">
        <v>27</v>
      </c>
      <c r="C1153" s="9"/>
      <c r="D1153" s="10"/>
      <c r="E1153" s="10">
        <f>I1146</f>
        <v>-21.610000000000127</v>
      </c>
      <c r="F1153" s="9" t="s">
        <v>37</v>
      </c>
      <c r="G1153" s="9"/>
      <c r="H1153" s="10"/>
      <c r="I1153" s="10"/>
      <c r="J1153" s="9"/>
      <c r="K1153" s="9"/>
      <c r="L1153" s="9"/>
      <c r="M1153" s="9"/>
      <c r="N1153" s="9"/>
      <c r="O1153" s="9"/>
      <c r="P1153" s="9"/>
      <c r="Q1153" s="9"/>
      <c r="R1153" s="11"/>
    </row>
    <row r="1154" spans="2:18" x14ac:dyDescent="0.45">
      <c r="B1154" s="14" t="s">
        <v>25</v>
      </c>
      <c r="C1154" s="9"/>
      <c r="D1154" s="10"/>
      <c r="E1154" s="32">
        <f>E1152-E1153</f>
        <v>1112.1300000000003</v>
      </c>
      <c r="F1154" s="20" t="s">
        <v>38</v>
      </c>
      <c r="G1154" s="9"/>
      <c r="H1154" s="10"/>
      <c r="I1154" s="10"/>
      <c r="J1154" s="9"/>
      <c r="K1154" s="9"/>
      <c r="L1154" s="9"/>
      <c r="M1154" s="9"/>
      <c r="N1154" s="9"/>
      <c r="O1154" s="9"/>
      <c r="P1154" s="9"/>
      <c r="Q1154" s="9"/>
      <c r="R1154" s="11"/>
    </row>
    <row r="1155" spans="2:18" ht="14.65" thickBot="1" x14ac:dyDescent="0.5">
      <c r="B1155" s="16"/>
      <c r="C1155" s="17"/>
      <c r="D1155" s="18"/>
      <c r="E1155" s="18"/>
      <c r="F1155" s="17"/>
      <c r="G1155" s="17"/>
      <c r="H1155" s="18"/>
      <c r="I1155" s="18"/>
      <c r="J1155" s="17"/>
      <c r="K1155" s="17"/>
      <c r="L1155" s="17"/>
      <c r="M1155" s="17"/>
      <c r="N1155" s="17"/>
      <c r="O1155" s="17"/>
      <c r="P1155" s="17"/>
      <c r="Q1155" s="17"/>
      <c r="R1155" s="19"/>
    </row>
    <row r="1156" spans="2:18" ht="14.65" thickTop="1" x14ac:dyDescent="0.45">
      <c r="D1156" s="1"/>
      <c r="E1156" s="1"/>
      <c r="H1156" s="1"/>
      <c r="I1156" s="1"/>
    </row>
    <row r="1157" spans="2:18" ht="14.65" thickBot="1" x14ac:dyDescent="0.5">
      <c r="D1157" s="1"/>
      <c r="E1157" s="1"/>
      <c r="H1157" s="1"/>
      <c r="I1157" s="1"/>
    </row>
    <row r="1158" spans="2:18" ht="14.65" thickTop="1" x14ac:dyDescent="0.45">
      <c r="B1158" s="3"/>
      <c r="C1158" s="4"/>
      <c r="D1158" s="5">
        <v>44742</v>
      </c>
      <c r="E1158" s="6"/>
      <c r="F1158" s="4"/>
      <c r="G1158" s="4"/>
      <c r="H1158" s="6"/>
      <c r="I1158" s="6"/>
      <c r="J1158" s="4"/>
      <c r="K1158" s="4"/>
      <c r="L1158" s="4"/>
      <c r="M1158" s="21" t="s">
        <v>40</v>
      </c>
      <c r="N1158" s="4"/>
      <c r="O1158" s="4"/>
      <c r="P1158" s="4"/>
      <c r="Q1158" s="4"/>
      <c r="R1158" s="7"/>
    </row>
    <row r="1159" spans="2:18" x14ac:dyDescent="0.45">
      <c r="B1159" s="8" t="s">
        <v>11</v>
      </c>
      <c r="C1159" s="9"/>
      <c r="D1159" s="10"/>
      <c r="E1159" s="10"/>
      <c r="F1159" s="9"/>
      <c r="G1159" s="9"/>
      <c r="H1159" s="10"/>
      <c r="I1159" s="10"/>
      <c r="J1159" s="9"/>
      <c r="K1159" s="12" t="s">
        <v>68</v>
      </c>
      <c r="L1159" s="9"/>
      <c r="M1159" s="12" t="s">
        <v>21</v>
      </c>
      <c r="N1159" s="12"/>
      <c r="O1159" s="9"/>
      <c r="P1159" s="9"/>
      <c r="Q1159" s="9"/>
      <c r="R1159" s="11"/>
    </row>
    <row r="1160" spans="2:18" x14ac:dyDescent="0.45">
      <c r="B1160" s="8" t="s">
        <v>3</v>
      </c>
      <c r="C1160" s="12" t="s">
        <v>6</v>
      </c>
      <c r="D1160" s="13" t="s">
        <v>4</v>
      </c>
      <c r="E1160" s="13" t="s">
        <v>7</v>
      </c>
      <c r="F1160" s="12" t="s">
        <v>16</v>
      </c>
      <c r="G1160" s="9"/>
      <c r="H1160" s="13" t="s">
        <v>18</v>
      </c>
      <c r="I1160" s="13" t="s">
        <v>19</v>
      </c>
      <c r="J1160" s="43" t="s">
        <v>133</v>
      </c>
      <c r="K1160" s="12" t="s">
        <v>67</v>
      </c>
      <c r="L1160" s="9"/>
      <c r="M1160" s="22">
        <v>24137.85</v>
      </c>
      <c r="N1160" s="9" t="s">
        <v>135</v>
      </c>
      <c r="O1160" s="9"/>
      <c r="P1160" s="9"/>
      <c r="Q1160" s="9"/>
      <c r="R1160" s="11"/>
    </row>
    <row r="1161" spans="2:18" x14ac:dyDescent="0.45">
      <c r="B1161" s="14" t="s">
        <v>117</v>
      </c>
      <c r="C1161" s="9">
        <v>33</v>
      </c>
      <c r="D1161" s="10">
        <v>39.96</v>
      </c>
      <c r="E1161" s="10">
        <f>D1161*C1161</f>
        <v>1318.68</v>
      </c>
      <c r="F1161" s="38" t="s">
        <v>46</v>
      </c>
      <c r="G1161" s="9"/>
      <c r="H1161" s="10">
        <v>39.78</v>
      </c>
      <c r="I1161" s="10">
        <f>(C1161*H1161)-E1161</f>
        <v>-5.9400000000000546</v>
      </c>
      <c r="J1161" s="9" t="s">
        <v>134</v>
      </c>
      <c r="K1161" s="38">
        <f>H1161*C1161</f>
        <v>1312.74</v>
      </c>
      <c r="L1161" s="9" t="str">
        <f>IF(C1161&lt;&gt;0,"sell "&amp;C1161&amp;" "&amp;B1161&amp;" @ $"&amp;H1161,"")</f>
        <v>sell 33 CBZ @ $39.78</v>
      </c>
      <c r="M1161" s="10">
        <f>M1160+(H1161*C1161)</f>
        <v>25450.59</v>
      </c>
      <c r="N1161" s="9"/>
      <c r="O1161" s="9"/>
      <c r="P1161" s="9"/>
      <c r="Q1161" s="9"/>
      <c r="R1161" s="11"/>
    </row>
    <row r="1162" spans="2:18" x14ac:dyDescent="0.45">
      <c r="B1162" s="14" t="s">
        <v>172</v>
      </c>
      <c r="C1162" s="9">
        <v>13</v>
      </c>
      <c r="D1162" s="10">
        <v>96.17</v>
      </c>
      <c r="E1162" s="10">
        <f>D1162*C1162</f>
        <v>1250.21</v>
      </c>
      <c r="F1162" s="38" t="s">
        <v>46</v>
      </c>
      <c r="G1162" s="9"/>
      <c r="H1162" s="10">
        <v>95.96</v>
      </c>
      <c r="I1162" s="10">
        <f>(C1162*H1162)-E1162</f>
        <v>-2.7300000000000182</v>
      </c>
      <c r="J1162" s="9" t="s">
        <v>134</v>
      </c>
      <c r="K1162" s="38">
        <f>H1162*C1162</f>
        <v>1247.48</v>
      </c>
      <c r="L1162" s="9" t="str">
        <f>IF(C1162&lt;&gt;0,"sell "&amp;C1162&amp;" "&amp;B1162&amp;" @ $"&amp;H1162,"")</f>
        <v>sell 13 AIT @ $95.96</v>
      </c>
      <c r="M1162" s="10">
        <f>M1161+(H1162*C1162)</f>
        <v>26698.07</v>
      </c>
      <c r="N1162" s="9"/>
      <c r="O1162" s="9"/>
      <c r="P1162" s="9"/>
      <c r="Q1162" s="9"/>
      <c r="R1162" s="11"/>
    </row>
    <row r="1163" spans="2:18" x14ac:dyDescent="0.45">
      <c r="B1163" s="14" t="s">
        <v>173</v>
      </c>
      <c r="C1163" s="9">
        <v>126</v>
      </c>
      <c r="D1163" s="10">
        <v>9.06</v>
      </c>
      <c r="E1163" s="10">
        <f>D1163*C1163</f>
        <v>1141.5600000000002</v>
      </c>
      <c r="F1163" s="38" t="s">
        <v>46</v>
      </c>
      <c r="G1163" s="9"/>
      <c r="H1163" s="10">
        <v>8.92</v>
      </c>
      <c r="I1163" s="10">
        <f>(C1163*H1163)-E1163</f>
        <v>-17.6400000000001</v>
      </c>
      <c r="J1163" s="9" t="s">
        <v>134</v>
      </c>
      <c r="K1163" s="38">
        <f>H1163*C1163</f>
        <v>1123.92</v>
      </c>
      <c r="L1163" s="9" t="str">
        <f>IF(C1163&lt;&gt;0,"sell "&amp;C1163&amp;" "&amp;B1163&amp;" @ $"&amp;H1163,"")</f>
        <v>sell 126 VIV @ $8.92</v>
      </c>
      <c r="M1163" s="10">
        <f>M1162+(H1163*C1163)</f>
        <v>27821.989999999998</v>
      </c>
      <c r="N1163" s="9" t="s">
        <v>44</v>
      </c>
      <c r="O1163" s="9"/>
      <c r="P1163" s="9"/>
      <c r="Q1163" s="9"/>
      <c r="R1163" s="11"/>
    </row>
    <row r="1164" spans="2:18" x14ac:dyDescent="0.45">
      <c r="B1164" s="14"/>
      <c r="C1164" s="9"/>
      <c r="D1164" s="10" t="s">
        <v>20</v>
      </c>
      <c r="E1164" s="10">
        <f>SUM(E1161:E1163)</f>
        <v>3710.4500000000007</v>
      </c>
      <c r="F1164" s="9"/>
      <c r="G1164" s="9"/>
      <c r="H1164" s="41"/>
      <c r="I1164" s="10">
        <f>SUM(I1161:I1163)</f>
        <v>-26.310000000000173</v>
      </c>
      <c r="J1164" s="9"/>
      <c r="K1164" s="38">
        <f>SUM(K1161:K1163)</f>
        <v>3684.1400000000003</v>
      </c>
      <c r="L1164" s="9"/>
      <c r="M1164" s="10"/>
      <c r="N1164" s="9"/>
      <c r="O1164" s="9"/>
      <c r="P1164" s="9"/>
      <c r="Q1164" s="9"/>
      <c r="R1164" s="11"/>
    </row>
    <row r="1165" spans="2:18" x14ac:dyDescent="0.45">
      <c r="B1165" s="14"/>
      <c r="C1165" s="9"/>
      <c r="D1165" s="10"/>
      <c r="E1165" s="10"/>
      <c r="F1165" s="9"/>
      <c r="G1165" s="9"/>
      <c r="H1165" s="42"/>
      <c r="I1165" s="39"/>
      <c r="J1165" s="9"/>
      <c r="K1165" s="9"/>
      <c r="L1165" s="9"/>
      <c r="M1165" s="10"/>
      <c r="N1165" s="9"/>
      <c r="O1165" s="9"/>
      <c r="P1165" s="9"/>
      <c r="Q1165" s="9"/>
      <c r="R1165" s="11"/>
    </row>
    <row r="1166" spans="2:18" x14ac:dyDescent="0.45">
      <c r="B1166" s="14"/>
      <c r="C1166" s="9"/>
      <c r="D1166" s="10"/>
      <c r="E1166" s="10"/>
      <c r="F1166" s="20"/>
      <c r="G1166" s="9"/>
      <c r="H1166" s="41"/>
      <c r="I1166" s="10"/>
      <c r="J1166" s="9"/>
      <c r="K1166" s="9"/>
      <c r="L1166" s="9"/>
      <c r="M1166" s="10"/>
      <c r="N1166" s="12" t="s">
        <v>41</v>
      </c>
      <c r="O1166" s="9"/>
      <c r="P1166" s="9"/>
      <c r="Q1166" s="9"/>
      <c r="R1166" s="11"/>
    </row>
    <row r="1167" spans="2:18" x14ac:dyDescent="0.45">
      <c r="B1167" s="8"/>
      <c r="C1167" s="9"/>
      <c r="D1167" s="10"/>
      <c r="E1167" s="10"/>
      <c r="F1167" s="20"/>
      <c r="G1167" s="9"/>
      <c r="H1167" s="41"/>
      <c r="I1167" s="10"/>
      <c r="J1167" s="9"/>
      <c r="K1167" s="9"/>
      <c r="L1167" s="9"/>
      <c r="M1167" s="10"/>
      <c r="N1167" s="12" t="s">
        <v>42</v>
      </c>
      <c r="O1167" s="9"/>
      <c r="P1167" s="9"/>
      <c r="Q1167" s="9"/>
      <c r="R1167" s="11"/>
    </row>
    <row r="1168" spans="2:18" x14ac:dyDescent="0.45">
      <c r="B1168" s="8"/>
      <c r="C1168" s="12" t="s">
        <v>6</v>
      </c>
      <c r="D1168" s="13" t="s">
        <v>4</v>
      </c>
      <c r="E1168" s="13" t="s">
        <v>5</v>
      </c>
      <c r="F1168" s="23" t="s">
        <v>16</v>
      </c>
      <c r="G1168" s="9"/>
      <c r="H1168" s="43" t="s">
        <v>18</v>
      </c>
      <c r="I1168" s="13" t="s">
        <v>19</v>
      </c>
      <c r="J1168" s="9"/>
      <c r="K1168" s="9"/>
      <c r="L1168" s="9"/>
      <c r="M1168" s="10"/>
      <c r="N1168" s="38">
        <f>M1160</f>
        <v>24137.85</v>
      </c>
      <c r="O1168" s="9" t="s">
        <v>45</v>
      </c>
      <c r="P1168" s="9"/>
      <c r="Q1168" s="9"/>
      <c r="R1168" s="11"/>
    </row>
    <row r="1169" spans="2:18" x14ac:dyDescent="0.45">
      <c r="B1169" s="14" t="s">
        <v>179</v>
      </c>
      <c r="C1169" s="9">
        <v>43</v>
      </c>
      <c r="D1169" s="10">
        <v>91.49</v>
      </c>
      <c r="E1169" s="10">
        <f>D1169*C1169</f>
        <v>3934.0699999999997</v>
      </c>
      <c r="F1169" s="38" t="s">
        <v>46</v>
      </c>
      <c r="G1169" s="9"/>
      <c r="H1169" s="10">
        <v>91.43</v>
      </c>
      <c r="I1169" s="10">
        <f>(C1169*H1169)-E1169</f>
        <v>-2.5799999999994725</v>
      </c>
      <c r="J1169" s="9" t="s">
        <v>134</v>
      </c>
      <c r="K1169" s="9"/>
      <c r="L1169" s="9" t="str">
        <f>IF(C1169&lt;&gt;0,"buy "&amp;C1169&amp;" "&amp;B1169&amp;" @ $"&amp;H1169,"")</f>
        <v>buy 43 BIL @ $91.43</v>
      </c>
      <c r="M1169" s="10">
        <f>M1163-(H1169*C1169)</f>
        <v>23890.499999999996</v>
      </c>
      <c r="N1169" s="38">
        <f>M1160-(H1169*C1169)</f>
        <v>20206.359999999997</v>
      </c>
      <c r="O1169" s="9"/>
      <c r="P1169" s="9"/>
      <c r="Q1169" s="9"/>
      <c r="R1169" s="11"/>
    </row>
    <row r="1170" spans="2:18" x14ac:dyDescent="0.45">
      <c r="B1170" s="14"/>
      <c r="C1170" s="9"/>
      <c r="D1170" s="10"/>
      <c r="E1170" s="10">
        <f>D1170*C1170</f>
        <v>0</v>
      </c>
      <c r="F1170" s="38"/>
      <c r="G1170" s="9"/>
      <c r="H1170" s="10"/>
      <c r="I1170" s="10">
        <f>(C1170*H1170)-E1170</f>
        <v>0</v>
      </c>
      <c r="J1170" s="9" t="s">
        <v>134</v>
      </c>
      <c r="K1170" s="9"/>
      <c r="L1170" s="9" t="str">
        <f>IF(C1170&lt;&gt;0,"buy "&amp;C1170&amp;" "&amp;B1170&amp;" @ $"&amp;H1170,"")</f>
        <v/>
      </c>
      <c r="M1170" s="10">
        <f>M1169-(H1170*C1170)</f>
        <v>23890.499999999996</v>
      </c>
      <c r="N1170" s="38">
        <f>N1169-(H1170*C1170)</f>
        <v>20206.359999999997</v>
      </c>
      <c r="O1170" s="9"/>
      <c r="P1170" s="9"/>
      <c r="Q1170" s="9"/>
      <c r="R1170" s="11"/>
    </row>
    <row r="1171" spans="2:18" x14ac:dyDescent="0.45">
      <c r="B1171" s="28"/>
      <c r="C1171" s="29"/>
      <c r="D1171" s="30"/>
      <c r="E1171" s="30">
        <f>D1171*C1171</f>
        <v>0</v>
      </c>
      <c r="F1171" s="38"/>
      <c r="G1171" s="29"/>
      <c r="H1171" s="30"/>
      <c r="I1171" s="30">
        <f>(C1171*H1171)-E1171</f>
        <v>0</v>
      </c>
      <c r="J1171" s="9" t="s">
        <v>134</v>
      </c>
      <c r="K1171" s="9"/>
      <c r="L1171" s="9" t="str">
        <f>IF(C1171&lt;&gt;0,"buy "&amp;C1171&amp;" "&amp;B1171&amp;" @ $"&amp;H1171,"")</f>
        <v/>
      </c>
      <c r="M1171" s="10">
        <f>M1170-(H1171*C1171)</f>
        <v>23890.499999999996</v>
      </c>
      <c r="N1171" s="46">
        <f>N1170-(H1171*C1171)</f>
        <v>20206.359999999997</v>
      </c>
      <c r="O1171" s="47" t="str">
        <f>"$"&amp;TEXT(N1171,"#,##0.00")&amp;" will be the balance in the account after purchases.  "</f>
        <v xml:space="preserve">$20,206.36 will be the balance in the account after purchases.  </v>
      </c>
      <c r="P1171" s="47"/>
      <c r="Q1171" s="47"/>
      <c r="R1171" s="48"/>
    </row>
    <row r="1172" spans="2:18" x14ac:dyDescent="0.45">
      <c r="B1172" s="14"/>
      <c r="C1172" s="9"/>
      <c r="D1172" s="10" t="s">
        <v>20</v>
      </c>
      <c r="E1172" s="10">
        <f>SUM(E1169:E1171)</f>
        <v>3934.0699999999997</v>
      </c>
      <c r="F1172" s="9"/>
      <c r="G1172" s="9"/>
      <c r="H1172" s="10" t="s">
        <v>28</v>
      </c>
      <c r="I1172" s="10">
        <f>SUM(I1169:I1171)</f>
        <v>-2.5799999999994725</v>
      </c>
      <c r="J1172" s="9"/>
      <c r="K1172" s="9"/>
      <c r="L1172" s="9"/>
      <c r="M1172" s="10"/>
      <c r="N1172" s="9"/>
      <c r="O1172" s="9" t="s">
        <v>84</v>
      </c>
      <c r="P1172" s="9"/>
      <c r="Q1172" s="9"/>
      <c r="R1172" s="11"/>
    </row>
    <row r="1173" spans="2:18" x14ac:dyDescent="0.45">
      <c r="B1173" s="14"/>
      <c r="C1173" s="9"/>
      <c r="D1173" s="10"/>
      <c r="E1173" s="10"/>
      <c r="F1173" s="9"/>
      <c r="G1173" s="9"/>
      <c r="H1173" s="10"/>
      <c r="I1173" s="10"/>
      <c r="J1173" s="9"/>
      <c r="K1173" s="9"/>
      <c r="L1173" s="9"/>
      <c r="M1173" s="10"/>
      <c r="N1173" s="12" t="str">
        <f>IF(K1164+N1171&gt;0,"Credit Surplus","Credit Shortage")</f>
        <v>Credit Surplus</v>
      </c>
      <c r="O1173" s="38">
        <f>K1164+N1171</f>
        <v>23890.499999999996</v>
      </c>
      <c r="P1173" s="9" t="s">
        <v>121</v>
      </c>
      <c r="Q1173" s="9"/>
      <c r="R1173" s="11"/>
    </row>
    <row r="1174" spans="2:18" x14ac:dyDescent="0.45">
      <c r="B1174" s="14"/>
      <c r="C1174" s="9"/>
      <c r="D1174" s="10"/>
      <c r="E1174" s="10"/>
      <c r="F1174" s="9"/>
      <c r="G1174" s="9"/>
      <c r="H1174" s="10"/>
      <c r="I1174" s="10"/>
      <c r="J1174" s="9"/>
      <c r="K1174" s="9"/>
      <c r="L1174" s="9"/>
      <c r="M1174" s="10"/>
      <c r="N1174" s="9"/>
      <c r="O1174" s="9"/>
      <c r="P1174" s="9"/>
      <c r="Q1174" s="9"/>
      <c r="R1174" s="11"/>
    </row>
    <row r="1175" spans="2:18" x14ac:dyDescent="0.45">
      <c r="B1175" s="14"/>
      <c r="C1175" s="9"/>
      <c r="D1175" s="10"/>
      <c r="E1175" s="10"/>
      <c r="F1175" s="9"/>
      <c r="G1175" s="9"/>
      <c r="H1175" s="10"/>
      <c r="I1175" s="10"/>
      <c r="J1175" s="9"/>
      <c r="K1175" s="9"/>
      <c r="L1175" s="9"/>
      <c r="M1175" s="9"/>
      <c r="N1175" s="9"/>
      <c r="O1175" s="9"/>
      <c r="P1175" s="9"/>
      <c r="Q1175" s="9"/>
      <c r="R1175" s="11"/>
    </row>
    <row r="1176" spans="2:18" x14ac:dyDescent="0.45">
      <c r="B1176" s="14" t="s">
        <v>23</v>
      </c>
      <c r="C1176" s="9"/>
      <c r="D1176" s="10"/>
      <c r="E1176" s="22">
        <v>54.64</v>
      </c>
      <c r="F1176" s="9" t="s">
        <v>111</v>
      </c>
      <c r="G1176" s="9"/>
      <c r="H1176" s="10"/>
      <c r="I1176" s="10"/>
      <c r="J1176" s="9"/>
      <c r="K1176" s="9"/>
      <c r="L1176" s="9"/>
      <c r="M1176" s="9"/>
      <c r="N1176" s="9"/>
      <c r="O1176" s="9"/>
      <c r="P1176" s="9"/>
      <c r="Q1176" s="9"/>
      <c r="R1176" s="11"/>
    </row>
    <row r="1177" spans="2:18" x14ac:dyDescent="0.45">
      <c r="B1177" s="14" t="s">
        <v>24</v>
      </c>
      <c r="C1177" s="9"/>
      <c r="D1177" s="10"/>
      <c r="E1177" s="49">
        <f>I1164</f>
        <v>-26.310000000000173</v>
      </c>
      <c r="F1177" s="9" t="s">
        <v>36</v>
      </c>
      <c r="G1177" s="9"/>
      <c r="H1177" s="10"/>
      <c r="I1177" s="10"/>
      <c r="J1177" s="9"/>
      <c r="K1177" s="9"/>
      <c r="L1177" s="9"/>
      <c r="M1177" s="9"/>
      <c r="N1177" s="9"/>
      <c r="O1177" s="9"/>
      <c r="P1177" s="9"/>
      <c r="Q1177" s="9"/>
      <c r="R1177" s="11"/>
    </row>
    <row r="1178" spans="2:18" x14ac:dyDescent="0.45">
      <c r="B1178" s="14" t="s">
        <v>25</v>
      </c>
      <c r="C1178" s="9"/>
      <c r="D1178" s="10"/>
      <c r="E1178" s="10">
        <f>E1176+E1177</f>
        <v>28.329999999999828</v>
      </c>
      <c r="F1178" s="9"/>
      <c r="G1178" s="9"/>
      <c r="H1178" s="10"/>
      <c r="I1178" s="10"/>
      <c r="J1178" s="9"/>
      <c r="K1178" s="9"/>
      <c r="L1178" s="9"/>
      <c r="M1178" s="9"/>
      <c r="N1178" s="9"/>
      <c r="O1178" s="9"/>
      <c r="P1178" s="9"/>
      <c r="Q1178" s="9"/>
      <c r="R1178" s="11"/>
    </row>
    <row r="1179" spans="2:18" x14ac:dyDescent="0.45">
      <c r="B1179" s="14" t="s">
        <v>27</v>
      </c>
      <c r="C1179" s="9"/>
      <c r="D1179" s="10"/>
      <c r="E1179" s="10">
        <f>I1172</f>
        <v>-2.5799999999994725</v>
      </c>
      <c r="F1179" s="9" t="s">
        <v>37</v>
      </c>
      <c r="G1179" s="9"/>
      <c r="H1179" s="10"/>
      <c r="I1179" s="10"/>
      <c r="J1179" s="9"/>
      <c r="K1179" s="9"/>
      <c r="L1179" s="9"/>
      <c r="M1179" s="9"/>
      <c r="N1179" s="9"/>
      <c r="O1179" s="9"/>
      <c r="P1179" s="9"/>
      <c r="Q1179" s="9"/>
      <c r="R1179" s="11"/>
    </row>
    <row r="1180" spans="2:18" x14ac:dyDescent="0.45">
      <c r="B1180" s="14" t="s">
        <v>25</v>
      </c>
      <c r="C1180" s="9"/>
      <c r="D1180" s="10"/>
      <c r="E1180" s="32">
        <f>E1178-E1179</f>
        <v>30.9099999999993</v>
      </c>
      <c r="F1180" s="20" t="s">
        <v>38</v>
      </c>
      <c r="G1180" s="9"/>
      <c r="H1180" s="10"/>
      <c r="I1180" s="10"/>
      <c r="J1180" s="9"/>
      <c r="K1180" s="9"/>
      <c r="L1180" s="9"/>
      <c r="M1180" s="9"/>
      <c r="N1180" s="9"/>
      <c r="O1180" s="9"/>
      <c r="P1180" s="9"/>
      <c r="Q1180" s="9"/>
      <c r="R1180" s="11"/>
    </row>
    <row r="1181" spans="2:18" ht="14.65" thickBot="1" x14ac:dyDescent="0.5">
      <c r="B1181" s="16"/>
      <c r="C1181" s="17"/>
      <c r="D1181" s="18"/>
      <c r="E1181" s="18"/>
      <c r="F1181" s="17"/>
      <c r="G1181" s="17"/>
      <c r="H1181" s="18"/>
      <c r="I1181" s="18"/>
      <c r="J1181" s="17"/>
      <c r="K1181" s="17"/>
      <c r="L1181" s="17"/>
      <c r="M1181" s="17"/>
      <c r="N1181" s="17"/>
      <c r="O1181" s="17"/>
      <c r="P1181" s="17"/>
      <c r="Q1181" s="17"/>
      <c r="R1181" s="19"/>
    </row>
    <row r="1182" spans="2:18" ht="14.65" thickTop="1" x14ac:dyDescent="0.4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Sheet4</vt:lpstr>
      <vt:lpstr>Sheet2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2026-04-01T00:55:44Z</cp:lastPrinted>
  <dcterms:created xsi:type="dcterms:W3CDTF">2018-06-30T02:06:06Z</dcterms:created>
  <dcterms:modified xsi:type="dcterms:W3CDTF">2026-04-01T00:55:46Z</dcterms:modified>
</cp:coreProperties>
</file>