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" yWindow="405" windowWidth="20730" windowHeight="10920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8" i="4"/>
  <c r="D18"/>
  <c r="H18" s="1"/>
  <c r="M17"/>
  <c r="M18" s="1"/>
  <c r="K17"/>
  <c r="D17"/>
  <c r="H17" s="1"/>
  <c r="M16"/>
  <c r="K16"/>
  <c r="H16"/>
  <c r="D16"/>
  <c r="M15"/>
  <c r="K10"/>
  <c r="J10"/>
  <c r="H10"/>
  <c r="D10"/>
  <c r="K9"/>
  <c r="J9"/>
  <c r="D9"/>
  <c r="H9" s="1"/>
  <c r="L8"/>
  <c r="L9" s="1"/>
  <c r="L10" s="1"/>
  <c r="L16" s="1"/>
  <c r="L17" s="1"/>
  <c r="L18" s="1"/>
  <c r="K8"/>
  <c r="J8"/>
  <c r="D8"/>
  <c r="H8" s="1"/>
  <c r="K46"/>
  <c r="D46"/>
  <c r="H46" s="1"/>
  <c r="M45"/>
  <c r="M46" s="1"/>
  <c r="K45"/>
  <c r="H45"/>
  <c r="D45"/>
  <c r="M44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H36" s="1"/>
  <c r="K73"/>
  <c r="D73"/>
  <c r="H73" s="1"/>
  <c r="K72"/>
  <c r="D72"/>
  <c r="H72" s="1"/>
  <c r="M71"/>
  <c r="M72" s="1"/>
  <c r="M73" s="1"/>
  <c r="K71"/>
  <c r="D71"/>
  <c r="H71" s="1"/>
  <c r="M70"/>
  <c r="K65"/>
  <c r="J65"/>
  <c r="D65"/>
  <c r="H65" s="1"/>
  <c r="K64"/>
  <c r="J64"/>
  <c r="D64"/>
  <c r="H64" s="1"/>
  <c r="L63"/>
  <c r="L64" s="1"/>
  <c r="L65" s="1"/>
  <c r="L71" s="1"/>
  <c r="L72" s="1"/>
  <c r="L73" s="1"/>
  <c r="K63"/>
  <c r="J63"/>
  <c r="D63"/>
  <c r="H63" s="1"/>
  <c r="K101"/>
  <c r="D101"/>
  <c r="H101" s="1"/>
  <c r="K100"/>
  <c r="H100"/>
  <c r="D100"/>
  <c r="M99"/>
  <c r="M100" s="1"/>
  <c r="M101" s="1"/>
  <c r="K99"/>
  <c r="D99"/>
  <c r="H99" s="1"/>
  <c r="M98"/>
  <c r="K93"/>
  <c r="J93"/>
  <c r="D93"/>
  <c r="H93" s="1"/>
  <c r="K92"/>
  <c r="J92"/>
  <c r="D92"/>
  <c r="H92" s="1"/>
  <c r="L91"/>
  <c r="L92" s="1"/>
  <c r="L93" s="1"/>
  <c r="L99" s="1"/>
  <c r="L100" s="1"/>
  <c r="L101" s="1"/>
  <c r="K91"/>
  <c r="J91"/>
  <c r="D91"/>
  <c r="H91" s="1"/>
  <c r="K129"/>
  <c r="H129"/>
  <c r="D129"/>
  <c r="K128"/>
  <c r="D128"/>
  <c r="H128" s="1"/>
  <c r="M127"/>
  <c r="M128" s="1"/>
  <c r="M129" s="1"/>
  <c r="K127"/>
  <c r="D127"/>
  <c r="H127" s="1"/>
  <c r="M126"/>
  <c r="K121"/>
  <c r="J121"/>
  <c r="D121"/>
  <c r="H121" s="1"/>
  <c r="K120"/>
  <c r="J120"/>
  <c r="D120"/>
  <c r="H120" s="1"/>
  <c r="L119"/>
  <c r="L120" s="1"/>
  <c r="L121" s="1"/>
  <c r="L127" s="1"/>
  <c r="L128" s="1"/>
  <c r="L129" s="1"/>
  <c r="K119"/>
  <c r="J119"/>
  <c r="D119"/>
  <c r="H119" s="1"/>
  <c r="D148"/>
  <c r="H148" s="1"/>
  <c r="D147"/>
  <c r="H147" s="1"/>
  <c r="D146"/>
  <c r="H146" s="1"/>
  <c r="K156"/>
  <c r="D156"/>
  <c r="H156" s="1"/>
  <c r="K155"/>
  <c r="D155"/>
  <c r="H155" s="1"/>
  <c r="M154"/>
  <c r="M155" s="1"/>
  <c r="M156" s="1"/>
  <c r="K154"/>
  <c r="D154"/>
  <c r="M153"/>
  <c r="K148"/>
  <c r="J148"/>
  <c r="K147"/>
  <c r="J147"/>
  <c r="L146"/>
  <c r="L147" s="1"/>
  <c r="L148" s="1"/>
  <c r="L154" s="1"/>
  <c r="L155" s="1"/>
  <c r="L156" s="1"/>
  <c r="K146"/>
  <c r="J146"/>
  <c r="D202"/>
  <c r="J202"/>
  <c r="K202"/>
  <c r="L202"/>
  <c r="L203" s="1"/>
  <c r="L204" s="1"/>
  <c r="L210" s="1"/>
  <c r="L211" s="1"/>
  <c r="L212" s="1"/>
  <c r="D203"/>
  <c r="H203" s="1"/>
  <c r="J203"/>
  <c r="K203"/>
  <c r="D204"/>
  <c r="H204" s="1"/>
  <c r="J204"/>
  <c r="K204"/>
  <c r="M209"/>
  <c r="D210"/>
  <c r="H210" s="1"/>
  <c r="K210"/>
  <c r="M210"/>
  <c r="M211" s="1"/>
  <c r="M212" s="1"/>
  <c r="D211"/>
  <c r="H211" s="1"/>
  <c r="K211"/>
  <c r="D212"/>
  <c r="H212" s="1"/>
  <c r="K212"/>
  <c r="D230"/>
  <c r="H230" s="1"/>
  <c r="J230"/>
  <c r="K230"/>
  <c r="L230"/>
  <c r="L231" s="1"/>
  <c r="L232" s="1"/>
  <c r="L238" s="1"/>
  <c r="L239" s="1"/>
  <c r="L240" s="1"/>
  <c r="D231"/>
  <c r="H231" s="1"/>
  <c r="J231"/>
  <c r="K231"/>
  <c r="D232"/>
  <c r="H232" s="1"/>
  <c r="J232"/>
  <c r="K232"/>
  <c r="M237"/>
  <c r="D238"/>
  <c r="H238" s="1"/>
  <c r="K238"/>
  <c r="M238"/>
  <c r="M239" s="1"/>
  <c r="M240" s="1"/>
  <c r="D239"/>
  <c r="K239"/>
  <c r="D240"/>
  <c r="H240" s="1"/>
  <c r="K240"/>
  <c r="D258"/>
  <c r="J258"/>
  <c r="K258"/>
  <c r="L258"/>
  <c r="L259" s="1"/>
  <c r="L260" s="1"/>
  <c r="L266" s="1"/>
  <c r="L267" s="1"/>
  <c r="L268" s="1"/>
  <c r="D259"/>
  <c r="H259" s="1"/>
  <c r="J259"/>
  <c r="K259"/>
  <c r="D260"/>
  <c r="H260" s="1"/>
  <c r="J260"/>
  <c r="K260"/>
  <c r="M265"/>
  <c r="D266"/>
  <c r="H266" s="1"/>
  <c r="K266"/>
  <c r="M266"/>
  <c r="M267" s="1"/>
  <c r="M268" s="1"/>
  <c r="D267"/>
  <c r="H267" s="1"/>
  <c r="K267"/>
  <c r="D268"/>
  <c r="H268" s="1"/>
  <c r="K268"/>
  <c r="D286"/>
  <c r="H286" s="1"/>
  <c r="J286"/>
  <c r="K286"/>
  <c r="L286"/>
  <c r="L287" s="1"/>
  <c r="L288" s="1"/>
  <c r="L294" s="1"/>
  <c r="L295" s="1"/>
  <c r="L296" s="1"/>
  <c r="D287"/>
  <c r="H287" s="1"/>
  <c r="J287"/>
  <c r="K287"/>
  <c r="D288"/>
  <c r="H288" s="1"/>
  <c r="J288"/>
  <c r="K288"/>
  <c r="M293"/>
  <c r="D294"/>
  <c r="H294" s="1"/>
  <c r="K294"/>
  <c r="M294"/>
  <c r="M295" s="1"/>
  <c r="M296" s="1"/>
  <c r="D295"/>
  <c r="H295" s="1"/>
  <c r="K295"/>
  <c r="D296"/>
  <c r="K296"/>
  <c r="D314"/>
  <c r="J314"/>
  <c r="K314"/>
  <c r="L314"/>
  <c r="L315" s="1"/>
  <c r="L316" s="1"/>
  <c r="L322" s="1"/>
  <c r="L323" s="1"/>
  <c r="L324" s="1"/>
  <c r="D315"/>
  <c r="H315" s="1"/>
  <c r="J315"/>
  <c r="K315"/>
  <c r="D316"/>
  <c r="H316" s="1"/>
  <c r="J316"/>
  <c r="K316"/>
  <c r="M321"/>
  <c r="D322"/>
  <c r="H322" s="1"/>
  <c r="K322"/>
  <c r="M322"/>
  <c r="M323" s="1"/>
  <c r="M324" s="1"/>
  <c r="D323"/>
  <c r="H323" s="1"/>
  <c r="K323"/>
  <c r="D324"/>
  <c r="K324"/>
  <c r="D341"/>
  <c r="H341" s="1"/>
  <c r="J341"/>
  <c r="K341"/>
  <c r="L341"/>
  <c r="L342" s="1"/>
  <c r="L343" s="1"/>
  <c r="L349" s="1"/>
  <c r="L350" s="1"/>
  <c r="L351" s="1"/>
  <c r="D342"/>
  <c r="H342" s="1"/>
  <c r="J342"/>
  <c r="K342"/>
  <c r="D343"/>
  <c r="H343" s="1"/>
  <c r="J343"/>
  <c r="K343"/>
  <c r="M348"/>
  <c r="D349"/>
  <c r="K349"/>
  <c r="M349"/>
  <c r="M350" s="1"/>
  <c r="M351" s="1"/>
  <c r="D350"/>
  <c r="H350" s="1"/>
  <c r="K350"/>
  <c r="D351"/>
  <c r="H351" s="1"/>
  <c r="K351"/>
  <c r="D369"/>
  <c r="H369" s="1"/>
  <c r="J369"/>
  <c r="K369"/>
  <c r="L369"/>
  <c r="L370" s="1"/>
  <c r="L371" s="1"/>
  <c r="L377" s="1"/>
  <c r="L378" s="1"/>
  <c r="L379" s="1"/>
  <c r="D370"/>
  <c r="H370" s="1"/>
  <c r="J370"/>
  <c r="K370"/>
  <c r="D371"/>
  <c r="J371"/>
  <c r="K371"/>
  <c r="M376"/>
  <c r="D377"/>
  <c r="H377" s="1"/>
  <c r="K377"/>
  <c r="M377"/>
  <c r="M378" s="1"/>
  <c r="M379" s="1"/>
  <c r="D378"/>
  <c r="H378" s="1"/>
  <c r="K378"/>
  <c r="D379"/>
  <c r="H379" s="1"/>
  <c r="K379"/>
  <c r="D397"/>
  <c r="H397" s="1"/>
  <c r="J397"/>
  <c r="K397"/>
  <c r="L397"/>
  <c r="L398" s="1"/>
  <c r="L399" s="1"/>
  <c r="L405" s="1"/>
  <c r="L406" s="1"/>
  <c r="L407" s="1"/>
  <c r="D398"/>
  <c r="H398" s="1"/>
  <c r="J398"/>
  <c r="K398"/>
  <c r="D399"/>
  <c r="H399" s="1"/>
  <c r="J399"/>
  <c r="K399"/>
  <c r="M404"/>
  <c r="D405"/>
  <c r="K405"/>
  <c r="M405"/>
  <c r="M406" s="1"/>
  <c r="M407" s="1"/>
  <c r="D406"/>
  <c r="H406" s="1"/>
  <c r="K406"/>
  <c r="D407"/>
  <c r="H407" s="1"/>
  <c r="K407"/>
  <c r="D425"/>
  <c r="J425"/>
  <c r="K425"/>
  <c r="L425"/>
  <c r="L426" s="1"/>
  <c r="L427" s="1"/>
  <c r="L433" s="1"/>
  <c r="L434" s="1"/>
  <c r="L435" s="1"/>
  <c r="D426"/>
  <c r="H426" s="1"/>
  <c r="J426"/>
  <c r="K426"/>
  <c r="D427"/>
  <c r="H427" s="1"/>
  <c r="J427"/>
  <c r="K427"/>
  <c r="M432"/>
  <c r="D433"/>
  <c r="H433" s="1"/>
  <c r="K433"/>
  <c r="M433"/>
  <c r="M434" s="1"/>
  <c r="M435" s="1"/>
  <c r="D434"/>
  <c r="H434" s="1"/>
  <c r="K434"/>
  <c r="D435"/>
  <c r="H435" s="1"/>
  <c r="K435"/>
  <c r="D452"/>
  <c r="H452" s="1"/>
  <c r="J452"/>
  <c r="K452"/>
  <c r="L452"/>
  <c r="L453" s="1"/>
  <c r="L454" s="1"/>
  <c r="L460" s="1"/>
  <c r="L461" s="1"/>
  <c r="L462" s="1"/>
  <c r="D453"/>
  <c r="H453" s="1"/>
  <c r="J453"/>
  <c r="K453"/>
  <c r="D454"/>
  <c r="H454" s="1"/>
  <c r="J454"/>
  <c r="K454"/>
  <c r="M459"/>
  <c r="D460"/>
  <c r="H460" s="1"/>
  <c r="K460"/>
  <c r="M460"/>
  <c r="M461" s="1"/>
  <c r="M462" s="1"/>
  <c r="N462" s="1"/>
  <c r="D461"/>
  <c r="H461" s="1"/>
  <c r="K461"/>
  <c r="D462"/>
  <c r="H462" s="1"/>
  <c r="K462"/>
  <c r="D480"/>
  <c r="J480"/>
  <c r="K480"/>
  <c r="L480"/>
  <c r="L481" s="1"/>
  <c r="L482" s="1"/>
  <c r="L488" s="1"/>
  <c r="L489" s="1"/>
  <c r="L490" s="1"/>
  <c r="D481"/>
  <c r="H481" s="1"/>
  <c r="J481"/>
  <c r="K481"/>
  <c r="D482"/>
  <c r="H482" s="1"/>
  <c r="J482"/>
  <c r="K482"/>
  <c r="M487"/>
  <c r="D488"/>
  <c r="H488" s="1"/>
  <c r="K488"/>
  <c r="M488"/>
  <c r="M489" s="1"/>
  <c r="M490" s="1"/>
  <c r="N490" s="1"/>
  <c r="D489"/>
  <c r="K489"/>
  <c r="D490"/>
  <c r="H490" s="1"/>
  <c r="K490"/>
  <c r="D507"/>
  <c r="H507" s="1"/>
  <c r="J507"/>
  <c r="K507"/>
  <c r="L507"/>
  <c r="L508" s="1"/>
  <c r="L509" s="1"/>
  <c r="L515" s="1"/>
  <c r="L516" s="1"/>
  <c r="L517" s="1"/>
  <c r="D508"/>
  <c r="J508"/>
  <c r="K508"/>
  <c r="D509"/>
  <c r="H509" s="1"/>
  <c r="J509"/>
  <c r="K509"/>
  <c r="M514"/>
  <c r="D515"/>
  <c r="H515" s="1"/>
  <c r="K515"/>
  <c r="M515"/>
  <c r="M516" s="1"/>
  <c r="M517" s="1"/>
  <c r="N517" s="1"/>
  <c r="D516"/>
  <c r="H516" s="1"/>
  <c r="K516"/>
  <c r="D517"/>
  <c r="H517" s="1"/>
  <c r="K517"/>
  <c r="D534"/>
  <c r="H534" s="1"/>
  <c r="J534"/>
  <c r="K534"/>
  <c r="L534"/>
  <c r="L535" s="1"/>
  <c r="L536" s="1"/>
  <c r="L542" s="1"/>
  <c r="L543" s="1"/>
  <c r="L544" s="1"/>
  <c r="D535"/>
  <c r="H535" s="1"/>
  <c r="J535"/>
  <c r="K535"/>
  <c r="D536"/>
  <c r="H536" s="1"/>
  <c r="J536"/>
  <c r="K536"/>
  <c r="M541"/>
  <c r="D542"/>
  <c r="H542" s="1"/>
  <c r="K542"/>
  <c r="M542"/>
  <c r="M543" s="1"/>
  <c r="M544" s="1"/>
  <c r="N544" s="1"/>
  <c r="D543"/>
  <c r="H543" s="1"/>
  <c r="K543"/>
  <c r="D544"/>
  <c r="H544" s="1"/>
  <c r="K544"/>
  <c r="D560"/>
  <c r="H560" s="1"/>
  <c r="J560"/>
  <c r="K560"/>
  <c r="L560"/>
  <c r="L561" s="1"/>
  <c r="L562" s="1"/>
  <c r="L568" s="1"/>
  <c r="L569" s="1"/>
  <c r="L570" s="1"/>
  <c r="D561"/>
  <c r="H561" s="1"/>
  <c r="J561"/>
  <c r="K561"/>
  <c r="D562"/>
  <c r="H562" s="1"/>
  <c r="J562"/>
  <c r="K562"/>
  <c r="M567"/>
  <c r="D568"/>
  <c r="H568" s="1"/>
  <c r="K568"/>
  <c r="M568"/>
  <c r="M569" s="1"/>
  <c r="M570" s="1"/>
  <c r="N570" s="1"/>
  <c r="D569"/>
  <c r="H569" s="1"/>
  <c r="K569"/>
  <c r="D570"/>
  <c r="H570" s="1"/>
  <c r="K570"/>
  <c r="D586"/>
  <c r="J586"/>
  <c r="K586"/>
  <c r="L586"/>
  <c r="L587" s="1"/>
  <c r="L588" s="1"/>
  <c r="L594" s="1"/>
  <c r="L595" s="1"/>
  <c r="L596" s="1"/>
  <c r="D587"/>
  <c r="H587" s="1"/>
  <c r="J587"/>
  <c r="K587"/>
  <c r="D588"/>
  <c r="H588" s="1"/>
  <c r="J588"/>
  <c r="K588"/>
  <c r="M593"/>
  <c r="D594"/>
  <c r="H594" s="1"/>
  <c r="K594"/>
  <c r="M594"/>
  <c r="M595" s="1"/>
  <c r="M596" s="1"/>
  <c r="N596" s="1"/>
  <c r="D595"/>
  <c r="K595"/>
  <c r="D596"/>
  <c r="H596" s="1"/>
  <c r="K596"/>
  <c r="D612"/>
  <c r="H612" s="1"/>
  <c r="J612"/>
  <c r="K612"/>
  <c r="L612"/>
  <c r="L613" s="1"/>
  <c r="L614" s="1"/>
  <c r="L620" s="1"/>
  <c r="L621" s="1"/>
  <c r="L622" s="1"/>
  <c r="D613"/>
  <c r="J613"/>
  <c r="K613"/>
  <c r="D614"/>
  <c r="H614" s="1"/>
  <c r="J614"/>
  <c r="K614"/>
  <c r="M619"/>
  <c r="D620"/>
  <c r="H620" s="1"/>
  <c r="K620"/>
  <c r="M620"/>
  <c r="M621" s="1"/>
  <c r="M622" s="1"/>
  <c r="D621"/>
  <c r="H621" s="1"/>
  <c r="K621"/>
  <c r="D622"/>
  <c r="K622"/>
  <c r="D638"/>
  <c r="H638" s="1"/>
  <c r="J638"/>
  <c r="K638"/>
  <c r="L638"/>
  <c r="L639" s="1"/>
  <c r="L640" s="1"/>
  <c r="L646" s="1"/>
  <c r="L647" s="1"/>
  <c r="L648" s="1"/>
  <c r="D639"/>
  <c r="H639" s="1"/>
  <c r="J639"/>
  <c r="K639"/>
  <c r="D640"/>
  <c r="J640"/>
  <c r="K640"/>
  <c r="M645"/>
  <c r="D646"/>
  <c r="H646" s="1"/>
  <c r="K646"/>
  <c r="M646"/>
  <c r="M647" s="1"/>
  <c r="M648" s="1"/>
  <c r="N648" s="1"/>
  <c r="D647"/>
  <c r="H647" s="1"/>
  <c r="K647"/>
  <c r="D648"/>
  <c r="H648" s="1"/>
  <c r="K648"/>
  <c r="D664"/>
  <c r="H664" s="1"/>
  <c r="J664"/>
  <c r="K664"/>
  <c r="L664"/>
  <c r="L665" s="1"/>
  <c r="L666" s="1"/>
  <c r="L672" s="1"/>
  <c r="L673" s="1"/>
  <c r="L674" s="1"/>
  <c r="D665"/>
  <c r="H665" s="1"/>
  <c r="J665"/>
  <c r="K665"/>
  <c r="D666"/>
  <c r="H666" s="1"/>
  <c r="J666"/>
  <c r="K666"/>
  <c r="M671"/>
  <c r="D672"/>
  <c r="H672" s="1"/>
  <c r="K672"/>
  <c r="M672"/>
  <c r="M673" s="1"/>
  <c r="M674" s="1"/>
  <c r="N674" s="1"/>
  <c r="D673"/>
  <c r="K673"/>
  <c r="D674"/>
  <c r="H674" s="1"/>
  <c r="K674"/>
  <c r="D690"/>
  <c r="H690" s="1"/>
  <c r="J690"/>
  <c r="K690"/>
  <c r="L690"/>
  <c r="L691" s="1"/>
  <c r="L692" s="1"/>
  <c r="L698" s="1"/>
  <c r="L699" s="1"/>
  <c r="L700" s="1"/>
  <c r="D691"/>
  <c r="H691" s="1"/>
  <c r="J691"/>
  <c r="K691"/>
  <c r="D692"/>
  <c r="H692" s="1"/>
  <c r="J692"/>
  <c r="K692"/>
  <c r="M697"/>
  <c r="D698"/>
  <c r="H698" s="1"/>
  <c r="K698"/>
  <c r="M698"/>
  <c r="M699" s="1"/>
  <c r="M700" s="1"/>
  <c r="N700" s="1"/>
  <c r="D699"/>
  <c r="K699"/>
  <c r="D700"/>
  <c r="H700" s="1"/>
  <c r="K700"/>
  <c r="D716"/>
  <c r="H716" s="1"/>
  <c r="J716"/>
  <c r="K716"/>
  <c r="L716"/>
  <c r="L717" s="1"/>
  <c r="L718" s="1"/>
  <c r="L724" s="1"/>
  <c r="L725" s="1"/>
  <c r="L726" s="1"/>
  <c r="D717"/>
  <c r="J717"/>
  <c r="K717"/>
  <c r="D718"/>
  <c r="H718" s="1"/>
  <c r="J718"/>
  <c r="K718"/>
  <c r="M723"/>
  <c r="D724"/>
  <c r="H724" s="1"/>
  <c r="K724"/>
  <c r="M724"/>
  <c r="M725" s="1"/>
  <c r="M726" s="1"/>
  <c r="N726" s="1"/>
  <c r="D725"/>
  <c r="K725"/>
  <c r="D726"/>
  <c r="H726" s="1"/>
  <c r="K726"/>
  <c r="K184"/>
  <c r="D184"/>
  <c r="H184" s="1"/>
  <c r="K183"/>
  <c r="D183"/>
  <c r="H183" s="1"/>
  <c r="M182"/>
  <c r="M183" s="1"/>
  <c r="M184" s="1"/>
  <c r="K182"/>
  <c r="D182"/>
  <c r="H182" s="1"/>
  <c r="M181"/>
  <c r="K176"/>
  <c r="J176"/>
  <c r="D176"/>
  <c r="H176" s="1"/>
  <c r="K175"/>
  <c r="J175"/>
  <c r="D175"/>
  <c r="H175" s="1"/>
  <c r="L174"/>
  <c r="L175" s="1"/>
  <c r="L176" s="1"/>
  <c r="L182" s="1"/>
  <c r="L183" s="1"/>
  <c r="L184" s="1"/>
  <c r="K174"/>
  <c r="J174"/>
  <c r="D174"/>
  <c r="H174" s="1"/>
  <c r="K17" i="1"/>
  <c r="D17"/>
  <c r="H17" s="1"/>
  <c r="K16"/>
  <c r="D16"/>
  <c r="H16" s="1"/>
  <c r="M15"/>
  <c r="M16" s="1"/>
  <c r="M17" s="1"/>
  <c r="N17" s="1"/>
  <c r="K15"/>
  <c r="D15"/>
  <c r="M14"/>
  <c r="K9"/>
  <c r="J9"/>
  <c r="D9"/>
  <c r="H9" s="1"/>
  <c r="K8"/>
  <c r="J8"/>
  <c r="D8"/>
  <c r="H8" s="1"/>
  <c r="L7"/>
  <c r="L8" s="1"/>
  <c r="L9" s="1"/>
  <c r="L15" s="1"/>
  <c r="L16" s="1"/>
  <c r="L17" s="1"/>
  <c r="K7"/>
  <c r="J7"/>
  <c r="D7"/>
  <c r="K46"/>
  <c r="D46"/>
  <c r="H46" s="1"/>
  <c r="K45"/>
  <c r="D45"/>
  <c r="H45" s="1"/>
  <c r="M44"/>
  <c r="M45" s="1"/>
  <c r="M46" s="1"/>
  <c r="N46" s="1"/>
  <c r="K44"/>
  <c r="D44"/>
  <c r="H44" s="1"/>
  <c r="M43"/>
  <c r="K38"/>
  <c r="J38"/>
  <c r="D38"/>
  <c r="H38" s="1"/>
  <c r="K37"/>
  <c r="J37"/>
  <c r="D37"/>
  <c r="H37" s="1"/>
  <c r="L36"/>
  <c r="L37" s="1"/>
  <c r="L38" s="1"/>
  <c r="L44" s="1"/>
  <c r="L45" s="1"/>
  <c r="L46" s="1"/>
  <c r="K36"/>
  <c r="J36"/>
  <c r="D36"/>
  <c r="K72"/>
  <c r="D72"/>
  <c r="H72" s="1"/>
  <c r="K71"/>
  <c r="D71"/>
  <c r="H71" s="1"/>
  <c r="M70"/>
  <c r="M71" s="1"/>
  <c r="M72" s="1"/>
  <c r="N72" s="1"/>
  <c r="K70"/>
  <c r="D70"/>
  <c r="H70" s="1"/>
  <c r="M69"/>
  <c r="K64"/>
  <c r="J64"/>
  <c r="D64"/>
  <c r="H64" s="1"/>
  <c r="K63"/>
  <c r="J63"/>
  <c r="D63"/>
  <c r="H63" s="1"/>
  <c r="L62"/>
  <c r="L63" s="1"/>
  <c r="L64" s="1"/>
  <c r="L70" s="1"/>
  <c r="L71" s="1"/>
  <c r="L72" s="1"/>
  <c r="K62"/>
  <c r="J62"/>
  <c r="D62"/>
  <c r="H62" s="1"/>
  <c r="K99"/>
  <c r="D99"/>
  <c r="H99" s="1"/>
  <c r="K98"/>
  <c r="D98"/>
  <c r="H98" s="1"/>
  <c r="M97"/>
  <c r="M98" s="1"/>
  <c r="M99" s="1"/>
  <c r="N99" s="1"/>
  <c r="K97"/>
  <c r="D97"/>
  <c r="M96"/>
  <c r="K91"/>
  <c r="J91"/>
  <c r="D91"/>
  <c r="H91" s="1"/>
  <c r="K90"/>
  <c r="J90"/>
  <c r="D90"/>
  <c r="H90" s="1"/>
  <c r="L89"/>
  <c r="L90" s="1"/>
  <c r="L91" s="1"/>
  <c r="L97" s="1"/>
  <c r="L98" s="1"/>
  <c r="L99" s="1"/>
  <c r="K89"/>
  <c r="J89"/>
  <c r="D89"/>
  <c r="K126"/>
  <c r="D126"/>
  <c r="H126" s="1"/>
  <c r="K125"/>
  <c r="D125"/>
  <c r="H125" s="1"/>
  <c r="M124"/>
  <c r="M125" s="1"/>
  <c r="M126" s="1"/>
  <c r="N126" s="1"/>
  <c r="K124"/>
  <c r="D124"/>
  <c r="M123"/>
  <c r="K118"/>
  <c r="J118"/>
  <c r="D118"/>
  <c r="H118" s="1"/>
  <c r="K117"/>
  <c r="J117"/>
  <c r="D117"/>
  <c r="H117" s="1"/>
  <c r="L116"/>
  <c r="L117" s="1"/>
  <c r="L118" s="1"/>
  <c r="L124" s="1"/>
  <c r="L125" s="1"/>
  <c r="L126" s="1"/>
  <c r="K116"/>
  <c r="J116"/>
  <c r="D116"/>
  <c r="K153"/>
  <c r="D153"/>
  <c r="H153" s="1"/>
  <c r="K152"/>
  <c r="D152"/>
  <c r="H152" s="1"/>
  <c r="M151"/>
  <c r="M152" s="1"/>
  <c r="M153" s="1"/>
  <c r="N153" s="1"/>
  <c r="K151"/>
  <c r="D151"/>
  <c r="H151" s="1"/>
  <c r="M150"/>
  <c r="K145"/>
  <c r="J145"/>
  <c r="D145"/>
  <c r="H145" s="1"/>
  <c r="K144"/>
  <c r="J144"/>
  <c r="D144"/>
  <c r="H144" s="1"/>
  <c r="L143"/>
  <c r="L144" s="1"/>
  <c r="L145" s="1"/>
  <c r="L151" s="1"/>
  <c r="L152" s="1"/>
  <c r="L153" s="1"/>
  <c r="K143"/>
  <c r="J143"/>
  <c r="D143"/>
  <c r="K180"/>
  <c r="D180"/>
  <c r="H180" s="1"/>
  <c r="K179"/>
  <c r="D179"/>
  <c r="H179" s="1"/>
  <c r="M178"/>
  <c r="M179" s="1"/>
  <c r="M180" s="1"/>
  <c r="N180" s="1"/>
  <c r="K178"/>
  <c r="D178"/>
  <c r="H178" s="1"/>
  <c r="M177"/>
  <c r="K172"/>
  <c r="J172"/>
  <c r="D172"/>
  <c r="H172" s="1"/>
  <c r="K171"/>
  <c r="J171"/>
  <c r="D171"/>
  <c r="H171" s="1"/>
  <c r="L170"/>
  <c r="L171" s="1"/>
  <c r="L172" s="1"/>
  <c r="L178" s="1"/>
  <c r="L179" s="1"/>
  <c r="L180" s="1"/>
  <c r="K170"/>
  <c r="J170"/>
  <c r="D170"/>
  <c r="D197"/>
  <c r="D198"/>
  <c r="H198" s="1"/>
  <c r="D199"/>
  <c r="K207"/>
  <c r="D207"/>
  <c r="H207" s="1"/>
  <c r="K206"/>
  <c r="D206"/>
  <c r="H206" s="1"/>
  <c r="M205"/>
  <c r="M206" s="1"/>
  <c r="M207" s="1"/>
  <c r="N207" s="1"/>
  <c r="K205"/>
  <c r="D205"/>
  <c r="M204"/>
  <c r="K199"/>
  <c r="J199"/>
  <c r="K198"/>
  <c r="J198"/>
  <c r="L197"/>
  <c r="L198" s="1"/>
  <c r="L199" s="1"/>
  <c r="L205" s="1"/>
  <c r="L206" s="1"/>
  <c r="L207" s="1"/>
  <c r="K197"/>
  <c r="J197"/>
  <c r="K233"/>
  <c r="D233"/>
  <c r="H233" s="1"/>
  <c r="K232"/>
  <c r="D232"/>
  <c r="H232" s="1"/>
  <c r="M231"/>
  <c r="M232" s="1"/>
  <c r="M233" s="1"/>
  <c r="N233" s="1"/>
  <c r="K231"/>
  <c r="D231"/>
  <c r="H231" s="1"/>
  <c r="M230"/>
  <c r="K225"/>
  <c r="J225"/>
  <c r="D225"/>
  <c r="H225" s="1"/>
  <c r="K224"/>
  <c r="J224"/>
  <c r="D224"/>
  <c r="H224" s="1"/>
  <c r="L223"/>
  <c r="L224" s="1"/>
  <c r="L225" s="1"/>
  <c r="L231" s="1"/>
  <c r="L232" s="1"/>
  <c r="L233" s="1"/>
  <c r="K223"/>
  <c r="J223"/>
  <c r="D223"/>
  <c r="K260"/>
  <c r="D260"/>
  <c r="H260" s="1"/>
  <c r="K259"/>
  <c r="D259"/>
  <c r="H259" s="1"/>
  <c r="M258"/>
  <c r="M259" s="1"/>
  <c r="M260" s="1"/>
  <c r="N260" s="1"/>
  <c r="K258"/>
  <c r="D258"/>
  <c r="M257"/>
  <c r="K252"/>
  <c r="J252"/>
  <c r="D252"/>
  <c r="H252" s="1"/>
  <c r="K251"/>
  <c r="J251"/>
  <c r="D251"/>
  <c r="H251" s="1"/>
  <c r="L250"/>
  <c r="L251" s="1"/>
  <c r="L252" s="1"/>
  <c r="L258" s="1"/>
  <c r="L259" s="1"/>
  <c r="L260" s="1"/>
  <c r="K250"/>
  <c r="J250"/>
  <c r="D250"/>
  <c r="H250" s="1"/>
  <c r="K287"/>
  <c r="D287"/>
  <c r="H287" s="1"/>
  <c r="K286"/>
  <c r="D286"/>
  <c r="H286" s="1"/>
  <c r="M285"/>
  <c r="M286" s="1"/>
  <c r="M287" s="1"/>
  <c r="N287" s="1"/>
  <c r="K285"/>
  <c r="D285"/>
  <c r="H285" s="1"/>
  <c r="M284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H277" s="1"/>
  <c r="K314"/>
  <c r="D314"/>
  <c r="H314" s="1"/>
  <c r="K313"/>
  <c r="D313"/>
  <c r="H313" s="1"/>
  <c r="M312"/>
  <c r="M313" s="1"/>
  <c r="M314" s="1"/>
  <c r="N314" s="1"/>
  <c r="K312"/>
  <c r="D312"/>
  <c r="M311"/>
  <c r="K306"/>
  <c r="J306"/>
  <c r="D306"/>
  <c r="H306" s="1"/>
  <c r="K305"/>
  <c r="J305"/>
  <c r="D305"/>
  <c r="H305" s="1"/>
  <c r="L304"/>
  <c r="L305" s="1"/>
  <c r="L306" s="1"/>
  <c r="L312" s="1"/>
  <c r="L313" s="1"/>
  <c r="L314" s="1"/>
  <c r="K304"/>
  <c r="J304"/>
  <c r="D304"/>
  <c r="K341"/>
  <c r="D341"/>
  <c r="H341" s="1"/>
  <c r="K340"/>
  <c r="D340"/>
  <c r="H340" s="1"/>
  <c r="M339"/>
  <c r="M340" s="1"/>
  <c r="M341" s="1"/>
  <c r="N341" s="1"/>
  <c r="K339"/>
  <c r="D339"/>
  <c r="M338"/>
  <c r="K333"/>
  <c r="J333"/>
  <c r="D333"/>
  <c r="H333" s="1"/>
  <c r="K332"/>
  <c r="J332"/>
  <c r="D332"/>
  <c r="H332" s="1"/>
  <c r="L331"/>
  <c r="L332" s="1"/>
  <c r="L333" s="1"/>
  <c r="L339" s="1"/>
  <c r="L340" s="1"/>
  <c r="L341" s="1"/>
  <c r="K331"/>
  <c r="J331"/>
  <c r="D331"/>
  <c r="H331" s="1"/>
  <c r="K368"/>
  <c r="D368"/>
  <c r="H368" s="1"/>
  <c r="K367"/>
  <c r="D367"/>
  <c r="H367" s="1"/>
  <c r="M366"/>
  <c r="M367" s="1"/>
  <c r="M368" s="1"/>
  <c r="N368" s="1"/>
  <c r="K366"/>
  <c r="D366"/>
  <c r="M365"/>
  <c r="K360"/>
  <c r="J360"/>
  <c r="D360"/>
  <c r="H360" s="1"/>
  <c r="K359"/>
  <c r="J359"/>
  <c r="D359"/>
  <c r="H359" s="1"/>
  <c r="L358"/>
  <c r="L359" s="1"/>
  <c r="L360" s="1"/>
  <c r="L366" s="1"/>
  <c r="L367" s="1"/>
  <c r="L368" s="1"/>
  <c r="K358"/>
  <c r="J358"/>
  <c r="D358"/>
  <c r="H358" s="1"/>
  <c r="K395"/>
  <c r="D395"/>
  <c r="H395" s="1"/>
  <c r="K394"/>
  <c r="D394"/>
  <c r="H394" s="1"/>
  <c r="M393"/>
  <c r="M394" s="1"/>
  <c r="M395" s="1"/>
  <c r="N395" s="1"/>
  <c r="K393"/>
  <c r="D393"/>
  <c r="H393" s="1"/>
  <c r="M392"/>
  <c r="K387"/>
  <c r="J387"/>
  <c r="D387"/>
  <c r="H387" s="1"/>
  <c r="K386"/>
  <c r="J386"/>
  <c r="D386"/>
  <c r="H386" s="1"/>
  <c r="L385"/>
  <c r="L386" s="1"/>
  <c r="L387" s="1"/>
  <c r="L393" s="1"/>
  <c r="L394" s="1"/>
  <c r="L395" s="1"/>
  <c r="K385"/>
  <c r="J385"/>
  <c r="D385"/>
  <c r="M419"/>
  <c r="M420"/>
  <c r="M421" s="1"/>
  <c r="M422" s="1"/>
  <c r="K422"/>
  <c r="D422"/>
  <c r="H422" s="1"/>
  <c r="K421"/>
  <c r="D421"/>
  <c r="H421" s="1"/>
  <c r="K420"/>
  <c r="D420"/>
  <c r="H420" s="1"/>
  <c r="K414"/>
  <c r="J414"/>
  <c r="D414"/>
  <c r="H414" s="1"/>
  <c r="K413"/>
  <c r="J413"/>
  <c r="D413"/>
  <c r="H413" s="1"/>
  <c r="L412"/>
  <c r="L413" s="1"/>
  <c r="L414" s="1"/>
  <c r="L420" s="1"/>
  <c r="L421" s="1"/>
  <c r="L422" s="1"/>
  <c r="K412"/>
  <c r="J412"/>
  <c r="D412"/>
  <c r="K449"/>
  <c r="D449"/>
  <c r="H449" s="1"/>
  <c r="K448"/>
  <c r="D448"/>
  <c r="H448" s="1"/>
  <c r="M447"/>
  <c r="M448" s="1"/>
  <c r="M449" s="1"/>
  <c r="N449" s="1"/>
  <c r="K447"/>
  <c r="D447"/>
  <c r="M446"/>
  <c r="K441"/>
  <c r="J441"/>
  <c r="D441"/>
  <c r="H441" s="1"/>
  <c r="K440"/>
  <c r="J440"/>
  <c r="D440"/>
  <c r="H440" s="1"/>
  <c r="L439"/>
  <c r="L440" s="1"/>
  <c r="L441" s="1"/>
  <c r="L447" s="1"/>
  <c r="L448" s="1"/>
  <c r="L449" s="1"/>
  <c r="K439"/>
  <c r="J439"/>
  <c r="D439"/>
  <c r="H439" s="1"/>
  <c r="K476"/>
  <c r="D476"/>
  <c r="H476" s="1"/>
  <c r="K475"/>
  <c r="D475"/>
  <c r="H475" s="1"/>
  <c r="M474"/>
  <c r="M475" s="1"/>
  <c r="M476" s="1"/>
  <c r="N476" s="1"/>
  <c r="K474"/>
  <c r="D474"/>
  <c r="M473"/>
  <c r="K468"/>
  <c r="J468"/>
  <c r="D468"/>
  <c r="H468" s="1"/>
  <c r="K467"/>
  <c r="J467"/>
  <c r="D467"/>
  <c r="H467" s="1"/>
  <c r="L466"/>
  <c r="L467" s="1"/>
  <c r="L468" s="1"/>
  <c r="L474" s="1"/>
  <c r="L475" s="1"/>
  <c r="L476" s="1"/>
  <c r="K466"/>
  <c r="J466"/>
  <c r="D466"/>
  <c r="K503"/>
  <c r="D503"/>
  <c r="H503" s="1"/>
  <c r="K502"/>
  <c r="D502"/>
  <c r="H502" s="1"/>
  <c r="M501"/>
  <c r="M502" s="1"/>
  <c r="M503" s="1"/>
  <c r="N503" s="1"/>
  <c r="K501"/>
  <c r="D501"/>
  <c r="M500"/>
  <c r="K495"/>
  <c r="J495"/>
  <c r="D495"/>
  <c r="H495" s="1"/>
  <c r="K494"/>
  <c r="J494"/>
  <c r="D494"/>
  <c r="H494" s="1"/>
  <c r="L493"/>
  <c r="L494" s="1"/>
  <c r="L495" s="1"/>
  <c r="L501" s="1"/>
  <c r="L502" s="1"/>
  <c r="L503" s="1"/>
  <c r="K493"/>
  <c r="J493"/>
  <c r="D493"/>
  <c r="H493" s="1"/>
  <c r="K529"/>
  <c r="D529"/>
  <c r="H529" s="1"/>
  <c r="K528"/>
  <c r="D528"/>
  <c r="H528" s="1"/>
  <c r="M527"/>
  <c r="M528" s="1"/>
  <c r="M529" s="1"/>
  <c r="N529" s="1"/>
  <c r="K527"/>
  <c r="D527"/>
  <c r="M526"/>
  <c r="K521"/>
  <c r="J521"/>
  <c r="D521"/>
  <c r="H521" s="1"/>
  <c r="K520"/>
  <c r="J520"/>
  <c r="D520"/>
  <c r="H520" s="1"/>
  <c r="L519"/>
  <c r="L520" s="1"/>
  <c r="L521" s="1"/>
  <c r="L527" s="1"/>
  <c r="L528" s="1"/>
  <c r="L529" s="1"/>
  <c r="K519"/>
  <c r="J519"/>
  <c r="D519"/>
  <c r="H519" s="1"/>
  <c r="K556"/>
  <c r="D556"/>
  <c r="H556" s="1"/>
  <c r="K555"/>
  <c r="D555"/>
  <c r="H555" s="1"/>
  <c r="M554"/>
  <c r="M555" s="1"/>
  <c r="M556" s="1"/>
  <c r="N556" s="1"/>
  <c r="K554"/>
  <c r="D554"/>
  <c r="M553"/>
  <c r="K548"/>
  <c r="J548"/>
  <c r="D548"/>
  <c r="H548" s="1"/>
  <c r="K547"/>
  <c r="J547"/>
  <c r="D547"/>
  <c r="H547" s="1"/>
  <c r="L546"/>
  <c r="L547" s="1"/>
  <c r="L548" s="1"/>
  <c r="L554" s="1"/>
  <c r="L555" s="1"/>
  <c r="L556" s="1"/>
  <c r="K546"/>
  <c r="J546"/>
  <c r="D546"/>
  <c r="K583"/>
  <c r="K609"/>
  <c r="K608"/>
  <c r="K607"/>
  <c r="K628"/>
  <c r="K627"/>
  <c r="K634"/>
  <c r="K635"/>
  <c r="K636"/>
  <c r="K582"/>
  <c r="K581"/>
  <c r="D583"/>
  <c r="H583" s="1"/>
  <c r="D582"/>
  <c r="H582" s="1"/>
  <c r="M581"/>
  <c r="M582" s="1"/>
  <c r="M583" s="1"/>
  <c r="N583" s="1"/>
  <c r="D581"/>
  <c r="M580"/>
  <c r="K575"/>
  <c r="J575"/>
  <c r="D575"/>
  <c r="H575" s="1"/>
  <c r="K574"/>
  <c r="J574"/>
  <c r="D574"/>
  <c r="H574" s="1"/>
  <c r="L573"/>
  <c r="L574" s="1"/>
  <c r="L575" s="1"/>
  <c r="L581" s="1"/>
  <c r="L582" s="1"/>
  <c r="L583" s="1"/>
  <c r="K573"/>
  <c r="J573"/>
  <c r="D573"/>
  <c r="H573" s="1"/>
  <c r="D609"/>
  <c r="H609" s="1"/>
  <c r="D608"/>
  <c r="H608" s="1"/>
  <c r="M607"/>
  <c r="M608" s="1"/>
  <c r="M609" s="1"/>
  <c r="N609" s="1"/>
  <c r="D607"/>
  <c r="M606"/>
  <c r="K601"/>
  <c r="J601"/>
  <c r="D601"/>
  <c r="H601" s="1"/>
  <c r="K600"/>
  <c r="J600"/>
  <c r="D600"/>
  <c r="H600" s="1"/>
  <c r="L599"/>
  <c r="L600" s="1"/>
  <c r="L601" s="1"/>
  <c r="L607" s="1"/>
  <c r="L608" s="1"/>
  <c r="L609" s="1"/>
  <c r="K599"/>
  <c r="J599"/>
  <c r="D599"/>
  <c r="M633"/>
  <c r="M634"/>
  <c r="M635" s="1"/>
  <c r="M636" s="1"/>
  <c r="N636" s="1"/>
  <c r="K626"/>
  <c r="D636"/>
  <c r="H636" s="1"/>
  <c r="D635"/>
  <c r="H635" s="1"/>
  <c r="D634"/>
  <c r="H634" s="1"/>
  <c r="J628"/>
  <c r="D628"/>
  <c r="H628" s="1"/>
  <c r="J627"/>
  <c r="D627"/>
  <c r="H627" s="1"/>
  <c r="L626"/>
  <c r="L627" s="1"/>
  <c r="L628" s="1"/>
  <c r="L634" s="1"/>
  <c r="L635" s="1"/>
  <c r="L636" s="1"/>
  <c r="J626"/>
  <c r="D626"/>
  <c r="H626" s="1"/>
  <c r="K662"/>
  <c r="D662"/>
  <c r="H662" s="1"/>
  <c r="K661"/>
  <c r="D661"/>
  <c r="H661" s="1"/>
  <c r="M660"/>
  <c r="M661" s="1"/>
  <c r="M662" s="1"/>
  <c r="K660"/>
  <c r="D660"/>
  <c r="H660" s="1"/>
  <c r="M659"/>
  <c r="K654"/>
  <c r="J654"/>
  <c r="D654"/>
  <c r="H654" s="1"/>
  <c r="K653"/>
  <c r="J653"/>
  <c r="D653"/>
  <c r="H653" s="1"/>
  <c r="L652"/>
  <c r="L653" s="1"/>
  <c r="L654" s="1"/>
  <c r="L660" s="1"/>
  <c r="L661" s="1"/>
  <c r="L662" s="1"/>
  <c r="K652"/>
  <c r="J652"/>
  <c r="D652"/>
  <c r="J11" i="4" l="1"/>
  <c r="M20" s="1"/>
  <c r="D19"/>
  <c r="H11"/>
  <c r="D24" s="1"/>
  <c r="D25" s="1"/>
  <c r="H19"/>
  <c r="D26" s="1"/>
  <c r="D11"/>
  <c r="J39"/>
  <c r="M48" s="1"/>
  <c r="H47"/>
  <c r="D54" s="1"/>
  <c r="D47"/>
  <c r="H39"/>
  <c r="D52" s="1"/>
  <c r="D53" s="1"/>
  <c r="D39"/>
  <c r="J66"/>
  <c r="M75" s="1"/>
  <c r="H74"/>
  <c r="D81" s="1"/>
  <c r="D74"/>
  <c r="H66"/>
  <c r="D79" s="1"/>
  <c r="D80" s="1"/>
  <c r="D66"/>
  <c r="J510"/>
  <c r="M519" s="1"/>
  <c r="D483"/>
  <c r="J122"/>
  <c r="M131" s="1"/>
  <c r="J428"/>
  <c r="M437" s="1"/>
  <c r="D491"/>
  <c r="J94"/>
  <c r="M103" s="1"/>
  <c r="H102"/>
  <c r="D109" s="1"/>
  <c r="D102"/>
  <c r="H94"/>
  <c r="D107" s="1"/>
  <c r="D108" s="1"/>
  <c r="D94"/>
  <c r="D317"/>
  <c r="H518"/>
  <c r="D525" s="1"/>
  <c r="J205"/>
  <c r="M214" s="1"/>
  <c r="D675"/>
  <c r="D261"/>
  <c r="J261"/>
  <c r="M270" s="1"/>
  <c r="D727"/>
  <c r="J719"/>
  <c r="M728" s="1"/>
  <c r="D597"/>
  <c r="D130"/>
  <c r="H130"/>
  <c r="D137" s="1"/>
  <c r="H122"/>
  <c r="D135" s="1"/>
  <c r="D136" s="1"/>
  <c r="D122"/>
  <c r="D241"/>
  <c r="H314"/>
  <c r="H317" s="1"/>
  <c r="D330" s="1"/>
  <c r="D331" s="1"/>
  <c r="J372"/>
  <c r="M381" s="1"/>
  <c r="H480"/>
  <c r="H483" s="1"/>
  <c r="D496" s="1"/>
  <c r="D497" s="1"/>
  <c r="J400"/>
  <c r="M409" s="1"/>
  <c r="H400"/>
  <c r="D413" s="1"/>
  <c r="D414" s="1"/>
  <c r="D615"/>
  <c r="D571"/>
  <c r="J615"/>
  <c r="N624" s="1"/>
  <c r="J344"/>
  <c r="M353" s="1"/>
  <c r="J317"/>
  <c r="M326" s="1"/>
  <c r="D233"/>
  <c r="H213"/>
  <c r="D220" s="1"/>
  <c r="D510"/>
  <c r="H667"/>
  <c r="D680" s="1"/>
  <c r="D681" s="1"/>
  <c r="D641"/>
  <c r="J483"/>
  <c r="M492" s="1"/>
  <c r="H149"/>
  <c r="D162" s="1"/>
  <c r="D163" s="1"/>
  <c r="J149"/>
  <c r="M158" s="1"/>
  <c r="D157"/>
  <c r="D149"/>
  <c r="H154"/>
  <c r="H157" s="1"/>
  <c r="D164" s="1"/>
  <c r="H344"/>
  <c r="D357" s="1"/>
  <c r="D358" s="1"/>
  <c r="D205"/>
  <c r="D545"/>
  <c r="H545"/>
  <c r="D552" s="1"/>
  <c r="D455"/>
  <c r="H269"/>
  <c r="D276" s="1"/>
  <c r="H258"/>
  <c r="H261" s="1"/>
  <c r="D274" s="1"/>
  <c r="D275" s="1"/>
  <c r="D701"/>
  <c r="D667"/>
  <c r="J693"/>
  <c r="M702" s="1"/>
  <c r="J641"/>
  <c r="N650" s="1"/>
  <c r="H537"/>
  <c r="D550" s="1"/>
  <c r="D551" s="1"/>
  <c r="H463"/>
  <c r="D470" s="1"/>
  <c r="D380"/>
  <c r="J233"/>
  <c r="M242" s="1"/>
  <c r="D408"/>
  <c r="H239"/>
  <c r="H241" s="1"/>
  <c r="D248" s="1"/>
  <c r="H725"/>
  <c r="H727" s="1"/>
  <c r="D734" s="1"/>
  <c r="D719"/>
  <c r="J667"/>
  <c r="M676" s="1"/>
  <c r="H405"/>
  <c r="H408" s="1"/>
  <c r="D415" s="1"/>
  <c r="D649"/>
  <c r="D563"/>
  <c r="D400"/>
  <c r="D352"/>
  <c r="D297"/>
  <c r="J537"/>
  <c r="N546" s="1"/>
  <c r="D372"/>
  <c r="D325"/>
  <c r="J289"/>
  <c r="M298" s="1"/>
  <c r="D623"/>
  <c r="J589"/>
  <c r="M598" s="1"/>
  <c r="D589"/>
  <c r="J563"/>
  <c r="M572" s="1"/>
  <c r="D463"/>
  <c r="J455"/>
  <c r="M464" s="1"/>
  <c r="D428"/>
  <c r="H233"/>
  <c r="D246" s="1"/>
  <c r="D247" s="1"/>
  <c r="H693"/>
  <c r="D706" s="1"/>
  <c r="D707" s="1"/>
  <c r="H563"/>
  <c r="D576" s="1"/>
  <c r="D577" s="1"/>
  <c r="H380"/>
  <c r="D387" s="1"/>
  <c r="N622"/>
  <c r="H436"/>
  <c r="D443" s="1"/>
  <c r="H649"/>
  <c r="D656" s="1"/>
  <c r="H289"/>
  <c r="D302" s="1"/>
  <c r="D303" s="1"/>
  <c r="H455"/>
  <c r="D468" s="1"/>
  <c r="D469" s="1"/>
  <c r="H571"/>
  <c r="D578" s="1"/>
  <c r="H640"/>
  <c r="H641" s="1"/>
  <c r="D654" s="1"/>
  <c r="D655" s="1"/>
  <c r="H622"/>
  <c r="H623" s="1"/>
  <c r="D630" s="1"/>
  <c r="H613"/>
  <c r="H615" s="1"/>
  <c r="D628" s="1"/>
  <c r="D629" s="1"/>
  <c r="H595"/>
  <c r="H597" s="1"/>
  <c r="D604" s="1"/>
  <c r="H586"/>
  <c r="H589" s="1"/>
  <c r="D602" s="1"/>
  <c r="D603" s="1"/>
  <c r="D537"/>
  <c r="H425"/>
  <c r="H428" s="1"/>
  <c r="D441" s="1"/>
  <c r="D442" s="1"/>
  <c r="H371"/>
  <c r="H372" s="1"/>
  <c r="D385" s="1"/>
  <c r="D386" s="1"/>
  <c r="H349"/>
  <c r="H352" s="1"/>
  <c r="D359" s="1"/>
  <c r="D360" s="1"/>
  <c r="H296"/>
  <c r="H297" s="1"/>
  <c r="D304" s="1"/>
  <c r="H202"/>
  <c r="H205" s="1"/>
  <c r="D218" s="1"/>
  <c r="D219" s="1"/>
  <c r="H673"/>
  <c r="H675" s="1"/>
  <c r="D682" s="1"/>
  <c r="D518"/>
  <c r="D436"/>
  <c r="H324"/>
  <c r="H325" s="1"/>
  <c r="D332" s="1"/>
  <c r="D289"/>
  <c r="D213"/>
  <c r="D693"/>
  <c r="D344"/>
  <c r="D269"/>
  <c r="H717"/>
  <c r="H719" s="1"/>
  <c r="D732" s="1"/>
  <c r="D733" s="1"/>
  <c r="H699"/>
  <c r="H701" s="1"/>
  <c r="D708" s="1"/>
  <c r="H508"/>
  <c r="H510" s="1"/>
  <c r="D523" s="1"/>
  <c r="D524" s="1"/>
  <c r="H489"/>
  <c r="H491" s="1"/>
  <c r="D498" s="1"/>
  <c r="J177"/>
  <c r="M186" s="1"/>
  <c r="H185"/>
  <c r="D192" s="1"/>
  <c r="H177"/>
  <c r="D190" s="1"/>
  <c r="D191" s="1"/>
  <c r="D177"/>
  <c r="D185"/>
  <c r="D18" i="1"/>
  <c r="J10"/>
  <c r="N19" s="1"/>
  <c r="D10"/>
  <c r="H7"/>
  <c r="H10" s="1"/>
  <c r="D23" s="1"/>
  <c r="D24" s="1"/>
  <c r="H15"/>
  <c r="H18" s="1"/>
  <c r="D25" s="1"/>
  <c r="J39"/>
  <c r="M48" s="1"/>
  <c r="D39"/>
  <c r="H47"/>
  <c r="D54" s="1"/>
  <c r="D47"/>
  <c r="H36"/>
  <c r="H39" s="1"/>
  <c r="D52" s="1"/>
  <c r="D53" s="1"/>
  <c r="D73"/>
  <c r="D65"/>
  <c r="J65"/>
  <c r="N74" s="1"/>
  <c r="H73"/>
  <c r="D80" s="1"/>
  <c r="H65"/>
  <c r="D78" s="1"/>
  <c r="D79" s="1"/>
  <c r="D100"/>
  <c r="D92"/>
  <c r="J92"/>
  <c r="N101" s="1"/>
  <c r="H97"/>
  <c r="H100" s="1"/>
  <c r="D107" s="1"/>
  <c r="H89"/>
  <c r="H92" s="1"/>
  <c r="D105" s="1"/>
  <c r="D106" s="1"/>
  <c r="D119"/>
  <c r="J119"/>
  <c r="N128" s="1"/>
  <c r="D127"/>
  <c r="H124"/>
  <c r="H127" s="1"/>
  <c r="D134" s="1"/>
  <c r="H116"/>
  <c r="H119" s="1"/>
  <c r="D132" s="1"/>
  <c r="D133" s="1"/>
  <c r="J146"/>
  <c r="N155" s="1"/>
  <c r="D154"/>
  <c r="D146"/>
  <c r="H154"/>
  <c r="D161" s="1"/>
  <c r="H143"/>
  <c r="H146" s="1"/>
  <c r="D159" s="1"/>
  <c r="D160" s="1"/>
  <c r="D181"/>
  <c r="J173"/>
  <c r="N182" s="1"/>
  <c r="D173"/>
  <c r="H181"/>
  <c r="D188" s="1"/>
  <c r="H170"/>
  <c r="H173" s="1"/>
  <c r="D186" s="1"/>
  <c r="D187" s="1"/>
  <c r="D208"/>
  <c r="J200"/>
  <c r="N209" s="1"/>
  <c r="D200"/>
  <c r="H205"/>
  <c r="H208" s="1"/>
  <c r="D215" s="1"/>
  <c r="H199"/>
  <c r="H197"/>
  <c r="D234"/>
  <c r="J226"/>
  <c r="M235" s="1"/>
  <c r="D226"/>
  <c r="H234"/>
  <c r="D241" s="1"/>
  <c r="H223"/>
  <c r="H226" s="1"/>
  <c r="D239" s="1"/>
  <c r="D240" s="1"/>
  <c r="D261"/>
  <c r="H258"/>
  <c r="H261" s="1"/>
  <c r="D268" s="1"/>
  <c r="J253"/>
  <c r="M262" s="1"/>
  <c r="H253"/>
  <c r="D253"/>
  <c r="J280"/>
  <c r="N289" s="1"/>
  <c r="J307"/>
  <c r="N316" s="1"/>
  <c r="D288"/>
  <c r="D280"/>
  <c r="H280"/>
  <c r="D293" s="1"/>
  <c r="D294" s="1"/>
  <c r="H288"/>
  <c r="D295" s="1"/>
  <c r="D315"/>
  <c r="H312"/>
  <c r="H315" s="1"/>
  <c r="D322" s="1"/>
  <c r="D307"/>
  <c r="H304"/>
  <c r="H307" s="1"/>
  <c r="D320" s="1"/>
  <c r="D321" s="1"/>
  <c r="J334"/>
  <c r="N343" s="1"/>
  <c r="D342"/>
  <c r="H334"/>
  <c r="D347" s="1"/>
  <c r="D348" s="1"/>
  <c r="D334"/>
  <c r="H339"/>
  <c r="H342" s="1"/>
  <c r="D349" s="1"/>
  <c r="D369"/>
  <c r="H366"/>
  <c r="H369" s="1"/>
  <c r="D376" s="1"/>
  <c r="J361"/>
  <c r="M370" s="1"/>
  <c r="H361"/>
  <c r="D374" s="1"/>
  <c r="D375" s="1"/>
  <c r="D361"/>
  <c r="J469"/>
  <c r="N478" s="1"/>
  <c r="J388"/>
  <c r="N397" s="1"/>
  <c r="D388"/>
  <c r="H396"/>
  <c r="D403" s="1"/>
  <c r="H385"/>
  <c r="H388" s="1"/>
  <c r="D401" s="1"/>
  <c r="D402" s="1"/>
  <c r="D396"/>
  <c r="H423"/>
  <c r="D430" s="1"/>
  <c r="N422"/>
  <c r="J415"/>
  <c r="N424" s="1"/>
  <c r="D415"/>
  <c r="H412"/>
  <c r="H415" s="1"/>
  <c r="D428" s="1"/>
  <c r="D429" s="1"/>
  <c r="D423"/>
  <c r="D450"/>
  <c r="H447"/>
  <c r="H450" s="1"/>
  <c r="D457" s="1"/>
  <c r="J442"/>
  <c r="N451" s="1"/>
  <c r="H442"/>
  <c r="D455" s="1"/>
  <c r="D456" s="1"/>
  <c r="D442"/>
  <c r="D469"/>
  <c r="D477"/>
  <c r="H474"/>
  <c r="H477" s="1"/>
  <c r="D484" s="1"/>
  <c r="H466"/>
  <c r="H469" s="1"/>
  <c r="D482" s="1"/>
  <c r="D483" s="1"/>
  <c r="D530"/>
  <c r="D504"/>
  <c r="H501"/>
  <c r="H504" s="1"/>
  <c r="D511" s="1"/>
  <c r="D496"/>
  <c r="H496"/>
  <c r="D509" s="1"/>
  <c r="D510" s="1"/>
  <c r="J496"/>
  <c r="N505" s="1"/>
  <c r="H527"/>
  <c r="H530" s="1"/>
  <c r="D537" s="1"/>
  <c r="J522"/>
  <c r="N531" s="1"/>
  <c r="D522"/>
  <c r="H522"/>
  <c r="D535" s="1"/>
  <c r="D536" s="1"/>
  <c r="D557"/>
  <c r="H554"/>
  <c r="H557" s="1"/>
  <c r="D564" s="1"/>
  <c r="D549"/>
  <c r="J549"/>
  <c r="H546"/>
  <c r="H549" s="1"/>
  <c r="D562" s="1"/>
  <c r="D563" s="1"/>
  <c r="D584"/>
  <c r="H581"/>
  <c r="H584" s="1"/>
  <c r="D591" s="1"/>
  <c r="J576"/>
  <c r="N585" s="1"/>
  <c r="H576"/>
  <c r="D589" s="1"/>
  <c r="D590" s="1"/>
  <c r="D576"/>
  <c r="D610"/>
  <c r="H607"/>
  <c r="H610" s="1"/>
  <c r="D617" s="1"/>
  <c r="D602"/>
  <c r="H599"/>
  <c r="H602" s="1"/>
  <c r="D615" s="1"/>
  <c r="D616" s="1"/>
  <c r="J602"/>
  <c r="M611" s="1"/>
  <c r="D655"/>
  <c r="J629"/>
  <c r="D637"/>
  <c r="H637"/>
  <c r="D644" s="1"/>
  <c r="D629"/>
  <c r="H629"/>
  <c r="D642" s="1"/>
  <c r="D643" s="1"/>
  <c r="H652"/>
  <c r="H655" s="1"/>
  <c r="D668" s="1"/>
  <c r="D669" s="1"/>
  <c r="H663"/>
  <c r="D670" s="1"/>
  <c r="D663"/>
  <c r="J655"/>
  <c r="N664" s="1"/>
  <c r="N662"/>
  <c r="K691"/>
  <c r="D691"/>
  <c r="H691" s="1"/>
  <c r="K690"/>
  <c r="D690"/>
  <c r="H690" s="1"/>
  <c r="M689"/>
  <c r="M690" s="1"/>
  <c r="M691" s="1"/>
  <c r="N691" s="1"/>
  <c r="K689"/>
  <c r="D689"/>
  <c r="H689" s="1"/>
  <c r="M688"/>
  <c r="K683"/>
  <c r="J683"/>
  <c r="D683"/>
  <c r="H683" s="1"/>
  <c r="K682"/>
  <c r="J682"/>
  <c r="D682"/>
  <c r="H682" s="1"/>
  <c r="L681"/>
  <c r="L682" s="1"/>
  <c r="L683" s="1"/>
  <c r="L689" s="1"/>
  <c r="L690" s="1"/>
  <c r="L691" s="1"/>
  <c r="K681"/>
  <c r="J681"/>
  <c r="D681"/>
  <c r="H681" s="1"/>
  <c r="K720"/>
  <c r="D720"/>
  <c r="H720" s="1"/>
  <c r="K719"/>
  <c r="D719"/>
  <c r="H719" s="1"/>
  <c r="M718"/>
  <c r="M719" s="1"/>
  <c r="M720" s="1"/>
  <c r="N720" s="1"/>
  <c r="K718"/>
  <c r="D718"/>
  <c r="H718" s="1"/>
  <c r="M717"/>
  <c r="K712"/>
  <c r="J712"/>
  <c r="D712"/>
  <c r="H712" s="1"/>
  <c r="K711"/>
  <c r="J711"/>
  <c r="D711"/>
  <c r="H711" s="1"/>
  <c r="L710"/>
  <c r="L711" s="1"/>
  <c r="L712" s="1"/>
  <c r="L718" s="1"/>
  <c r="L719" s="1"/>
  <c r="L720" s="1"/>
  <c r="K710"/>
  <c r="J710"/>
  <c r="D710"/>
  <c r="K748"/>
  <c r="D748"/>
  <c r="H748" s="1"/>
  <c r="K747"/>
  <c r="D747"/>
  <c r="H747" s="1"/>
  <c r="M746"/>
  <c r="M747" s="1"/>
  <c r="M748" s="1"/>
  <c r="N748" s="1"/>
  <c r="K746"/>
  <c r="D746"/>
  <c r="M745"/>
  <c r="K740"/>
  <c r="J740"/>
  <c r="D740"/>
  <c r="H740" s="1"/>
  <c r="K739"/>
  <c r="J739"/>
  <c r="D739"/>
  <c r="H739" s="1"/>
  <c r="L738"/>
  <c r="L739" s="1"/>
  <c r="L740" s="1"/>
  <c r="L746" s="1"/>
  <c r="L747" s="1"/>
  <c r="L748" s="1"/>
  <c r="K738"/>
  <c r="J738"/>
  <c r="D738"/>
  <c r="K776"/>
  <c r="D776"/>
  <c r="H776" s="1"/>
  <c r="K775"/>
  <c r="D775"/>
  <c r="H775" s="1"/>
  <c r="M774"/>
  <c r="M775" s="1"/>
  <c r="M776" s="1"/>
  <c r="N776" s="1"/>
  <c r="K774"/>
  <c r="D774"/>
  <c r="M773"/>
  <c r="K768"/>
  <c r="J768"/>
  <c r="D768"/>
  <c r="H768" s="1"/>
  <c r="K767"/>
  <c r="J767"/>
  <c r="D767"/>
  <c r="H767" s="1"/>
  <c r="L766"/>
  <c r="L767" s="1"/>
  <c r="L768" s="1"/>
  <c r="L774" s="1"/>
  <c r="L775" s="1"/>
  <c r="L776" s="1"/>
  <c r="K766"/>
  <c r="J766"/>
  <c r="D766"/>
  <c r="K805"/>
  <c r="D805"/>
  <c r="H805" s="1"/>
  <c r="K804"/>
  <c r="D804"/>
  <c r="H804" s="1"/>
  <c r="M803"/>
  <c r="M804" s="1"/>
  <c r="M805" s="1"/>
  <c r="N805" s="1"/>
  <c r="K803"/>
  <c r="D803"/>
  <c r="M802"/>
  <c r="K797"/>
  <c r="J797"/>
  <c r="D797"/>
  <c r="H797" s="1"/>
  <c r="K796"/>
  <c r="J796"/>
  <c r="D796"/>
  <c r="H796" s="1"/>
  <c r="L795"/>
  <c r="L796" s="1"/>
  <c r="L797" s="1"/>
  <c r="L803" s="1"/>
  <c r="L804" s="1"/>
  <c r="L805" s="1"/>
  <c r="K795"/>
  <c r="J795"/>
  <c r="D795"/>
  <c r="H795" s="1"/>
  <c r="K830"/>
  <c r="D830"/>
  <c r="H830" s="1"/>
  <c r="K829"/>
  <c r="D829"/>
  <c r="H829" s="1"/>
  <c r="M828"/>
  <c r="M829" s="1"/>
  <c r="M830" s="1"/>
  <c r="N830" s="1"/>
  <c r="K828"/>
  <c r="D828"/>
  <c r="H828" s="1"/>
  <c r="M827"/>
  <c r="K822"/>
  <c r="J822"/>
  <c r="D822"/>
  <c r="H822" s="1"/>
  <c r="K821"/>
  <c r="J821"/>
  <c r="D821"/>
  <c r="H821" s="1"/>
  <c r="L820"/>
  <c r="L821" s="1"/>
  <c r="L822" s="1"/>
  <c r="L828" s="1"/>
  <c r="L829" s="1"/>
  <c r="L830" s="1"/>
  <c r="K820"/>
  <c r="J820"/>
  <c r="D820"/>
  <c r="H820" s="1"/>
  <c r="K856"/>
  <c r="D856"/>
  <c r="H856" s="1"/>
  <c r="K855"/>
  <c r="D855"/>
  <c r="H855" s="1"/>
  <c r="M854"/>
  <c r="M855" s="1"/>
  <c r="M856" s="1"/>
  <c r="K854"/>
  <c r="D854"/>
  <c r="M853"/>
  <c r="K848"/>
  <c r="J848"/>
  <c r="D848"/>
  <c r="H848" s="1"/>
  <c r="K847"/>
  <c r="J847"/>
  <c r="D847"/>
  <c r="H847" s="1"/>
  <c r="L846"/>
  <c r="L847" s="1"/>
  <c r="L848" s="1"/>
  <c r="L854" s="1"/>
  <c r="L855" s="1"/>
  <c r="L856" s="1"/>
  <c r="K846"/>
  <c r="J846"/>
  <c r="D846"/>
  <c r="K890"/>
  <c r="D890"/>
  <c r="H890" s="1"/>
  <c r="K889"/>
  <c r="D889"/>
  <c r="H889" s="1"/>
  <c r="M888"/>
  <c r="M889" s="1"/>
  <c r="M890" s="1"/>
  <c r="K888"/>
  <c r="D888"/>
  <c r="M887"/>
  <c r="K882"/>
  <c r="J882"/>
  <c r="D882"/>
  <c r="H882" s="1"/>
  <c r="K881"/>
  <c r="J881"/>
  <c r="D881"/>
  <c r="H881" s="1"/>
  <c r="L880"/>
  <c r="L881" s="1"/>
  <c r="L882" s="1"/>
  <c r="L888" s="1"/>
  <c r="L889" s="1"/>
  <c r="L890" s="1"/>
  <c r="K880"/>
  <c r="J880"/>
  <c r="D880"/>
  <c r="K917"/>
  <c r="D917"/>
  <c r="H917" s="1"/>
  <c r="K916"/>
  <c r="D916"/>
  <c r="M915"/>
  <c r="M916" s="1"/>
  <c r="M917" s="1"/>
  <c r="K915"/>
  <c r="D915"/>
  <c r="H915" s="1"/>
  <c r="M914"/>
  <c r="K909"/>
  <c r="J909"/>
  <c r="D909"/>
  <c r="H909" s="1"/>
  <c r="K908"/>
  <c r="J908"/>
  <c r="D908"/>
  <c r="H908" s="1"/>
  <c r="L907"/>
  <c r="L908" s="1"/>
  <c r="L909" s="1"/>
  <c r="L915" s="1"/>
  <c r="L916" s="1"/>
  <c r="L917" s="1"/>
  <c r="K907"/>
  <c r="J907"/>
  <c r="D907"/>
  <c r="K943"/>
  <c r="D943"/>
  <c r="H943" s="1"/>
  <c r="K942"/>
  <c r="D942"/>
  <c r="H942" s="1"/>
  <c r="M941"/>
  <c r="M942" s="1"/>
  <c r="M943" s="1"/>
  <c r="K941"/>
  <c r="D941"/>
  <c r="M940"/>
  <c r="K935"/>
  <c r="J935"/>
  <c r="D935"/>
  <c r="H935" s="1"/>
  <c r="K934"/>
  <c r="J934"/>
  <c r="D934"/>
  <c r="H934" s="1"/>
  <c r="L933"/>
  <c r="L934" s="1"/>
  <c r="L935" s="1"/>
  <c r="L941" s="1"/>
  <c r="L942" s="1"/>
  <c r="L943" s="1"/>
  <c r="K933"/>
  <c r="J933"/>
  <c r="D933"/>
  <c r="H933" s="1"/>
  <c r="D958"/>
  <c r="H958" s="1"/>
  <c r="K968"/>
  <c r="D968"/>
  <c r="H968" s="1"/>
  <c r="K967"/>
  <c r="D967"/>
  <c r="H967" s="1"/>
  <c r="M966"/>
  <c r="M967" s="1"/>
  <c r="M968" s="1"/>
  <c r="K966"/>
  <c r="D966"/>
  <c r="H966" s="1"/>
  <c r="M965"/>
  <c r="K960"/>
  <c r="J960"/>
  <c r="D960"/>
  <c r="H960" s="1"/>
  <c r="K959"/>
  <c r="J959"/>
  <c r="D959"/>
  <c r="H959" s="1"/>
  <c r="L958"/>
  <c r="L959" s="1"/>
  <c r="L960" s="1"/>
  <c r="L966" s="1"/>
  <c r="L967" s="1"/>
  <c r="L968" s="1"/>
  <c r="K958"/>
  <c r="J958"/>
  <c r="K995"/>
  <c r="D995"/>
  <c r="H995" s="1"/>
  <c r="K994"/>
  <c r="D994"/>
  <c r="H994" s="1"/>
  <c r="M993"/>
  <c r="M994" s="1"/>
  <c r="M995" s="1"/>
  <c r="K993"/>
  <c r="D993"/>
  <c r="H993" s="1"/>
  <c r="M992"/>
  <c r="K987"/>
  <c r="J987"/>
  <c r="D987"/>
  <c r="H987" s="1"/>
  <c r="K986"/>
  <c r="J986"/>
  <c r="D986"/>
  <c r="H986" s="1"/>
  <c r="L985"/>
  <c r="L986" s="1"/>
  <c r="L987" s="1"/>
  <c r="L993" s="1"/>
  <c r="L994" s="1"/>
  <c r="L995" s="1"/>
  <c r="K985"/>
  <c r="J985"/>
  <c r="D985"/>
  <c r="H985" s="1"/>
  <c r="J1014"/>
  <c r="J1013"/>
  <c r="J1012"/>
  <c r="K1022"/>
  <c r="D1022"/>
  <c r="H1022" s="1"/>
  <c r="K1021"/>
  <c r="D1021"/>
  <c r="H1021" s="1"/>
  <c r="M1020"/>
  <c r="M1021" s="1"/>
  <c r="M1022" s="1"/>
  <c r="K1020"/>
  <c r="D1020"/>
  <c r="H1020" s="1"/>
  <c r="M1019"/>
  <c r="K1014"/>
  <c r="D1014"/>
  <c r="H1014" s="1"/>
  <c r="K1013"/>
  <c r="D1013"/>
  <c r="H1013" s="1"/>
  <c r="L1012"/>
  <c r="L1013" s="1"/>
  <c r="L1014" s="1"/>
  <c r="L1020" s="1"/>
  <c r="L1021" s="1"/>
  <c r="L1022" s="1"/>
  <c r="K1012"/>
  <c r="D1012"/>
  <c r="H1012" s="1"/>
  <c r="K1046"/>
  <c r="D1046"/>
  <c r="H1046" s="1"/>
  <c r="K1045"/>
  <c r="D1045"/>
  <c r="H1045" s="1"/>
  <c r="M1044"/>
  <c r="M1045" s="1"/>
  <c r="M1046" s="1"/>
  <c r="K1044"/>
  <c r="D1044"/>
  <c r="H1044" s="1"/>
  <c r="M1043"/>
  <c r="K1038"/>
  <c r="D1038"/>
  <c r="H1038" s="1"/>
  <c r="K1037"/>
  <c r="D1037"/>
  <c r="H1037" s="1"/>
  <c r="L1036"/>
  <c r="L1037" s="1"/>
  <c r="L1038" s="1"/>
  <c r="L1044" s="1"/>
  <c r="L1045" s="1"/>
  <c r="L1046" s="1"/>
  <c r="K1036"/>
  <c r="D1036"/>
  <c r="H1036" s="1"/>
  <c r="K1189"/>
  <c r="D1189"/>
  <c r="H1189" s="1"/>
  <c r="K1188"/>
  <c r="D1188"/>
  <c r="H1188" s="1"/>
  <c r="M1187"/>
  <c r="M1188" s="1"/>
  <c r="M1189" s="1"/>
  <c r="K1187"/>
  <c r="D1187"/>
  <c r="H1187" s="1"/>
  <c r="M1186"/>
  <c r="L1179"/>
  <c r="L1187" s="1"/>
  <c r="L1188" s="1"/>
  <c r="L1189" s="1"/>
  <c r="K1179"/>
  <c r="D1179"/>
  <c r="D1182" s="1"/>
  <c r="K1074"/>
  <c r="D1074"/>
  <c r="H1074" s="1"/>
  <c r="K1073"/>
  <c r="D1073"/>
  <c r="H1073" s="1"/>
  <c r="M1072"/>
  <c r="M1073" s="1"/>
  <c r="M1074" s="1"/>
  <c r="K1072"/>
  <c r="D1072"/>
  <c r="H1072" s="1"/>
  <c r="M1071"/>
  <c r="K1066"/>
  <c r="D1066"/>
  <c r="H1066" s="1"/>
  <c r="K1065"/>
  <c r="D1065"/>
  <c r="H1065" s="1"/>
  <c r="L1064"/>
  <c r="L1065" s="1"/>
  <c r="L1066" s="1"/>
  <c r="L1072" s="1"/>
  <c r="L1073" s="1"/>
  <c r="L1074" s="1"/>
  <c r="K1064"/>
  <c r="D1064"/>
  <c r="H1064" s="1"/>
  <c r="L1093"/>
  <c r="L1094" s="1"/>
  <c r="L1095" s="1"/>
  <c r="L1101" s="1"/>
  <c r="L1102" s="1"/>
  <c r="L1103" s="1"/>
  <c r="K1103"/>
  <c r="D1103"/>
  <c r="H1103" s="1"/>
  <c r="K1102"/>
  <c r="D1102"/>
  <c r="H1102" s="1"/>
  <c r="M1101"/>
  <c r="M1102" s="1"/>
  <c r="M1103" s="1"/>
  <c r="K1101"/>
  <c r="D1101"/>
  <c r="M1100"/>
  <c r="K1095"/>
  <c r="D1095"/>
  <c r="H1095" s="1"/>
  <c r="K1094"/>
  <c r="D1094"/>
  <c r="H1094" s="1"/>
  <c r="K1093"/>
  <c r="D1093"/>
  <c r="H1093" s="1"/>
  <c r="M1131"/>
  <c r="M1132"/>
  <c r="M1133" s="1"/>
  <c r="M1134" s="1"/>
  <c r="K1134"/>
  <c r="K1133"/>
  <c r="K1132"/>
  <c r="K1126"/>
  <c r="K1125"/>
  <c r="K1124"/>
  <c r="L1124"/>
  <c r="L1125" s="1"/>
  <c r="L1126" s="1"/>
  <c r="L1132" s="1"/>
  <c r="L1133" s="1"/>
  <c r="L1134" s="1"/>
  <c r="D27" i="4" l="1"/>
  <c r="D526"/>
  <c r="D55"/>
  <c r="D416"/>
  <c r="M650"/>
  <c r="N728"/>
  <c r="D82"/>
  <c r="N519"/>
  <c r="D110"/>
  <c r="D221"/>
  <c r="D683"/>
  <c r="N492"/>
  <c r="D471"/>
  <c r="N598"/>
  <c r="N702"/>
  <c r="D138"/>
  <c r="D249"/>
  <c r="D605"/>
  <c r="D499"/>
  <c r="M624"/>
  <c r="D277"/>
  <c r="D444"/>
  <c r="D333"/>
  <c r="D657"/>
  <c r="D735"/>
  <c r="D553"/>
  <c r="D388"/>
  <c r="D165"/>
  <c r="N572"/>
  <c r="M546"/>
  <c r="N676"/>
  <c r="N464"/>
  <c r="D631"/>
  <c r="D709"/>
  <c r="D305"/>
  <c r="D579"/>
  <c r="D193"/>
  <c r="D26" i="1"/>
  <c r="M19"/>
  <c r="N48"/>
  <c r="D55"/>
  <c r="M74"/>
  <c r="D81"/>
  <c r="M101"/>
  <c r="D108"/>
  <c r="M128"/>
  <c r="D135"/>
  <c r="M155"/>
  <c r="D162"/>
  <c r="M182"/>
  <c r="D189"/>
  <c r="M209"/>
  <c r="H200"/>
  <c r="D213" s="1"/>
  <c r="D214" s="1"/>
  <c r="D216" s="1"/>
  <c r="N235"/>
  <c r="D242"/>
  <c r="D266"/>
  <c r="D267" s="1"/>
  <c r="D269" s="1"/>
  <c r="N262"/>
  <c r="M289"/>
  <c r="M343"/>
  <c r="M316"/>
  <c r="D296"/>
  <c r="D323"/>
  <c r="D350"/>
  <c r="M478"/>
  <c r="D377"/>
  <c r="N370"/>
  <c r="M397"/>
  <c r="D404"/>
  <c r="M424"/>
  <c r="D431"/>
  <c r="D458"/>
  <c r="M451"/>
  <c r="D485"/>
  <c r="D512"/>
  <c r="M505"/>
  <c r="M531"/>
  <c r="D538"/>
  <c r="M558"/>
  <c r="N558"/>
  <c r="D565"/>
  <c r="D592"/>
  <c r="M585"/>
  <c r="D618"/>
  <c r="N611"/>
  <c r="M638"/>
  <c r="N638"/>
  <c r="D645"/>
  <c r="H684"/>
  <c r="D697" s="1"/>
  <c r="D698" s="1"/>
  <c r="D671"/>
  <c r="M664"/>
  <c r="D692"/>
  <c r="D684"/>
  <c r="J684"/>
  <c r="M693" s="1"/>
  <c r="H692"/>
  <c r="D699" s="1"/>
  <c r="J713"/>
  <c r="N722" s="1"/>
  <c r="D713"/>
  <c r="H710"/>
  <c r="H713" s="1"/>
  <c r="H721"/>
  <c r="D728" s="1"/>
  <c r="D721"/>
  <c r="J769"/>
  <c r="N778" s="1"/>
  <c r="D749"/>
  <c r="H746"/>
  <c r="H749" s="1"/>
  <c r="D756" s="1"/>
  <c r="J741"/>
  <c r="N750" s="1"/>
  <c r="D741"/>
  <c r="H738"/>
  <c r="H741" s="1"/>
  <c r="D754" s="1"/>
  <c r="D755" s="1"/>
  <c r="D777"/>
  <c r="H774"/>
  <c r="H777" s="1"/>
  <c r="D784" s="1"/>
  <c r="D769"/>
  <c r="H766"/>
  <c r="H769" s="1"/>
  <c r="D782" s="1"/>
  <c r="D783" s="1"/>
  <c r="D806"/>
  <c r="H803"/>
  <c r="H806" s="1"/>
  <c r="D813" s="1"/>
  <c r="D798"/>
  <c r="J798"/>
  <c r="M807" s="1"/>
  <c r="H798"/>
  <c r="D811" s="1"/>
  <c r="D812" s="1"/>
  <c r="J883"/>
  <c r="N892" s="1"/>
  <c r="D831"/>
  <c r="J823"/>
  <c r="N832" s="1"/>
  <c r="H823"/>
  <c r="D836" s="1"/>
  <c r="D837" s="1"/>
  <c r="D823"/>
  <c r="H831"/>
  <c r="D838" s="1"/>
  <c r="D849"/>
  <c r="J849"/>
  <c r="N858" s="1"/>
  <c r="H846"/>
  <c r="H849" s="1"/>
  <c r="D862" s="1"/>
  <c r="D863" s="1"/>
  <c r="D857"/>
  <c r="H854"/>
  <c r="H857" s="1"/>
  <c r="D864" s="1"/>
  <c r="D910"/>
  <c r="D944"/>
  <c r="D891"/>
  <c r="D883"/>
  <c r="H880"/>
  <c r="H883" s="1"/>
  <c r="D896" s="1"/>
  <c r="D897" s="1"/>
  <c r="H888"/>
  <c r="H891" s="1"/>
  <c r="D898" s="1"/>
  <c r="D918"/>
  <c r="J910"/>
  <c r="N919" s="1"/>
  <c r="H907"/>
  <c r="H910" s="1"/>
  <c r="D923" s="1"/>
  <c r="D924" s="1"/>
  <c r="H916"/>
  <c r="H918" s="1"/>
  <c r="D925" s="1"/>
  <c r="D936"/>
  <c r="J936"/>
  <c r="N945" s="1"/>
  <c r="H936"/>
  <c r="D949" s="1"/>
  <c r="D950" s="1"/>
  <c r="H941"/>
  <c r="H944" s="1"/>
  <c r="D951" s="1"/>
  <c r="D1104"/>
  <c r="J961"/>
  <c r="N970" s="1"/>
  <c r="H969"/>
  <c r="D976" s="1"/>
  <c r="D969"/>
  <c r="H961"/>
  <c r="D974" s="1"/>
  <c r="D975" s="1"/>
  <c r="D961"/>
  <c r="D1015"/>
  <c r="J1015"/>
  <c r="M1024" s="1"/>
  <c r="J988"/>
  <c r="M997" s="1"/>
  <c r="D996"/>
  <c r="H996"/>
  <c r="D1003" s="1"/>
  <c r="H988"/>
  <c r="D1001" s="1"/>
  <c r="D1002" s="1"/>
  <c r="D988"/>
  <c r="H1015"/>
  <c r="D1028" s="1"/>
  <c r="D1029" s="1"/>
  <c r="H1023"/>
  <c r="D1030" s="1"/>
  <c r="D1023"/>
  <c r="H1047"/>
  <c r="D1054" s="1"/>
  <c r="H1039"/>
  <c r="D1052" s="1"/>
  <c r="D1053" s="1"/>
  <c r="D1039"/>
  <c r="D1047"/>
  <c r="H1179"/>
  <c r="H1182" s="1"/>
  <c r="D1195" s="1"/>
  <c r="D1196" s="1"/>
  <c r="H1190"/>
  <c r="D1197" s="1"/>
  <c r="D1190"/>
  <c r="H1075"/>
  <c r="D1082" s="1"/>
  <c r="H1067"/>
  <c r="D1080" s="1"/>
  <c r="D1081" s="1"/>
  <c r="D1067"/>
  <c r="D1075"/>
  <c r="H1101"/>
  <c r="H1104" s="1"/>
  <c r="D1111" s="1"/>
  <c r="D1096"/>
  <c r="H1096"/>
  <c r="D1134"/>
  <c r="H1134" s="1"/>
  <c r="D1133"/>
  <c r="H1133" s="1"/>
  <c r="D1132"/>
  <c r="H1132" s="1"/>
  <c r="D1126"/>
  <c r="H1126" s="1"/>
  <c r="D1125"/>
  <c r="H1125" s="1"/>
  <c r="D1124"/>
  <c r="H1124" s="1"/>
  <c r="D1162"/>
  <c r="H1162" s="1"/>
  <c r="D1161"/>
  <c r="H1161" s="1"/>
  <c r="D1160"/>
  <c r="H1160" s="1"/>
  <c r="D1212"/>
  <c r="H1212" s="1"/>
  <c r="E1159"/>
  <c r="D1154"/>
  <c r="H1154" s="1"/>
  <c r="D1153"/>
  <c r="H1153" s="1"/>
  <c r="D1152"/>
  <c r="H1152" s="1"/>
  <c r="H1219"/>
  <c r="E1211"/>
  <c r="D1206"/>
  <c r="H1206" s="1"/>
  <c r="D1205"/>
  <c r="H1205" s="1"/>
  <c r="D1204"/>
  <c r="H1204" s="1"/>
  <c r="D1214"/>
  <c r="H1214" s="1"/>
  <c r="D1213"/>
  <c r="H1213" s="1"/>
  <c r="D726" l="1"/>
  <c r="D727" s="1"/>
  <c r="D729" s="1"/>
  <c r="N693"/>
  <c r="D700"/>
  <c r="M722"/>
  <c r="M778"/>
  <c r="M750"/>
  <c r="D757"/>
  <c r="M892"/>
  <c r="D785"/>
  <c r="N807"/>
  <c r="D814"/>
  <c r="D839"/>
  <c r="M832"/>
  <c r="M970"/>
  <c r="D865"/>
  <c r="M858"/>
  <c r="D899"/>
  <c r="M919"/>
  <c r="D926"/>
  <c r="D952"/>
  <c r="M945"/>
  <c r="D977"/>
  <c r="D1004"/>
  <c r="D1031"/>
  <c r="D1055"/>
  <c r="D1198"/>
  <c r="D1083"/>
  <c r="D1109"/>
  <c r="D1110" s="1"/>
  <c r="D1112" s="1"/>
  <c r="E1212"/>
  <c r="E1213" s="1"/>
  <c r="D1127"/>
  <c r="D1135"/>
  <c r="H1135"/>
  <c r="D1142" s="1"/>
  <c r="H1127"/>
  <c r="H1163"/>
  <c r="D1170" s="1"/>
  <c r="H1155"/>
  <c r="H1218"/>
  <c r="H1220" s="1"/>
  <c r="D1207"/>
  <c r="D1219" s="1"/>
  <c r="D1220" s="1"/>
  <c r="D1155"/>
  <c r="D1215"/>
  <c r="D1140" l="1"/>
  <c r="D1141" s="1"/>
  <c r="D1143" s="1"/>
  <c r="D1168"/>
  <c r="D1169" s="1"/>
  <c r="D1171" s="1"/>
</calcChain>
</file>

<file path=xl/sharedStrings.xml><?xml version="1.0" encoding="utf-8"?>
<sst xmlns="http://schemas.openxmlformats.org/spreadsheetml/2006/main" count="3654" uniqueCount="239">
  <si>
    <t>HRS</t>
  </si>
  <si>
    <t>CW</t>
  </si>
  <si>
    <t>KL</t>
  </si>
  <si>
    <t>SYMBOL</t>
  </si>
  <si>
    <t>PRICE</t>
  </si>
  <si>
    <t>EXPOSURE</t>
  </si>
  <si>
    <t>SHARES</t>
  </si>
  <si>
    <t>MV</t>
  </si>
  <si>
    <t>LIVN</t>
  </si>
  <si>
    <t>HLF</t>
  </si>
  <si>
    <t>ASIX</t>
  </si>
  <si>
    <t>SELLS</t>
  </si>
  <si>
    <t>BUYS</t>
  </si>
  <si>
    <t>CASH ON HAND</t>
  </si>
  <si>
    <t>CASH FROM SALE</t>
  </si>
  <si>
    <t>SUB TOTAL</t>
  </si>
  <si>
    <t>STATUS</t>
  </si>
  <si>
    <t>QUEUED</t>
  </si>
  <si>
    <t>ACTUAL</t>
  </si>
  <si>
    <t>CHANGE IN CASH</t>
  </si>
  <si>
    <t>TOTAL</t>
  </si>
  <si>
    <t>CASH</t>
  </si>
  <si>
    <t>ADJ. CASH</t>
  </si>
  <si>
    <t>CASH IN BOOK</t>
  </si>
  <si>
    <t>ADJUSTMENT FROM SALE</t>
  </si>
  <si>
    <t>ADJUSTED CASH</t>
  </si>
  <si>
    <t>ITT</t>
  </si>
  <si>
    <t>ADJUSTMENT FROM PURCHASES</t>
  </si>
  <si>
    <t>ADJ.CASH</t>
  </si>
  <si>
    <t xml:space="preserve">THIS NEEDS TO BE UPDATED </t>
  </si>
  <si>
    <t>RMR</t>
  </si>
  <si>
    <t>ABG</t>
  </si>
  <si>
    <t>WOR</t>
  </si>
  <si>
    <t>AMN</t>
  </si>
  <si>
    <t>BR</t>
  </si>
  <si>
    <t>This is the cash figure in the trade file after the monthly transactions run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</si>
  <si>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</si>
  <si>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</si>
  <si>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</si>
  <si>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INFY</t>
  </si>
  <si>
    <t>TRADEABLE</t>
  </si>
  <si>
    <t>IMMEDIATE</t>
  </si>
  <si>
    <t>SHORTAGE</t>
  </si>
  <si>
    <t>This is brokerage cash</t>
  </si>
  <si>
    <t>This is what will be in brokerage after the sells</t>
  </si>
  <si>
    <t>This is the shortage analysis for new purchases</t>
  </si>
  <si>
    <t>PENDING</t>
  </si>
  <si>
    <t>WNS</t>
  </si>
  <si>
    <t>MGPI</t>
  </si>
  <si>
    <t>FANG</t>
  </si>
  <si>
    <t>LUKOY</t>
  </si>
  <si>
    <t>GIII</t>
  </si>
  <si>
    <t>TRHC</t>
  </si>
  <si>
    <t>ACHC</t>
  </si>
  <si>
    <t>ABMD</t>
  </si>
  <si>
    <t>SHV</t>
  </si>
  <si>
    <t>Buying Power</t>
  </si>
  <si>
    <t>AAP</t>
  </si>
  <si>
    <t>NO CHANGE</t>
  </si>
  <si>
    <t>CHE</t>
  </si>
  <si>
    <t>Notes:</t>
  </si>
  <si>
    <t>INFY was held from 11/2018 transactions.  It will remain in the sleeve.</t>
  </si>
  <si>
    <t xml:space="preserve">This is the cash balance figure in the trade file after the monthly transactions run.  Look </t>
  </si>
  <si>
    <t>GTY</t>
  </si>
  <si>
    <t>OGS</t>
  </si>
  <si>
    <t>BJRI</t>
  </si>
  <si>
    <t xml:space="preserve">This is the cash balance figure in the trade file after the monthly transactions run. </t>
  </si>
  <si>
    <t>CREDIT</t>
  </si>
  <si>
    <t>EXPECTED</t>
  </si>
  <si>
    <t>EXECUTED</t>
  </si>
  <si>
    <t>AMED</t>
  </si>
  <si>
    <t>CNC</t>
  </si>
  <si>
    <t>FELE</t>
  </si>
  <si>
    <t xml:space="preserve">This is the cash balance figure in the trade file after the monthly transactions run after slot sales and slot purchases. </t>
  </si>
  <si>
    <t>ENSG</t>
  </si>
  <si>
    <t>ROG</t>
  </si>
  <si>
    <t>HRC</t>
  </si>
  <si>
    <t>Buying Power (After)</t>
  </si>
  <si>
    <t>FE</t>
  </si>
  <si>
    <t>BSX</t>
  </si>
  <si>
    <t>ECOL</t>
  </si>
  <si>
    <t>VRSN</t>
  </si>
  <si>
    <t>CTAS</t>
  </si>
  <si>
    <t xml:space="preserve">This is the balance in the account after purchases.  </t>
  </si>
  <si>
    <t>(If the balance is negative then there is a shortage)</t>
  </si>
  <si>
    <t>HURN</t>
  </si>
  <si>
    <t>MANT</t>
  </si>
  <si>
    <t>ARGO</t>
  </si>
  <si>
    <t>Notes: Be sure to rebalance investment CASH when you do 08/30 trades and 09/30 trades because the exposure in the buckets is beginning to skew a bit.</t>
  </si>
  <si>
    <t>NWN</t>
  </si>
  <si>
    <t>HLX</t>
  </si>
  <si>
    <t>COKE</t>
  </si>
  <si>
    <t>NEO</t>
  </si>
  <si>
    <t>AHH</t>
  </si>
  <si>
    <t>AWR</t>
  </si>
  <si>
    <t>SSRM</t>
  </si>
  <si>
    <t>MGEE</t>
  </si>
  <si>
    <t>SAND</t>
  </si>
  <si>
    <t>XPER</t>
  </si>
  <si>
    <t>PRGS</t>
  </si>
  <si>
    <t>MDU</t>
  </si>
  <si>
    <t>LSXMK</t>
  </si>
  <si>
    <t>EURN</t>
  </si>
  <si>
    <t>SKX</t>
  </si>
  <si>
    <t>EE</t>
  </si>
  <si>
    <t>DELL</t>
  </si>
  <si>
    <t>BFAM</t>
  </si>
  <si>
    <t>GLPI</t>
  </si>
  <si>
    <t>Trade Book for Quantitative Momentum Model - MG20180131</t>
  </si>
  <si>
    <t>DAVA</t>
  </si>
  <si>
    <t>ARE</t>
  </si>
  <si>
    <t>This is the cash balance figure in the trade file after the monthly transactions run after slot sales and slot purchases. It's the line that says "CashBalance=xxx"</t>
  </si>
  <si>
    <t>ABC</t>
  </si>
  <si>
    <t>CTXS</t>
  </si>
  <si>
    <t>KDDIY</t>
  </si>
  <si>
    <t>SUI</t>
  </si>
  <si>
    <t>DRD</t>
  </si>
  <si>
    <t>CBZ</t>
  </si>
  <si>
    <t>FR</t>
  </si>
  <si>
    <t>J</t>
  </si>
  <si>
    <t>GLIBA</t>
  </si>
  <si>
    <t>Buying Power (After SELLS clear)</t>
  </si>
  <si>
    <t>NRG</t>
  </si>
  <si>
    <t>WHR</t>
  </si>
  <si>
    <t>TTC</t>
  </si>
  <si>
    <t xml:space="preserve"> </t>
  </si>
  <si>
    <t>BIO</t>
  </si>
  <si>
    <t>HZNP</t>
  </si>
  <si>
    <t>TMO</t>
  </si>
  <si>
    <t>LBRDK</t>
  </si>
  <si>
    <t>DECK</t>
  </si>
  <si>
    <t>FMC</t>
  </si>
  <si>
    <t>TAC</t>
  </si>
  <si>
    <t>ACCOUNT</t>
  </si>
  <si>
    <t>BRK-5QX13608</t>
  </si>
  <si>
    <t>Buying Power (Take this from RobinHood)</t>
  </si>
  <si>
    <t>NEAR</t>
  </si>
  <si>
    <t>GSY</t>
  </si>
  <si>
    <t>IDXX</t>
  </si>
  <si>
    <t>JD</t>
  </si>
  <si>
    <t>VIVO</t>
  </si>
  <si>
    <t>KLIC</t>
  </si>
  <si>
    <t>ARCB</t>
  </si>
  <si>
    <t>BERY</t>
  </si>
  <si>
    <t>NESR</t>
  </si>
  <si>
    <t>TROX</t>
  </si>
  <si>
    <t>DAC</t>
  </si>
  <si>
    <t>HMHC</t>
  </si>
  <si>
    <t>DDS</t>
  </si>
  <si>
    <t>TGH</t>
  </si>
  <si>
    <t>SSTK</t>
  </si>
  <si>
    <t>MTX</t>
  </si>
  <si>
    <t>ATKR</t>
  </si>
  <si>
    <t>NTAP</t>
  </si>
  <si>
    <t>LKQ</t>
  </si>
  <si>
    <t>DBEF</t>
  </si>
  <si>
    <t>SGRY</t>
  </si>
  <si>
    <t>OMI</t>
  </si>
  <si>
    <t>KFRC</t>
  </si>
  <si>
    <t>THRY</t>
  </si>
  <si>
    <t>IPAR</t>
  </si>
  <si>
    <t>EVRI</t>
  </si>
  <si>
    <t>RH</t>
  </si>
  <si>
    <t>IMKTA</t>
  </si>
  <si>
    <t>KREF</t>
  </si>
  <si>
    <t>BRDCY</t>
  </si>
  <si>
    <t>SJM</t>
  </si>
  <si>
    <t>BDRBF</t>
  </si>
  <si>
    <t>INMD</t>
  </si>
  <si>
    <t>STAR</t>
  </si>
  <si>
    <t>COMPLETED</t>
  </si>
  <si>
    <t>3/31/2022]</t>
  </si>
  <si>
    <t>AIT</t>
  </si>
  <si>
    <t>VIV</t>
  </si>
  <si>
    <t>PBH</t>
  </si>
  <si>
    <t>IMBBY</t>
  </si>
  <si>
    <t>STAR'</t>
  </si>
  <si>
    <t>ARLP</t>
  </si>
  <si>
    <t>MUSA</t>
  </si>
  <si>
    <t>BIL</t>
  </si>
  <si>
    <t>AMPH</t>
  </si>
  <si>
    <t>VRTV</t>
  </si>
  <si>
    <t>NTTYY</t>
  </si>
  <si>
    <t>TGS</t>
  </si>
  <si>
    <t>CEIX</t>
  </si>
  <si>
    <t>CBT</t>
  </si>
  <si>
    <t>BSM</t>
  </si>
  <si>
    <t>TH</t>
  </si>
  <si>
    <t>RPRX</t>
  </si>
  <si>
    <t>SWMAY</t>
  </si>
  <si>
    <t>BMRN</t>
  </si>
  <si>
    <t>GLNG</t>
  </si>
  <si>
    <t>DHT</t>
  </si>
  <si>
    <t>LW</t>
  </si>
  <si>
    <t>BORR</t>
  </si>
  <si>
    <t>HQY</t>
  </si>
  <si>
    <t>MEDP</t>
  </si>
  <si>
    <t>NVEE</t>
  </si>
  <si>
    <t>AMKR</t>
  </si>
  <si>
    <t>HAE</t>
  </si>
  <si>
    <t>ICFI</t>
  </si>
  <si>
    <t>AIV</t>
  </si>
  <si>
    <t>GE</t>
  </si>
  <si>
    <t>NEU</t>
  </si>
  <si>
    <t>BWXT</t>
  </si>
  <si>
    <t>BVN</t>
  </si>
  <si>
    <t>YMM</t>
  </si>
  <si>
    <t>MSM</t>
  </si>
  <si>
    <t>CNM</t>
  </si>
  <si>
    <t>CCL</t>
  </si>
  <si>
    <t>DO</t>
  </si>
  <si>
    <t>GPI</t>
  </si>
  <si>
    <t>FDX</t>
  </si>
  <si>
    <t>VIPS</t>
  </si>
  <si>
    <t>BASE</t>
  </si>
  <si>
    <t>MOD</t>
  </si>
  <si>
    <t>MCK</t>
  </si>
  <si>
    <t>MOH</t>
  </si>
  <si>
    <t>VIST</t>
  </si>
  <si>
    <t>AROC</t>
  </si>
  <si>
    <t>SCS</t>
  </si>
  <si>
    <t>FOR</t>
  </si>
  <si>
    <t>ALPN</t>
  </si>
  <si>
    <t>HWKN</t>
  </si>
  <si>
    <t>GEO</t>
  </si>
  <si>
    <t>EHC</t>
  </si>
  <si>
    <t>AGIO</t>
  </si>
  <si>
    <t>ASPN</t>
  </si>
  <si>
    <t>CXW</t>
  </si>
  <si>
    <t>REVG</t>
  </si>
  <si>
    <t>GCT</t>
  </si>
  <si>
    <t>KAI</t>
  </si>
  <si>
    <t>GLP</t>
  </si>
  <si>
    <t>IDYA</t>
  </si>
  <si>
    <t>ASND</t>
  </si>
  <si>
    <t>TRMD</t>
  </si>
  <si>
    <t>DYN</t>
  </si>
  <si>
    <t>RXST</t>
  </si>
  <si>
    <t>FIX</t>
  </si>
</sst>
</file>

<file path=xl/styles.xml><?xml version="1.0" encoding="utf-8"?>
<styleSheet xmlns="http://schemas.openxmlformats.org/spreadsheetml/2006/main">
  <numFmts count="3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44" fontId="0" fillId="0" borderId="0" xfId="1" applyFont="1"/>
    <xf numFmtId="17" fontId="0" fillId="0" borderId="0" xfId="0" applyNumberForma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4" fillId="0" borderId="0" xfId="0" applyNumberFormat="1" applyFont="1" applyBorder="1"/>
    <xf numFmtId="0" fontId="4" fillId="0" borderId="4" xfId="0" applyFont="1" applyBorder="1"/>
    <xf numFmtId="0" fontId="4" fillId="0" borderId="0" xfId="0" applyFont="1" applyBorder="1"/>
    <xf numFmtId="44" fontId="4" fillId="0" borderId="0" xfId="1" applyFont="1" applyBorder="1"/>
    <xf numFmtId="44" fontId="4" fillId="2" borderId="0" xfId="1" applyFont="1" applyFill="1" applyBorder="1"/>
    <xf numFmtId="44" fontId="0" fillId="3" borderId="0" xfId="1" applyFont="1" applyFill="1" applyBorder="1"/>
    <xf numFmtId="14" fontId="2" fillId="0" borderId="0" xfId="1" applyNumberFormat="1" applyFont="1"/>
    <xf numFmtId="14" fontId="0" fillId="0" borderId="0" xfId="1" applyNumberFormat="1" applyFont="1"/>
    <xf numFmtId="44" fontId="0" fillId="0" borderId="0" xfId="0" applyNumberFormat="1"/>
    <xf numFmtId="0" fontId="2" fillId="0" borderId="0" xfId="0" applyFont="1"/>
    <xf numFmtId="0" fontId="5" fillId="0" borderId="0" xfId="0" applyFont="1"/>
    <xf numFmtId="44" fontId="0" fillId="0" borderId="0" xfId="0" applyNumberFormat="1" applyBorder="1"/>
    <xf numFmtId="39" fontId="0" fillId="0" borderId="0" xfId="1" applyNumberFormat="1" applyFont="1" applyBorder="1"/>
    <xf numFmtId="7" fontId="0" fillId="0" borderId="0" xfId="1" applyNumberFormat="1" applyFont="1" applyBorder="1" applyAlignment="1">
      <alignment horizontal="right"/>
    </xf>
    <xf numFmtId="44" fontId="0" fillId="0" borderId="0" xfId="1" applyFont="1" applyFill="1" applyBorder="1"/>
    <xf numFmtId="44" fontId="0" fillId="0" borderId="0" xfId="0" applyNumberFormat="1" applyFill="1" applyBorder="1"/>
    <xf numFmtId="44" fontId="2" fillId="0" borderId="0" xfId="1" applyFont="1" applyFill="1" applyBorder="1"/>
    <xf numFmtId="44" fontId="4" fillId="0" borderId="0" xfId="1" applyFont="1" applyFill="1" applyBorder="1"/>
    <xf numFmtId="10" fontId="0" fillId="0" borderId="0" xfId="2" applyNumberFormat="1" applyFont="1"/>
    <xf numFmtId="44" fontId="0" fillId="2" borderId="0" xfId="0" applyNumberFormat="1" applyFill="1" applyBorder="1"/>
    <xf numFmtId="0" fontId="0" fillId="2" borderId="0" xfId="0" applyFill="1" applyBorder="1"/>
    <xf numFmtId="0" fontId="0" fillId="2" borderId="5" xfId="0" applyFill="1" applyBorder="1"/>
    <xf numFmtId="44" fontId="0" fillId="0" borderId="0" xfId="1" applyNumberFormat="1" applyFont="1" applyBorder="1" applyAlignment="1">
      <alignment horizontal="right"/>
    </xf>
    <xf numFmtId="44" fontId="0" fillId="0" borderId="0" xfId="1" applyNumberFormat="1" applyFont="1" applyBorder="1"/>
    <xf numFmtId="8" fontId="0" fillId="0" borderId="0" xfId="1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3:Q737"/>
  <sheetViews>
    <sheetView tabSelected="1" zoomScale="80" zoomScaleNormal="80" workbookViewId="0">
      <selection activeCell="D24" sqref="D24"/>
    </sheetView>
  </sheetViews>
  <sheetFormatPr defaultRowHeight="14.25"/>
  <cols>
    <col min="3" max="3" width="11.73046875" bestFit="1" customWidth="1"/>
    <col min="4" max="4" width="13.3984375" customWidth="1"/>
    <col min="5" max="5" width="10.73046875" customWidth="1"/>
    <col min="7" max="7" width="9.3984375" bestFit="1" customWidth="1"/>
    <col min="8" max="8" width="17.73046875" customWidth="1"/>
    <col min="9" max="9" width="14" bestFit="1" customWidth="1"/>
    <col min="10" max="10" width="11.1328125" customWidth="1"/>
    <col min="11" max="11" width="23" bestFit="1" customWidth="1"/>
    <col min="12" max="12" width="12" bestFit="1" customWidth="1"/>
    <col min="13" max="13" width="23.59765625" customWidth="1"/>
    <col min="14" max="14" width="17" customWidth="1"/>
    <col min="15" max="15" width="29.59765625" customWidth="1"/>
    <col min="17" max="17" width="5.3984375" customWidth="1"/>
  </cols>
  <sheetData>
    <row r="3" spans="1:17" ht="21">
      <c r="C3" s="1"/>
      <c r="D3" s="1"/>
      <c r="G3" s="1"/>
      <c r="H3" s="37" t="s">
        <v>108</v>
      </c>
    </row>
    <row r="4" spans="1:17" ht="14.65" thickBot="1"/>
    <row r="5" spans="1:17" ht="14.65" thickTop="1">
      <c r="A5" s="3"/>
      <c r="B5" s="4"/>
      <c r="C5" s="5">
        <v>45536</v>
      </c>
      <c r="D5" s="6"/>
      <c r="E5" s="4"/>
      <c r="F5" s="4"/>
      <c r="G5" s="6"/>
      <c r="H5" s="6"/>
      <c r="I5" s="4"/>
      <c r="J5" s="4"/>
      <c r="K5" s="4"/>
      <c r="L5" s="21" t="s">
        <v>40</v>
      </c>
      <c r="M5" s="4"/>
      <c r="N5" s="4"/>
      <c r="O5" s="4"/>
      <c r="P5" s="4"/>
      <c r="Q5" s="7"/>
    </row>
    <row r="6" spans="1:17">
      <c r="A6" s="8" t="s">
        <v>11</v>
      </c>
      <c r="B6" s="9"/>
      <c r="C6" s="10"/>
      <c r="D6" s="10"/>
      <c r="E6" s="9"/>
      <c r="F6" s="9"/>
      <c r="G6" s="10"/>
      <c r="H6" s="10"/>
      <c r="I6" s="9"/>
      <c r="J6" s="12" t="s">
        <v>68</v>
      </c>
      <c r="K6" s="9"/>
      <c r="L6" s="12" t="s">
        <v>21</v>
      </c>
      <c r="M6" s="12"/>
      <c r="N6" s="9"/>
      <c r="O6" s="9"/>
      <c r="P6" s="9"/>
      <c r="Q6" s="11"/>
    </row>
    <row r="7" spans="1:17">
      <c r="A7" s="8" t="s">
        <v>3</v>
      </c>
      <c r="B7" s="12" t="s">
        <v>6</v>
      </c>
      <c r="C7" s="13" t="s">
        <v>4</v>
      </c>
      <c r="D7" s="13" t="s">
        <v>7</v>
      </c>
      <c r="E7" s="12" t="s">
        <v>16</v>
      </c>
      <c r="F7" s="9"/>
      <c r="G7" s="13" t="s">
        <v>18</v>
      </c>
      <c r="H7" s="13" t="s">
        <v>19</v>
      </c>
      <c r="I7" s="43" t="s">
        <v>133</v>
      </c>
      <c r="J7" s="12" t="s">
        <v>67</v>
      </c>
      <c r="K7" s="9"/>
      <c r="L7" s="22">
        <v>20456.11</v>
      </c>
      <c r="M7" s="9" t="s">
        <v>135</v>
      </c>
      <c r="N7" s="9"/>
      <c r="O7" s="9"/>
      <c r="P7" s="9"/>
      <c r="Q7" s="11"/>
    </row>
    <row r="8" spans="1:17">
      <c r="A8" s="14" t="s">
        <v>227</v>
      </c>
      <c r="B8" s="9">
        <v>93</v>
      </c>
      <c r="C8" s="10">
        <v>28.69</v>
      </c>
      <c r="D8" s="10">
        <f>C8*B8</f>
        <v>2668.17</v>
      </c>
      <c r="E8" s="38" t="s">
        <v>17</v>
      </c>
      <c r="F8" s="9"/>
      <c r="G8" s="10">
        <v>28.04</v>
      </c>
      <c r="H8" s="10">
        <f>(B8*G8)-D8</f>
        <v>-60.450000000000273</v>
      </c>
      <c r="I8" s="9" t="s">
        <v>134</v>
      </c>
      <c r="J8" s="38">
        <f>G8*B8</f>
        <v>2607.7199999999998</v>
      </c>
      <c r="K8" s="9" t="str">
        <f>IF(B8&lt;&gt;0,"sell "&amp;B8&amp;" "&amp;A8&amp;" @ $"&amp;G8,"")</f>
        <v>sell 93 ASPN @ $28.04</v>
      </c>
      <c r="L8" s="50">
        <f>L7+(G8*B8)</f>
        <v>23063.83</v>
      </c>
      <c r="M8" s="9"/>
      <c r="N8" s="9"/>
      <c r="O8" s="9"/>
      <c r="P8" s="9"/>
      <c r="Q8" s="11"/>
    </row>
    <row r="9" spans="1:17">
      <c r="A9" s="14" t="s">
        <v>228</v>
      </c>
      <c r="B9" s="9">
        <v>175</v>
      </c>
      <c r="C9" s="10">
        <v>13.78</v>
      </c>
      <c r="D9" s="10">
        <f>C9*B9</f>
        <v>2411.5</v>
      </c>
      <c r="E9" s="38" t="s">
        <v>17</v>
      </c>
      <c r="F9" s="9"/>
      <c r="G9" s="10">
        <v>13.64</v>
      </c>
      <c r="H9" s="10">
        <f>(B9*G9)-D9</f>
        <v>-24.5</v>
      </c>
      <c r="I9" s="9" t="s">
        <v>134</v>
      </c>
      <c r="J9" s="38">
        <f>G9*B9</f>
        <v>2387</v>
      </c>
      <c r="K9" s="9" t="str">
        <f t="shared" ref="K9:K10" si="0">IF(B9&lt;&gt;0,"sell "&amp;B9&amp;" "&amp;A9&amp;" @ $"&amp;G9,"")</f>
        <v>sell 175 CXW @ $13.64</v>
      </c>
      <c r="L9" s="50">
        <f>L8+(G9*B9)</f>
        <v>25450.83</v>
      </c>
      <c r="M9" s="9"/>
      <c r="N9" s="9"/>
      <c r="O9" s="9"/>
      <c r="P9" s="9"/>
      <c r="Q9" s="11"/>
    </row>
    <row r="10" spans="1:17">
      <c r="A10" s="14" t="s">
        <v>229</v>
      </c>
      <c r="B10" s="9">
        <v>102</v>
      </c>
      <c r="C10" s="10">
        <v>31.84</v>
      </c>
      <c r="D10" s="10">
        <f>C10*B10</f>
        <v>3247.68</v>
      </c>
      <c r="E10" s="38" t="s">
        <v>17</v>
      </c>
      <c r="F10" s="9"/>
      <c r="G10" s="10">
        <v>31.64</v>
      </c>
      <c r="H10" s="10">
        <f>(B10*G10)-D10</f>
        <v>-20.399999999999636</v>
      </c>
      <c r="I10" s="9" t="s">
        <v>134</v>
      </c>
      <c r="J10" s="38">
        <f>G10*B10</f>
        <v>3227.28</v>
      </c>
      <c r="K10" s="9" t="str">
        <f t="shared" si="0"/>
        <v>sell 102 REVG @ $31.64</v>
      </c>
      <c r="L10" s="10">
        <f>L9+(G10*B10)</f>
        <v>28678.11</v>
      </c>
      <c r="M10" s="9" t="s">
        <v>44</v>
      </c>
      <c r="N10" s="9"/>
      <c r="O10" s="9"/>
      <c r="P10" s="9"/>
      <c r="Q10" s="11"/>
    </row>
    <row r="11" spans="1:17">
      <c r="A11" s="14"/>
      <c r="B11" s="9"/>
      <c r="C11" s="10" t="s">
        <v>20</v>
      </c>
      <c r="D11" s="10">
        <f>SUM(D8:D10)</f>
        <v>8327.35</v>
      </c>
      <c r="E11" s="9"/>
      <c r="F11" s="9"/>
      <c r="G11" s="41"/>
      <c r="H11" s="10">
        <f>SUM(H8:H10)</f>
        <v>-105.34999999999991</v>
      </c>
      <c r="I11" s="9"/>
      <c r="J11" s="38">
        <f>SUM(J8:J10)</f>
        <v>8222</v>
      </c>
      <c r="K11" s="9"/>
      <c r="L11" s="10"/>
      <c r="M11" s="9"/>
      <c r="N11" s="9"/>
      <c r="O11" s="9"/>
      <c r="P11" s="9"/>
      <c r="Q11" s="11"/>
    </row>
    <row r="12" spans="1:17">
      <c r="A12" s="14"/>
      <c r="B12" s="9"/>
      <c r="C12" s="10"/>
      <c r="D12" s="10"/>
      <c r="E12" s="9"/>
      <c r="F12" s="9"/>
      <c r="G12" s="42"/>
      <c r="H12" s="39"/>
      <c r="I12" s="9"/>
      <c r="J12" s="9"/>
      <c r="K12" s="9"/>
      <c r="L12" s="10"/>
      <c r="M12" s="9"/>
      <c r="N12" s="9"/>
      <c r="O12" s="9"/>
      <c r="P12" s="9"/>
      <c r="Q12" s="11"/>
    </row>
    <row r="13" spans="1:17">
      <c r="A13" s="14"/>
      <c r="B13" s="9"/>
      <c r="C13" s="10"/>
      <c r="D13" s="51"/>
      <c r="E13" s="42"/>
      <c r="F13" s="9"/>
      <c r="G13" s="41"/>
      <c r="H13" s="10"/>
      <c r="I13" s="9"/>
      <c r="J13" s="9"/>
      <c r="K13" s="9"/>
      <c r="L13" s="10"/>
      <c r="M13" s="12" t="s">
        <v>41</v>
      </c>
      <c r="N13" s="9"/>
      <c r="O13" s="9"/>
      <c r="P13" s="9"/>
      <c r="Q13" s="11"/>
    </row>
    <row r="14" spans="1:17">
      <c r="A14" s="8"/>
      <c r="B14" s="9"/>
      <c r="C14" s="10"/>
      <c r="D14" s="10"/>
      <c r="E14" s="20"/>
      <c r="F14" s="9"/>
      <c r="G14" s="41"/>
      <c r="H14" s="10"/>
      <c r="I14" s="9"/>
      <c r="J14" s="9"/>
      <c r="K14" s="9"/>
      <c r="L14" s="10"/>
      <c r="M14" s="12" t="s">
        <v>42</v>
      </c>
      <c r="N14" s="9"/>
      <c r="O14" s="9"/>
      <c r="P14" s="9"/>
      <c r="Q14" s="11"/>
    </row>
    <row r="15" spans="1:17">
      <c r="A15" s="8"/>
      <c r="B15" s="12" t="s">
        <v>6</v>
      </c>
      <c r="C15" s="13" t="s">
        <v>4</v>
      </c>
      <c r="D15" s="13" t="s">
        <v>5</v>
      </c>
      <c r="E15" s="23" t="s">
        <v>16</v>
      </c>
      <c r="F15" s="9"/>
      <c r="G15" s="43" t="s">
        <v>18</v>
      </c>
      <c r="H15" s="13" t="s">
        <v>19</v>
      </c>
      <c r="I15" s="9"/>
      <c r="J15" s="9"/>
      <c r="K15" s="9"/>
      <c r="L15" s="10"/>
      <c r="M15" s="38">
        <f>L7</f>
        <v>20456.11</v>
      </c>
      <c r="N15" s="9"/>
      <c r="O15" s="9"/>
      <c r="P15" s="9"/>
      <c r="Q15" s="11"/>
    </row>
    <row r="16" spans="1:17">
      <c r="A16" s="14" t="s">
        <v>236</v>
      </c>
      <c r="B16" s="9">
        <v>63</v>
      </c>
      <c r="C16" s="10">
        <v>46.09</v>
      </c>
      <c r="D16" s="10">
        <f>C16*B16</f>
        <v>2903.67</v>
      </c>
      <c r="E16" s="38" t="s">
        <v>17</v>
      </c>
      <c r="F16" s="9"/>
      <c r="G16" s="10">
        <v>25.25</v>
      </c>
      <c r="H16" s="10">
        <f>(B16*G16)-D16</f>
        <v>-1312.92</v>
      </c>
      <c r="I16" s="9" t="s">
        <v>134</v>
      </c>
      <c r="J16" s="9"/>
      <c r="K16" s="9" t="str">
        <f>IF(B16&lt;&gt;0,"buy "&amp;B16&amp;" "&amp;A16&amp;" @ $"&amp;G16,"")</f>
        <v>buy 63 DYN @ $25.25</v>
      </c>
      <c r="L16" s="10">
        <f>L10-(G16*B16)</f>
        <v>27087.360000000001</v>
      </c>
      <c r="M16" s="38">
        <f>L7-(G16*B16)</f>
        <v>18865.36</v>
      </c>
      <c r="N16" s="9"/>
      <c r="O16" s="9"/>
      <c r="P16" s="9"/>
      <c r="Q16" s="11"/>
    </row>
    <row r="17" spans="1:17">
      <c r="A17" s="14" t="s">
        <v>238</v>
      </c>
      <c r="B17" s="9">
        <v>8</v>
      </c>
      <c r="C17" s="10">
        <v>353.52</v>
      </c>
      <c r="D17" s="10">
        <f>C17*B17</f>
        <v>2828.16</v>
      </c>
      <c r="E17" s="38" t="s">
        <v>17</v>
      </c>
      <c r="F17" s="9"/>
      <c r="G17" s="10">
        <v>352.94</v>
      </c>
      <c r="H17" s="10">
        <f>(B17*G17)-D17</f>
        <v>-4.6399999999998727</v>
      </c>
      <c r="I17" s="9" t="s">
        <v>134</v>
      </c>
      <c r="J17" s="9"/>
      <c r="K17" s="9" t="str">
        <f>IF(B17&lt;&gt;0,"buy "&amp;B17&amp;" "&amp;A17&amp;" @ $"&amp;G17,"")</f>
        <v>buy 8 FIX @ $352.94</v>
      </c>
      <c r="L17" s="10">
        <f>L16-(G17*B17)</f>
        <v>24263.84</v>
      </c>
      <c r="M17" s="38">
        <f>M16-(G17*B17)</f>
        <v>16041.84</v>
      </c>
      <c r="N17" s="9"/>
      <c r="O17" s="9"/>
      <c r="P17" s="9"/>
      <c r="Q17" s="11"/>
    </row>
    <row r="18" spans="1:17">
      <c r="A18" s="28" t="s">
        <v>237</v>
      </c>
      <c r="B18" s="29">
        <v>51</v>
      </c>
      <c r="C18" s="30">
        <v>56.39</v>
      </c>
      <c r="D18" s="30">
        <f>C18*B18</f>
        <v>2875.89</v>
      </c>
      <c r="E18" s="38" t="s">
        <v>17</v>
      </c>
      <c r="F18" s="29"/>
      <c r="G18" s="30">
        <v>56.3</v>
      </c>
      <c r="H18" s="30">
        <f>(B18*G18)-D18</f>
        <v>-4.5900000000001455</v>
      </c>
      <c r="I18" s="9" t="s">
        <v>134</v>
      </c>
      <c r="J18" s="9"/>
      <c r="K18" s="9" t="str">
        <f>IF(B18&lt;&gt;0,"buy "&amp;B18&amp;" "&amp;A18&amp;" @ $"&amp;G18,"")</f>
        <v>buy 51 RXST @ $56.3</v>
      </c>
      <c r="L18" s="10">
        <f>L17-(G18*B18)</f>
        <v>21392.54</v>
      </c>
      <c r="M18" s="46">
        <f>M17-(G18*B18)</f>
        <v>13170.54</v>
      </c>
      <c r="N18" s="47"/>
      <c r="O18" s="47"/>
      <c r="P18" s="47"/>
      <c r="Q18" s="48"/>
    </row>
    <row r="19" spans="1:17">
      <c r="A19" s="14"/>
      <c r="B19" s="9"/>
      <c r="C19" s="10" t="s">
        <v>20</v>
      </c>
      <c r="D19" s="10">
        <f>SUM(D16:D18)</f>
        <v>8607.7199999999993</v>
      </c>
      <c r="E19" s="9"/>
      <c r="F19" s="9"/>
      <c r="G19" s="10"/>
      <c r="H19" s="10">
        <f>SUM(H16:H18)</f>
        <v>-1322.15</v>
      </c>
      <c r="I19" s="9"/>
      <c r="J19" s="9"/>
      <c r="K19" s="9"/>
      <c r="L19" s="10"/>
      <c r="M19" s="9"/>
      <c r="N19" s="9"/>
      <c r="O19" s="9"/>
      <c r="P19" s="9"/>
      <c r="Q19" s="11"/>
    </row>
    <row r="20" spans="1:17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12" t="str">
        <f>IF(J11+M18&gt;0,"Credit Surplus","Credit Shortage")</f>
        <v>Credit Surplus</v>
      </c>
      <c r="N20" s="38"/>
      <c r="O20" s="9"/>
      <c r="P20" s="9"/>
      <c r="Q20" s="11"/>
    </row>
    <row r="21" spans="1:17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10"/>
      <c r="M21" s="9"/>
      <c r="N21" s="9"/>
      <c r="O21" s="9"/>
      <c r="P21" s="9"/>
      <c r="Q21" s="11"/>
    </row>
    <row r="22" spans="1:17">
      <c r="A22" s="14"/>
      <c r="B22" s="9"/>
      <c r="C22" s="10"/>
      <c r="D22" s="10"/>
      <c r="E22" s="9"/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</row>
    <row r="23" spans="1:17">
      <c r="A23" s="14" t="s">
        <v>23</v>
      </c>
      <c r="B23" s="9"/>
      <c r="C23" s="10"/>
      <c r="D23" s="22">
        <v>590.07000000000005</v>
      </c>
      <c r="E23" s="9" t="s">
        <v>111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</row>
    <row r="24" spans="1:17">
      <c r="A24" s="14" t="s">
        <v>24</v>
      </c>
      <c r="B24" s="9"/>
      <c r="C24" s="10"/>
      <c r="D24" s="49">
        <f>H11</f>
        <v>-105.34999999999991</v>
      </c>
      <c r="E24" s="9" t="s">
        <v>36</v>
      </c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</row>
    <row r="25" spans="1:17">
      <c r="A25" s="14" t="s">
        <v>25</v>
      </c>
      <c r="B25" s="9"/>
      <c r="C25" s="10"/>
      <c r="D25" s="10">
        <f>D23+D24</f>
        <v>484.72000000000014</v>
      </c>
      <c r="E25" s="9"/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</row>
    <row r="26" spans="1:17">
      <c r="A26" s="14" t="s">
        <v>27</v>
      </c>
      <c r="B26" s="9"/>
      <c r="C26" s="10"/>
      <c r="D26" s="10">
        <f>H19</f>
        <v>-1322.15</v>
      </c>
      <c r="E26" s="9" t="s">
        <v>37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</row>
    <row r="27" spans="1:17">
      <c r="A27" s="14" t="s">
        <v>25</v>
      </c>
      <c r="B27" s="9"/>
      <c r="C27" s="10"/>
      <c r="D27" s="32">
        <f>D25-D26</f>
        <v>1806.8700000000003</v>
      </c>
      <c r="E27" s="20" t="s">
        <v>38</v>
      </c>
      <c r="F27" s="9"/>
      <c r="G27" s="10"/>
      <c r="H27" s="10"/>
      <c r="I27" s="9"/>
      <c r="J27" s="9"/>
      <c r="K27" s="9"/>
      <c r="L27" s="9"/>
      <c r="M27" s="9"/>
      <c r="N27" s="9"/>
      <c r="O27" s="9"/>
      <c r="P27" s="9"/>
      <c r="Q27" s="11"/>
    </row>
    <row r="28" spans="1:17" ht="14.65" thickBot="1">
      <c r="A28" s="16"/>
      <c r="B28" s="17"/>
      <c r="C28" s="18"/>
      <c r="D28" s="18"/>
      <c r="E28" s="17"/>
      <c r="F28" s="17"/>
      <c r="G28" s="18"/>
      <c r="H28" s="18"/>
      <c r="I28" s="17"/>
      <c r="J28" s="17"/>
      <c r="K28" s="17"/>
      <c r="L28" s="17"/>
      <c r="M28" s="17"/>
      <c r="N28" s="17"/>
      <c r="O28" s="17"/>
      <c r="P28" s="17"/>
      <c r="Q28" s="19"/>
    </row>
    <row r="29" spans="1:17" ht="14.65" thickTop="1"/>
    <row r="32" spans="1:17" ht="14.65" thickBot="1"/>
    <row r="33" spans="1:17" ht="14.65" thickTop="1">
      <c r="A33" s="3"/>
      <c r="B33" s="4"/>
      <c r="C33" s="5">
        <v>45505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</row>
    <row r="34" spans="1:17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</row>
    <row r="35" spans="1:17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22301.759999999998</v>
      </c>
      <c r="M35" s="9" t="s">
        <v>135</v>
      </c>
      <c r="N35" s="9"/>
      <c r="O35" s="9"/>
      <c r="P35" s="9"/>
      <c r="Q35" s="11"/>
    </row>
    <row r="36" spans="1:17">
      <c r="A36" s="14" t="s">
        <v>224</v>
      </c>
      <c r="B36" s="9">
        <v>159</v>
      </c>
      <c r="C36" s="10">
        <v>14.5</v>
      </c>
      <c r="D36" s="10">
        <f>C36*B36</f>
        <v>2305.5</v>
      </c>
      <c r="E36" s="38" t="s">
        <v>17</v>
      </c>
      <c r="F36" s="9"/>
      <c r="G36" s="10">
        <v>14.45</v>
      </c>
      <c r="H36" s="10">
        <f>(B36*G36)-D36</f>
        <v>-7.9500000000002728</v>
      </c>
      <c r="I36" s="9" t="s">
        <v>134</v>
      </c>
      <c r="J36" s="38">
        <f>G36*B36</f>
        <v>2297.5499999999997</v>
      </c>
      <c r="K36" s="9" t="str">
        <f>IF(B36&lt;&gt;0,"sell "&amp;B36&amp;" "&amp;A36&amp;" @ $"&amp;G36,"")</f>
        <v>sell 159 GEO @ $14.45</v>
      </c>
      <c r="L36" s="50">
        <f>L35+(G36*B36)</f>
        <v>24599.309999999998</v>
      </c>
      <c r="M36" s="9"/>
      <c r="N36" s="9"/>
      <c r="O36" s="9"/>
      <c r="P36" s="9"/>
      <c r="Q36" s="11"/>
    </row>
    <row r="37" spans="1:17">
      <c r="A37" s="14" t="s">
        <v>225</v>
      </c>
      <c r="B37" s="9">
        <v>28</v>
      </c>
      <c r="C37" s="10">
        <v>92.94</v>
      </c>
      <c r="D37" s="10">
        <f>C37*B37</f>
        <v>2602.3199999999997</v>
      </c>
      <c r="E37" s="38" t="s">
        <v>17</v>
      </c>
      <c r="F37" s="9"/>
      <c r="G37" s="10">
        <v>93.21</v>
      </c>
      <c r="H37" s="10">
        <f>(B37*G37)-D37</f>
        <v>7.5599999999999454</v>
      </c>
      <c r="I37" s="9" t="s">
        <v>134</v>
      </c>
      <c r="J37" s="38">
        <f>G37*B37</f>
        <v>2609.8799999999997</v>
      </c>
      <c r="K37" s="9" t="str">
        <f t="shared" ref="K37:K38" si="1">IF(B37&lt;&gt;0,"sell "&amp;B37&amp;" "&amp;A37&amp;" @ $"&amp;G37,"")</f>
        <v>sell 28 EHC @ $93.21</v>
      </c>
      <c r="L37" s="50">
        <f>L36+(G37*B37)</f>
        <v>27209.19</v>
      </c>
      <c r="M37" s="9"/>
      <c r="N37" s="9"/>
      <c r="O37" s="9"/>
      <c r="P37" s="9"/>
      <c r="Q37" s="11"/>
    </row>
    <row r="38" spans="1:17">
      <c r="A38" s="14" t="s">
        <v>226</v>
      </c>
      <c r="B38" s="9">
        <v>73</v>
      </c>
      <c r="C38" s="10">
        <v>46.4</v>
      </c>
      <c r="D38" s="10">
        <f>C38*B38</f>
        <v>3387.2</v>
      </c>
      <c r="E38" s="38" t="s">
        <v>17</v>
      </c>
      <c r="F38" s="9"/>
      <c r="G38" s="10">
        <v>44.88</v>
      </c>
      <c r="H38" s="10">
        <f>(B38*G38)-D38</f>
        <v>-110.95999999999958</v>
      </c>
      <c r="I38" s="9" t="s">
        <v>134</v>
      </c>
      <c r="J38" s="38">
        <f>G38*B38</f>
        <v>3276.2400000000002</v>
      </c>
      <c r="K38" s="9" t="str">
        <f t="shared" si="1"/>
        <v>sell 73 AGIO @ $44.88</v>
      </c>
      <c r="L38" s="10">
        <f>L37+(G38*B38)</f>
        <v>30485.43</v>
      </c>
      <c r="M38" s="9" t="s">
        <v>44</v>
      </c>
      <c r="N38" s="9"/>
      <c r="O38" s="9"/>
      <c r="P38" s="9"/>
      <c r="Q38" s="11"/>
    </row>
    <row r="39" spans="1:17">
      <c r="A39" s="14"/>
      <c r="B39" s="9"/>
      <c r="C39" s="10" t="s">
        <v>20</v>
      </c>
      <c r="D39" s="10">
        <f>SUM(D36:D38)</f>
        <v>8295.02</v>
      </c>
      <c r="E39" s="9"/>
      <c r="F39" s="9"/>
      <c r="G39" s="41"/>
      <c r="H39" s="10">
        <f>SUM(H36:H38)</f>
        <v>-111.34999999999991</v>
      </c>
      <c r="I39" s="9"/>
      <c r="J39" s="38">
        <f>SUM(J36:J38)</f>
        <v>8183.67</v>
      </c>
      <c r="K39" s="9"/>
      <c r="L39" s="10"/>
      <c r="M39" s="9"/>
      <c r="N39" s="9"/>
      <c r="O39" s="9"/>
      <c r="P39" s="9"/>
      <c r="Q39" s="11"/>
    </row>
    <row r="40" spans="1:17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</row>
    <row r="41" spans="1:17">
      <c r="A41" s="14"/>
      <c r="B41" s="9"/>
      <c r="C41" s="10"/>
      <c r="D41" s="51"/>
      <c r="E41" s="42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</row>
    <row r="42" spans="1:17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</row>
    <row r="43" spans="1:17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22301.759999999998</v>
      </c>
      <c r="N43" s="9"/>
      <c r="O43" s="9"/>
      <c r="P43" s="9"/>
      <c r="Q43" s="11"/>
    </row>
    <row r="44" spans="1:17">
      <c r="A44" s="14" t="s">
        <v>233</v>
      </c>
      <c r="B44" s="9">
        <v>68</v>
      </c>
      <c r="C44" s="10">
        <v>43.05</v>
      </c>
      <c r="D44" s="10">
        <f>C44*B44</f>
        <v>2927.3999999999996</v>
      </c>
      <c r="E44" s="38" t="s">
        <v>17</v>
      </c>
      <c r="F44" s="9"/>
      <c r="G44" s="10">
        <v>43.11</v>
      </c>
      <c r="H44" s="10">
        <f>(B44*G44)-D44</f>
        <v>4.080000000000382</v>
      </c>
      <c r="I44" s="9" t="s">
        <v>134</v>
      </c>
      <c r="J44" s="9"/>
      <c r="K44" s="9" t="str">
        <f>IF(B44&lt;&gt;0,"buy "&amp;B44&amp;" "&amp;A44&amp;" @ $"&amp;G44,"")</f>
        <v>buy 68 IDYA @ $43.11</v>
      </c>
      <c r="L44" s="10">
        <f>L38-(G44*B44)</f>
        <v>27553.95</v>
      </c>
      <c r="M44" s="38">
        <f>L35-(G44*B44)</f>
        <v>19370.28</v>
      </c>
      <c r="N44" s="9"/>
      <c r="O44" s="9"/>
      <c r="P44" s="9"/>
      <c r="Q44" s="11"/>
    </row>
    <row r="45" spans="1:17">
      <c r="A45" s="14" t="s">
        <v>234</v>
      </c>
      <c r="B45" s="9">
        <v>22</v>
      </c>
      <c r="C45" s="10">
        <v>133.5</v>
      </c>
      <c r="D45" s="10">
        <f>C45*B45</f>
        <v>2937</v>
      </c>
      <c r="E45" s="38" t="s">
        <v>17</v>
      </c>
      <c r="F45" s="9"/>
      <c r="G45" s="10">
        <v>133.56</v>
      </c>
      <c r="H45" s="10">
        <f>(B45*G45)-D45</f>
        <v>1.3200000000001637</v>
      </c>
      <c r="I45" s="9" t="s">
        <v>134</v>
      </c>
      <c r="J45" s="9"/>
      <c r="K45" s="9" t="str">
        <f>IF(B45&lt;&gt;0,"buy "&amp;B45&amp;" "&amp;A45&amp;" @ $"&amp;G45,"")</f>
        <v>buy 22 ASND @ $133.56</v>
      </c>
      <c r="L45" s="10">
        <f>L44-(G45*B45)</f>
        <v>24615.63</v>
      </c>
      <c r="M45" s="38">
        <f>M44-(G45*B45)</f>
        <v>16431.96</v>
      </c>
      <c r="N45" s="9"/>
      <c r="O45" s="9"/>
      <c r="P45" s="9"/>
      <c r="Q45" s="11"/>
    </row>
    <row r="46" spans="1:17">
      <c r="A46" s="28" t="s">
        <v>235</v>
      </c>
      <c r="B46" s="29">
        <v>76</v>
      </c>
      <c r="C46" s="30">
        <v>38.68</v>
      </c>
      <c r="D46" s="30">
        <f>C46*B46</f>
        <v>2939.68</v>
      </c>
      <c r="E46" s="38" t="s">
        <v>17</v>
      </c>
      <c r="F46" s="29"/>
      <c r="G46" s="30">
        <v>38.630000000000003</v>
      </c>
      <c r="H46" s="30">
        <f>(B46*G46)-D46</f>
        <v>-3.7999999999997272</v>
      </c>
      <c r="I46" s="9" t="s">
        <v>134</v>
      </c>
      <c r="J46" s="9"/>
      <c r="K46" s="9" t="str">
        <f>IF(B46&lt;&gt;0,"buy "&amp;B46&amp;" "&amp;A46&amp;" @ $"&amp;G46,"")</f>
        <v>buy 76 TRMD @ $38.63</v>
      </c>
      <c r="L46" s="10">
        <f>L45-(G46*B46)</f>
        <v>21679.75</v>
      </c>
      <c r="M46" s="46">
        <f>M45-(G46*B46)</f>
        <v>13496.079999999998</v>
      </c>
      <c r="N46" s="47"/>
      <c r="O46" s="47"/>
      <c r="P46" s="47"/>
      <c r="Q46" s="48"/>
    </row>
    <row r="47" spans="1:17">
      <c r="A47" s="14"/>
      <c r="B47" s="9"/>
      <c r="C47" s="10" t="s">
        <v>20</v>
      </c>
      <c r="D47" s="10">
        <f>SUM(D44:D46)</f>
        <v>8804.08</v>
      </c>
      <c r="E47" s="9"/>
      <c r="F47" s="9"/>
      <c r="G47" s="10"/>
      <c r="H47" s="10">
        <f>SUM(H44:H46)</f>
        <v>1.6000000000008185</v>
      </c>
      <c r="I47" s="9"/>
      <c r="J47" s="9"/>
      <c r="K47" s="9"/>
      <c r="L47" s="10"/>
      <c r="M47" s="9"/>
      <c r="N47" s="9"/>
      <c r="O47" s="9"/>
      <c r="P47" s="9"/>
      <c r="Q47" s="11"/>
    </row>
    <row r="48" spans="1:17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/>
      <c r="O48" s="9"/>
      <c r="P48" s="9"/>
      <c r="Q48" s="11"/>
    </row>
    <row r="49" spans="1:17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17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17">
      <c r="A51" s="14" t="s">
        <v>23</v>
      </c>
      <c r="B51" s="9"/>
      <c r="C51" s="10"/>
      <c r="D51" s="22">
        <v>983.39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17">
      <c r="A52" s="14" t="s">
        <v>24</v>
      </c>
      <c r="B52" s="9"/>
      <c r="C52" s="10"/>
      <c r="D52" s="49">
        <f>H39</f>
        <v>-111.34999999999991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17">
      <c r="A53" s="14" t="s">
        <v>25</v>
      </c>
      <c r="B53" s="9"/>
      <c r="C53" s="10"/>
      <c r="D53" s="10">
        <f>D51+D52</f>
        <v>872.04000000000008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17">
      <c r="A54" s="14" t="s">
        <v>27</v>
      </c>
      <c r="B54" s="9"/>
      <c r="C54" s="10"/>
      <c r="D54" s="10">
        <f>H47</f>
        <v>1.6000000000008185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17">
      <c r="A55" s="14" t="s">
        <v>25</v>
      </c>
      <c r="B55" s="9"/>
      <c r="C55" s="10"/>
      <c r="D55" s="32">
        <f>D53-D54</f>
        <v>870.43999999999926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17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17" ht="14.65" thickTop="1"/>
    <row r="59" spans="1:17" ht="14.65" thickBot="1"/>
    <row r="60" spans="1:17" ht="14.65" thickTop="1">
      <c r="A60" s="3"/>
      <c r="B60" s="4"/>
      <c r="C60" s="5">
        <v>45474</v>
      </c>
      <c r="D60" s="6"/>
      <c r="E60" s="4"/>
      <c r="F60" s="4"/>
      <c r="G60" s="6"/>
      <c r="H60" s="6"/>
      <c r="I60" s="4"/>
      <c r="J60" s="4"/>
      <c r="K60" s="4"/>
      <c r="L60" s="21" t="s">
        <v>40</v>
      </c>
      <c r="M60" s="4"/>
      <c r="N60" s="4"/>
      <c r="O60" s="4"/>
      <c r="P60" s="4"/>
      <c r="Q60" s="7"/>
    </row>
    <row r="61" spans="1:17">
      <c r="A61" s="8" t="s">
        <v>11</v>
      </c>
      <c r="B61" s="9"/>
      <c r="C61" s="10"/>
      <c r="D61" s="10"/>
      <c r="E61" s="9"/>
      <c r="F61" s="9"/>
      <c r="G61" s="10"/>
      <c r="H61" s="10"/>
      <c r="I61" s="9"/>
      <c r="J61" s="12" t="s">
        <v>68</v>
      </c>
      <c r="K61" s="9"/>
      <c r="L61" s="12" t="s">
        <v>21</v>
      </c>
      <c r="M61" s="12"/>
      <c r="N61" s="9"/>
      <c r="O61" s="9"/>
      <c r="P61" s="9"/>
      <c r="Q61" s="11"/>
    </row>
    <row r="62" spans="1:17">
      <c r="A62" s="8" t="s">
        <v>3</v>
      </c>
      <c r="B62" s="12" t="s">
        <v>6</v>
      </c>
      <c r="C62" s="13" t="s">
        <v>4</v>
      </c>
      <c r="D62" s="13" t="s">
        <v>7</v>
      </c>
      <c r="E62" s="12" t="s">
        <v>16</v>
      </c>
      <c r="F62" s="9"/>
      <c r="G62" s="13" t="s">
        <v>18</v>
      </c>
      <c r="H62" s="13" t="s">
        <v>19</v>
      </c>
      <c r="I62" s="43" t="s">
        <v>133</v>
      </c>
      <c r="J62" s="12" t="s">
        <v>67</v>
      </c>
      <c r="K62" s="9"/>
      <c r="L62" s="22">
        <v>26567.27</v>
      </c>
      <c r="M62" s="9" t="s">
        <v>135</v>
      </c>
      <c r="N62" s="9"/>
      <c r="O62" s="9"/>
      <c r="P62" s="9"/>
      <c r="Q62" s="11"/>
    </row>
    <row r="63" spans="1:17">
      <c r="A63" s="14" t="s">
        <v>221</v>
      </c>
      <c r="B63" s="9">
        <v>56</v>
      </c>
      <c r="C63" s="10">
        <v>31.99</v>
      </c>
      <c r="D63" s="10">
        <f>C63*B63</f>
        <v>1791.4399999999998</v>
      </c>
      <c r="E63" s="38" t="s">
        <v>17</v>
      </c>
      <c r="F63" s="9"/>
      <c r="G63" s="10">
        <v>32.19</v>
      </c>
      <c r="H63" s="10">
        <f>(B63*G63)-D63</f>
        <v>11.200000000000045</v>
      </c>
      <c r="I63" s="9" t="s">
        <v>134</v>
      </c>
      <c r="J63" s="38">
        <f>G63*B63</f>
        <v>1802.6399999999999</v>
      </c>
      <c r="K63" s="9" t="str">
        <f>IF(B63&lt;&gt;0,"sell "&amp;B63&amp;" "&amp;A63&amp;" @ $"&amp;G63,"")</f>
        <v>sell 56 FOR @ $32.19</v>
      </c>
      <c r="L63" s="50">
        <f>L62+(G63*B63)</f>
        <v>28369.91</v>
      </c>
      <c r="M63" s="9"/>
      <c r="N63" s="9"/>
      <c r="O63" s="9"/>
      <c r="P63" s="9"/>
      <c r="Q63" s="11"/>
    </row>
    <row r="64" spans="1:17">
      <c r="A64" s="14" t="s">
        <v>223</v>
      </c>
      <c r="B64" s="9">
        <v>29</v>
      </c>
      <c r="C64" s="10">
        <v>91</v>
      </c>
      <c r="D64" s="10">
        <f>C64*B64</f>
        <v>2639</v>
      </c>
      <c r="E64" s="38" t="s">
        <v>17</v>
      </c>
      <c r="F64" s="9"/>
      <c r="G64" s="10">
        <v>91.06</v>
      </c>
      <c r="H64" s="10">
        <f>(B64*G64)-D64</f>
        <v>1.7400000000002365</v>
      </c>
      <c r="I64" s="9" t="s">
        <v>134</v>
      </c>
      <c r="J64" s="38">
        <f>G64*B64</f>
        <v>2640.7400000000002</v>
      </c>
      <c r="K64" s="9" t="str">
        <f t="shared" ref="K64:K65" si="2">IF(B64&lt;&gt;0,"sell "&amp;B64&amp;" "&amp;A64&amp;" @ $"&amp;G64,"")</f>
        <v>sell 29 HWKN @ $91.06</v>
      </c>
      <c r="L64" s="50">
        <f>L63+(G64*B64)</f>
        <v>31010.65</v>
      </c>
      <c r="M64" s="9"/>
      <c r="N64" s="9"/>
      <c r="O64" s="9"/>
      <c r="P64" s="9"/>
      <c r="Q64" s="11"/>
    </row>
    <row r="65" spans="1:17">
      <c r="A65" s="14"/>
      <c r="B65" s="9"/>
      <c r="C65" s="10">
        <v>0</v>
      </c>
      <c r="D65" s="10">
        <f>C65*B65</f>
        <v>0</v>
      </c>
      <c r="E65" s="38" t="s">
        <v>17</v>
      </c>
      <c r="F65" s="9"/>
      <c r="G65" s="10">
        <v>0</v>
      </c>
      <c r="H65" s="10">
        <f>(B65*G65)-D65</f>
        <v>0</v>
      </c>
      <c r="I65" s="9" t="s">
        <v>134</v>
      </c>
      <c r="J65" s="38">
        <f>G65*B65</f>
        <v>0</v>
      </c>
      <c r="K65" s="9" t="str">
        <f t="shared" si="2"/>
        <v/>
      </c>
      <c r="L65" s="10">
        <f>L64+(G65*B65)</f>
        <v>31010.65</v>
      </c>
      <c r="M65" s="9" t="s">
        <v>44</v>
      </c>
      <c r="N65" s="9"/>
      <c r="O65" s="9"/>
      <c r="P65" s="9"/>
      <c r="Q65" s="11"/>
    </row>
    <row r="66" spans="1:17">
      <c r="A66" s="14"/>
      <c r="B66" s="9"/>
      <c r="C66" s="10" t="s">
        <v>20</v>
      </c>
      <c r="D66" s="10">
        <f>SUM(D63:D65)</f>
        <v>4430.4399999999996</v>
      </c>
      <c r="E66" s="9"/>
      <c r="F66" s="9"/>
      <c r="G66" s="41"/>
      <c r="H66" s="10">
        <f>SUM(H63:H65)</f>
        <v>12.940000000000282</v>
      </c>
      <c r="I66" s="9"/>
      <c r="J66" s="38">
        <f>SUM(J63:J65)</f>
        <v>4443.38</v>
      </c>
      <c r="K66" s="9"/>
      <c r="L66" s="10"/>
      <c r="M66" s="9"/>
      <c r="N66" s="9"/>
      <c r="O66" s="9"/>
      <c r="P66" s="9"/>
      <c r="Q66" s="11"/>
    </row>
    <row r="67" spans="1:17">
      <c r="A67" s="14"/>
      <c r="B67" s="9"/>
      <c r="C67" s="10"/>
      <c r="D67" s="10"/>
      <c r="E67" s="9"/>
      <c r="F67" s="9"/>
      <c r="G67" s="42"/>
      <c r="H67" s="39"/>
      <c r="I67" s="9"/>
      <c r="J67" s="9"/>
      <c r="K67" s="9"/>
      <c r="L67" s="10"/>
      <c r="M67" s="9"/>
      <c r="N67" s="9"/>
      <c r="O67" s="9"/>
      <c r="P67" s="9"/>
      <c r="Q67" s="11"/>
    </row>
    <row r="68" spans="1:17">
      <c r="A68" s="14"/>
      <c r="B68" s="9"/>
      <c r="C68" s="10"/>
      <c r="D68" s="51"/>
      <c r="E68" s="42"/>
      <c r="F68" s="9"/>
      <c r="G68" s="41"/>
      <c r="H68" s="10"/>
      <c r="I68" s="9"/>
      <c r="J68" s="9"/>
      <c r="K68" s="9"/>
      <c r="L68" s="10"/>
      <c r="M68" s="12" t="s">
        <v>41</v>
      </c>
      <c r="N68" s="9"/>
      <c r="O68" s="9"/>
      <c r="P68" s="9"/>
      <c r="Q68" s="11"/>
    </row>
    <row r="69" spans="1:17">
      <c r="A69" s="8"/>
      <c r="B69" s="9"/>
      <c r="C69" s="10"/>
      <c r="D69" s="10"/>
      <c r="E69" s="20"/>
      <c r="F69" s="9"/>
      <c r="G69" s="41"/>
      <c r="H69" s="10"/>
      <c r="I69" s="9"/>
      <c r="J69" s="9"/>
      <c r="K69" s="9"/>
      <c r="L69" s="10"/>
      <c r="M69" s="12" t="s">
        <v>42</v>
      </c>
      <c r="N69" s="9"/>
      <c r="O69" s="9"/>
      <c r="P69" s="9"/>
      <c r="Q69" s="11"/>
    </row>
    <row r="70" spans="1:17">
      <c r="A70" s="8"/>
      <c r="B70" s="12" t="s">
        <v>6</v>
      </c>
      <c r="C70" s="13" t="s">
        <v>4</v>
      </c>
      <c r="D70" s="13" t="s">
        <v>5</v>
      </c>
      <c r="E70" s="23" t="s">
        <v>16</v>
      </c>
      <c r="F70" s="9"/>
      <c r="G70" s="43" t="s">
        <v>18</v>
      </c>
      <c r="H70" s="13" t="s">
        <v>19</v>
      </c>
      <c r="I70" s="9"/>
      <c r="J70" s="9"/>
      <c r="K70" s="9"/>
      <c r="L70" s="10"/>
      <c r="M70" s="38">
        <f>L62</f>
        <v>26567.27</v>
      </c>
      <c r="N70" s="9"/>
      <c r="O70" s="9"/>
      <c r="P70" s="9"/>
      <c r="Q70" s="11"/>
    </row>
    <row r="71" spans="1:17">
      <c r="A71" s="14" t="s">
        <v>230</v>
      </c>
      <c r="B71" s="9">
        <v>92</v>
      </c>
      <c r="C71" s="10">
        <v>30.42</v>
      </c>
      <c r="D71" s="10">
        <f>C71*B71</f>
        <v>2798.6400000000003</v>
      </c>
      <c r="E71" s="38" t="s">
        <v>17</v>
      </c>
      <c r="F71" s="9"/>
      <c r="G71" s="10">
        <v>30.68</v>
      </c>
      <c r="H71" s="10">
        <f>(B71*G71)-D71</f>
        <v>23.919999999999618</v>
      </c>
      <c r="I71" s="9" t="s">
        <v>134</v>
      </c>
      <c r="J71" s="9"/>
      <c r="K71" s="9" t="str">
        <f>IF(B71&lt;&gt;0,"buy "&amp;B71&amp;" "&amp;A71&amp;" @ $"&amp;G71,"")</f>
        <v>buy 92 GCT @ $30.68</v>
      </c>
      <c r="L71" s="10">
        <f>L65-(G71*B71)</f>
        <v>28188.09</v>
      </c>
      <c r="M71" s="38">
        <f>L62-(G71*B71)</f>
        <v>23744.71</v>
      </c>
      <c r="N71" s="9"/>
      <c r="O71" s="9"/>
      <c r="P71" s="9"/>
      <c r="Q71" s="11"/>
    </row>
    <row r="72" spans="1:17">
      <c r="A72" s="14" t="s">
        <v>231</v>
      </c>
      <c r="B72" s="9">
        <v>9</v>
      </c>
      <c r="C72" s="10">
        <v>293.77999999999997</v>
      </c>
      <c r="D72" s="10">
        <f>C72*B72</f>
        <v>2644.0199999999995</v>
      </c>
      <c r="E72" s="38" t="s">
        <v>17</v>
      </c>
      <c r="F72" s="9"/>
      <c r="G72" s="10">
        <v>295.17</v>
      </c>
      <c r="H72" s="10">
        <f>(B72*G72)-D72</f>
        <v>12.510000000000673</v>
      </c>
      <c r="I72" s="9" t="s">
        <v>134</v>
      </c>
      <c r="J72" s="9"/>
      <c r="K72" s="9" t="str">
        <f>IF(B72&lt;&gt;0,"buy "&amp;B72&amp;" "&amp;A72&amp;" @ $"&amp;G72,"")</f>
        <v>buy 9 KAI @ $295.17</v>
      </c>
      <c r="L72" s="10">
        <f>L71-(G72*B72)</f>
        <v>25531.56</v>
      </c>
      <c r="M72" s="38">
        <f>M71-(G72*B72)</f>
        <v>21088.18</v>
      </c>
      <c r="N72" s="9"/>
      <c r="O72" s="9"/>
      <c r="P72" s="9"/>
      <c r="Q72" s="11"/>
    </row>
    <row r="73" spans="1:17">
      <c r="A73" s="28" t="s">
        <v>232</v>
      </c>
      <c r="B73" s="29">
        <v>61</v>
      </c>
      <c r="C73" s="30">
        <v>45.63</v>
      </c>
      <c r="D73" s="30">
        <f>C73*B73</f>
        <v>2783.4300000000003</v>
      </c>
      <c r="E73" s="38" t="s">
        <v>17</v>
      </c>
      <c r="F73" s="29"/>
      <c r="G73" s="30">
        <v>46.24</v>
      </c>
      <c r="H73" s="30">
        <f>(B73*G73)-D73</f>
        <v>37.210000000000036</v>
      </c>
      <c r="I73" s="9" t="s">
        <v>134</v>
      </c>
      <c r="J73" s="9"/>
      <c r="K73" s="9" t="str">
        <f>IF(B73&lt;&gt;0,"buy "&amp;B73&amp;" "&amp;A73&amp;" @ $"&amp;G73,"")</f>
        <v>buy 61 GLP @ $46.24</v>
      </c>
      <c r="L73" s="10">
        <f>L72-(G73*B73)</f>
        <v>22710.920000000002</v>
      </c>
      <c r="M73" s="46">
        <f>M72-(G73*B73)</f>
        <v>18267.54</v>
      </c>
      <c r="N73" s="47"/>
      <c r="O73" s="47"/>
      <c r="P73" s="47"/>
      <c r="Q73" s="48"/>
    </row>
    <row r="74" spans="1:17">
      <c r="A74" s="14"/>
      <c r="B74" s="9"/>
      <c r="C74" s="10" t="s">
        <v>20</v>
      </c>
      <c r="D74" s="10">
        <f>SUM(D71:D73)</f>
        <v>8226.09</v>
      </c>
      <c r="E74" s="9"/>
      <c r="F74" s="9"/>
      <c r="G74" s="10"/>
      <c r="H74" s="10">
        <f>SUM(H71:H73)</f>
        <v>73.640000000000327</v>
      </c>
      <c r="I74" s="9"/>
      <c r="J74" s="9"/>
      <c r="K74" s="9"/>
      <c r="L74" s="10"/>
      <c r="M74" s="9"/>
      <c r="N74" s="9"/>
      <c r="O74" s="9"/>
      <c r="P74" s="9"/>
      <c r="Q74" s="11"/>
    </row>
    <row r="75" spans="1:17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12" t="str">
        <f>IF(J66+M73&gt;0,"Credit Surplus","Credit Shortage")</f>
        <v>Credit Surplus</v>
      </c>
      <c r="N75" s="38"/>
      <c r="O75" s="9"/>
      <c r="P75" s="9"/>
      <c r="Q75" s="11"/>
    </row>
    <row r="76" spans="1:17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10"/>
      <c r="M76" s="9"/>
      <c r="N76" s="9"/>
      <c r="O76" s="9"/>
      <c r="P76" s="9"/>
      <c r="Q76" s="11"/>
    </row>
    <row r="77" spans="1:17">
      <c r="A77" s="14"/>
      <c r="B77" s="9"/>
      <c r="C77" s="10"/>
      <c r="D77" s="10"/>
      <c r="E77" s="9"/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17">
      <c r="A78" s="14" t="s">
        <v>23</v>
      </c>
      <c r="B78" s="9"/>
      <c r="C78" s="10"/>
      <c r="D78" s="22">
        <v>1553.15</v>
      </c>
      <c r="E78" s="9" t="s">
        <v>111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17">
      <c r="A79" s="14" t="s">
        <v>24</v>
      </c>
      <c r="B79" s="9"/>
      <c r="C79" s="10"/>
      <c r="D79" s="49">
        <f>H66</f>
        <v>12.940000000000282</v>
      </c>
      <c r="E79" s="9" t="s">
        <v>36</v>
      </c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17">
      <c r="A80" s="14" t="s">
        <v>25</v>
      </c>
      <c r="B80" s="9"/>
      <c r="C80" s="10"/>
      <c r="D80" s="10">
        <f>D78+D79</f>
        <v>1566.0900000000004</v>
      </c>
      <c r="E80" s="9"/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27</v>
      </c>
      <c r="B81" s="9"/>
      <c r="C81" s="10"/>
      <c r="D81" s="10">
        <f>H74</f>
        <v>73.640000000000327</v>
      </c>
      <c r="E81" s="9" t="s">
        <v>37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>
      <c r="A82" s="14" t="s">
        <v>25</v>
      </c>
      <c r="B82" s="9"/>
      <c r="C82" s="10"/>
      <c r="D82" s="32">
        <f>D80-D81</f>
        <v>1492.45</v>
      </c>
      <c r="E82" s="20" t="s">
        <v>38</v>
      </c>
      <c r="F82" s="9"/>
      <c r="G82" s="10"/>
      <c r="H82" s="10"/>
      <c r="I82" s="9"/>
      <c r="J82" s="9"/>
      <c r="K82" s="9"/>
      <c r="L82" s="9"/>
      <c r="M82" s="9"/>
      <c r="N82" s="9"/>
      <c r="O82" s="9"/>
      <c r="P82" s="9"/>
      <c r="Q82" s="11"/>
    </row>
    <row r="83" spans="1:17" ht="14.65" thickBot="1">
      <c r="A83" s="16"/>
      <c r="B83" s="17"/>
      <c r="C83" s="18"/>
      <c r="D83" s="18"/>
      <c r="E83" s="17"/>
      <c r="F83" s="17"/>
      <c r="G83" s="18"/>
      <c r="H83" s="18"/>
      <c r="I83" s="17"/>
      <c r="J83" s="17"/>
      <c r="K83" s="17"/>
      <c r="L83" s="17"/>
      <c r="M83" s="17"/>
      <c r="N83" s="17"/>
      <c r="O83" s="17"/>
      <c r="P83" s="17"/>
      <c r="Q83" s="19"/>
    </row>
    <row r="84" spans="1:17" ht="14.65" thickTop="1"/>
    <row r="87" spans="1:17" ht="14.65" thickBot="1"/>
    <row r="88" spans="1:17" ht="14.65" thickTop="1">
      <c r="A88" s="3"/>
      <c r="B88" s="4"/>
      <c r="C88" s="5">
        <v>45444</v>
      </c>
      <c r="D88" s="6"/>
      <c r="E88" s="4"/>
      <c r="F88" s="4"/>
      <c r="G88" s="6"/>
      <c r="H88" s="6"/>
      <c r="I88" s="4"/>
      <c r="J88" s="4"/>
      <c r="K88" s="4"/>
      <c r="L88" s="21" t="s">
        <v>40</v>
      </c>
      <c r="M88" s="4"/>
      <c r="N88" s="4"/>
      <c r="O88" s="4"/>
      <c r="P88" s="4"/>
      <c r="Q88" s="7"/>
    </row>
    <row r="89" spans="1:17">
      <c r="A89" s="8" t="s">
        <v>11</v>
      </c>
      <c r="B89" s="9"/>
      <c r="C89" s="10"/>
      <c r="D89" s="10"/>
      <c r="E89" s="9"/>
      <c r="F89" s="9"/>
      <c r="G89" s="10"/>
      <c r="H89" s="10"/>
      <c r="I89" s="9"/>
      <c r="J89" s="12" t="s">
        <v>68</v>
      </c>
      <c r="K89" s="9"/>
      <c r="L89" s="12" t="s">
        <v>21</v>
      </c>
      <c r="M89" s="12"/>
      <c r="N89" s="9"/>
      <c r="O89" s="9"/>
      <c r="P89" s="9"/>
      <c r="Q89" s="11"/>
    </row>
    <row r="90" spans="1:17">
      <c r="A90" s="8" t="s">
        <v>3</v>
      </c>
      <c r="B90" s="12" t="s">
        <v>6</v>
      </c>
      <c r="C90" s="13" t="s">
        <v>4</v>
      </c>
      <c r="D90" s="13" t="s">
        <v>7</v>
      </c>
      <c r="E90" s="12" t="s">
        <v>16</v>
      </c>
      <c r="F90" s="9"/>
      <c r="G90" s="13" t="s">
        <v>18</v>
      </c>
      <c r="H90" s="13" t="s">
        <v>19</v>
      </c>
      <c r="I90" s="43" t="s">
        <v>133</v>
      </c>
      <c r="J90" s="12" t="s">
        <v>67</v>
      </c>
      <c r="K90" s="9"/>
      <c r="L90" s="22">
        <v>27624.63</v>
      </c>
      <c r="M90" s="9" t="s">
        <v>135</v>
      </c>
      <c r="N90" s="9"/>
      <c r="O90" s="9"/>
      <c r="P90" s="9"/>
      <c r="Q90" s="11"/>
    </row>
    <row r="91" spans="1:17">
      <c r="A91" s="14" t="s">
        <v>218</v>
      </c>
      <c r="B91" s="9">
        <v>60</v>
      </c>
      <c r="C91" s="10">
        <v>48.45</v>
      </c>
      <c r="D91" s="10">
        <f>C91*B91</f>
        <v>2907</v>
      </c>
      <c r="E91" s="38" t="s">
        <v>17</v>
      </c>
      <c r="F91" s="9"/>
      <c r="G91" s="10">
        <v>48.82</v>
      </c>
      <c r="H91" s="10">
        <f>(B91*G91)-D91</f>
        <v>22.199999999999818</v>
      </c>
      <c r="I91" s="9" t="s">
        <v>134</v>
      </c>
      <c r="J91" s="38">
        <f>G91*B91</f>
        <v>2929.2</v>
      </c>
      <c r="K91" s="9" t="str">
        <f>IF(B91&lt;&gt;0,"sell "&amp;B91&amp;" "&amp;A91&amp;" @ $"&amp;G91,"")</f>
        <v>sell 60 VIST @ $48.82</v>
      </c>
      <c r="L91" s="50">
        <f>L90+(G91*B91)</f>
        <v>30553.83</v>
      </c>
      <c r="M91" s="9"/>
      <c r="N91" s="9"/>
      <c r="O91" s="9"/>
      <c r="P91" s="9"/>
      <c r="Q91" s="11"/>
    </row>
    <row r="92" spans="1:17">
      <c r="A92" s="14" t="s">
        <v>219</v>
      </c>
      <c r="B92" s="9">
        <v>121</v>
      </c>
      <c r="C92" s="10">
        <v>20.239999999999998</v>
      </c>
      <c r="D92" s="10">
        <f>C92*B92</f>
        <v>2449.04</v>
      </c>
      <c r="E92" s="38" t="s">
        <v>17</v>
      </c>
      <c r="F92" s="9"/>
      <c r="G92" s="10">
        <v>20.55</v>
      </c>
      <c r="H92" s="10">
        <f>(B92*G92)-D92</f>
        <v>37.510000000000218</v>
      </c>
      <c r="I92" s="9" t="s">
        <v>134</v>
      </c>
      <c r="J92" s="38">
        <f>G92*B92</f>
        <v>2486.5500000000002</v>
      </c>
      <c r="K92" s="9" t="str">
        <f t="shared" ref="K92:K93" si="3">IF(B92&lt;&gt;0,"sell "&amp;B92&amp;" "&amp;A92&amp;" @ $"&amp;G92,"")</f>
        <v>sell 121 AROC @ $20.55</v>
      </c>
      <c r="L92" s="50">
        <f>L91+(G92*B92)</f>
        <v>33040.380000000005</v>
      </c>
      <c r="M92" s="9"/>
      <c r="N92" s="9"/>
      <c r="O92" s="9"/>
      <c r="P92" s="9"/>
      <c r="Q92" s="11"/>
    </row>
    <row r="93" spans="1:17">
      <c r="A93" s="14" t="s">
        <v>220</v>
      </c>
      <c r="B93" s="9">
        <v>161</v>
      </c>
      <c r="C93" s="10">
        <v>13.66</v>
      </c>
      <c r="D93" s="10">
        <f>C93*B93</f>
        <v>2199.2600000000002</v>
      </c>
      <c r="E93" s="38" t="s">
        <v>17</v>
      </c>
      <c r="F93" s="9"/>
      <c r="G93" s="10">
        <v>13.77</v>
      </c>
      <c r="H93" s="10">
        <f>(B93*G93)-D93</f>
        <v>17.709999999999582</v>
      </c>
      <c r="I93" s="9" t="s">
        <v>134</v>
      </c>
      <c r="J93" s="38">
        <f>G93*B93</f>
        <v>2216.9699999999998</v>
      </c>
      <c r="K93" s="9" t="str">
        <f t="shared" si="3"/>
        <v>sell 161 SCS @ $13.77</v>
      </c>
      <c r="L93" s="10">
        <f>L92+(G93*B93)</f>
        <v>35257.350000000006</v>
      </c>
      <c r="M93" s="9" t="s">
        <v>44</v>
      </c>
      <c r="N93" s="9"/>
      <c r="O93" s="9"/>
      <c r="P93" s="9"/>
      <c r="Q93" s="11"/>
    </row>
    <row r="94" spans="1:17">
      <c r="A94" s="14"/>
      <c r="B94" s="9"/>
      <c r="C94" s="10" t="s">
        <v>20</v>
      </c>
      <c r="D94" s="10">
        <f>SUM(D91:D93)</f>
        <v>7555.3</v>
      </c>
      <c r="E94" s="9"/>
      <c r="F94" s="9"/>
      <c r="G94" s="41"/>
      <c r="H94" s="10">
        <f>SUM(H91:H93)</f>
        <v>77.419999999999618</v>
      </c>
      <c r="I94" s="9"/>
      <c r="J94" s="38">
        <f>SUM(J91:J93)</f>
        <v>7632.7199999999993</v>
      </c>
      <c r="K94" s="9"/>
      <c r="L94" s="10"/>
      <c r="M94" s="9"/>
      <c r="N94" s="9"/>
      <c r="O94" s="9"/>
      <c r="P94" s="9"/>
      <c r="Q94" s="11"/>
    </row>
    <row r="95" spans="1:17">
      <c r="A95" s="14"/>
      <c r="B95" s="9"/>
      <c r="C95" s="10"/>
      <c r="D95" s="10"/>
      <c r="E95" s="9"/>
      <c r="F95" s="9"/>
      <c r="G95" s="42"/>
      <c r="H95" s="39"/>
      <c r="I95" s="9"/>
      <c r="J95" s="9"/>
      <c r="K95" s="9"/>
      <c r="L95" s="10"/>
      <c r="M95" s="9"/>
      <c r="N95" s="9"/>
      <c r="O95" s="9"/>
      <c r="P95" s="9"/>
      <c r="Q95" s="11"/>
    </row>
    <row r="96" spans="1:17">
      <c r="A96" s="14"/>
      <c r="B96" s="9"/>
      <c r="C96" s="10"/>
      <c r="D96" s="51"/>
      <c r="E96" s="42"/>
      <c r="F96" s="9"/>
      <c r="G96" s="41"/>
      <c r="H96" s="10"/>
      <c r="I96" s="9"/>
      <c r="J96" s="9"/>
      <c r="K96" s="9"/>
      <c r="L96" s="10"/>
      <c r="M96" s="12" t="s">
        <v>41</v>
      </c>
      <c r="N96" s="9"/>
      <c r="O96" s="9"/>
      <c r="P96" s="9"/>
      <c r="Q96" s="11"/>
    </row>
    <row r="97" spans="1:17">
      <c r="A97" s="8"/>
      <c r="B97" s="9"/>
      <c r="C97" s="10"/>
      <c r="D97" s="10"/>
      <c r="E97" s="20"/>
      <c r="F97" s="9"/>
      <c r="G97" s="41"/>
      <c r="H97" s="10"/>
      <c r="I97" s="9"/>
      <c r="J97" s="9"/>
      <c r="K97" s="9"/>
      <c r="L97" s="10"/>
      <c r="M97" s="12" t="s">
        <v>42</v>
      </c>
      <c r="N97" s="9"/>
      <c r="O97" s="9"/>
      <c r="P97" s="9"/>
      <c r="Q97" s="11"/>
    </row>
    <row r="98" spans="1:17">
      <c r="A98" s="8"/>
      <c r="B98" s="12" t="s">
        <v>6</v>
      </c>
      <c r="C98" s="13" t="s">
        <v>4</v>
      </c>
      <c r="D98" s="13" t="s">
        <v>5</v>
      </c>
      <c r="E98" s="23" t="s">
        <v>16</v>
      </c>
      <c r="F98" s="9"/>
      <c r="G98" s="43" t="s">
        <v>18</v>
      </c>
      <c r="H98" s="13" t="s">
        <v>19</v>
      </c>
      <c r="I98" s="9"/>
      <c r="J98" s="9"/>
      <c r="K98" s="9"/>
      <c r="L98" s="10"/>
      <c r="M98" s="38">
        <f>L90</f>
        <v>27624.63</v>
      </c>
      <c r="N98" s="9"/>
      <c r="O98" s="9"/>
      <c r="P98" s="9"/>
      <c r="Q98" s="11"/>
    </row>
    <row r="99" spans="1:17">
      <c r="A99" s="14" t="s">
        <v>227</v>
      </c>
      <c r="B99" s="9">
        <v>93</v>
      </c>
      <c r="C99" s="10">
        <v>29.92</v>
      </c>
      <c r="D99" s="10">
        <f>C99*B99</f>
        <v>2782.56</v>
      </c>
      <c r="E99" s="38" t="s">
        <v>17</v>
      </c>
      <c r="F99" s="9"/>
      <c r="G99" s="10">
        <v>30.69</v>
      </c>
      <c r="H99" s="10">
        <f>(B99*G99)-D99</f>
        <v>71.610000000000127</v>
      </c>
      <c r="I99" s="9" t="s">
        <v>134</v>
      </c>
      <c r="J99" s="9"/>
      <c r="K99" s="9" t="str">
        <f>IF(B99&lt;&gt;0,"buy "&amp;B99&amp;" "&amp;A99&amp;" @ $"&amp;G99,"")</f>
        <v>buy 93 ASPN @ $30.69</v>
      </c>
      <c r="L99" s="10">
        <f>L93-(G99*B99)</f>
        <v>32403.180000000008</v>
      </c>
      <c r="M99" s="38">
        <f>L90-(G99*B99)</f>
        <v>24770.46</v>
      </c>
      <c r="N99" s="9"/>
      <c r="O99" s="9"/>
      <c r="P99" s="9"/>
      <c r="Q99" s="11"/>
    </row>
    <row r="100" spans="1:17">
      <c r="A100" s="14" t="s">
        <v>228</v>
      </c>
      <c r="B100" s="9">
        <v>175</v>
      </c>
      <c r="C100" s="10">
        <v>16.05</v>
      </c>
      <c r="D100" s="10">
        <f>C100*B100</f>
        <v>2808.75</v>
      </c>
      <c r="E100" s="38" t="s">
        <v>17</v>
      </c>
      <c r="F100" s="9"/>
      <c r="G100" s="10">
        <v>16.170000000000002</v>
      </c>
      <c r="H100" s="10">
        <f>(B100*G100)-D100</f>
        <v>21.000000000000455</v>
      </c>
      <c r="I100" s="9" t="s">
        <v>134</v>
      </c>
      <c r="J100" s="9"/>
      <c r="K100" s="9" t="str">
        <f>IF(B100&lt;&gt;0,"buy "&amp;B100&amp;" "&amp;A100&amp;" @ $"&amp;G100,"")</f>
        <v>buy 175 CXW @ $16.17</v>
      </c>
      <c r="L100" s="10">
        <f>L99-(G100*B100)</f>
        <v>29573.430000000008</v>
      </c>
      <c r="M100" s="38">
        <f>M99-(G100*B100)</f>
        <v>21940.71</v>
      </c>
      <c r="N100" s="9"/>
      <c r="O100" s="9"/>
      <c r="P100" s="9"/>
      <c r="Q100" s="11"/>
    </row>
    <row r="101" spans="1:17">
      <c r="A101" s="28" t="s">
        <v>229</v>
      </c>
      <c r="B101" s="29">
        <v>102</v>
      </c>
      <c r="C101" s="30">
        <v>27.41</v>
      </c>
      <c r="D101" s="30">
        <f>C101*B101</f>
        <v>2795.82</v>
      </c>
      <c r="E101" s="38" t="s">
        <v>17</v>
      </c>
      <c r="F101" s="29"/>
      <c r="G101" s="30">
        <v>27.5</v>
      </c>
      <c r="H101" s="30">
        <f>(B101*G101)-D101</f>
        <v>9.1799999999998363</v>
      </c>
      <c r="I101" s="9" t="s">
        <v>134</v>
      </c>
      <c r="J101" s="9"/>
      <c r="K101" s="9" t="str">
        <f>IF(B101&lt;&gt;0,"buy "&amp;B101&amp;" "&amp;A101&amp;" @ $"&amp;G101,"")</f>
        <v>buy 102 REVG @ $27.5</v>
      </c>
      <c r="L101" s="10">
        <f>L100-(G101*B101)</f>
        <v>26768.430000000008</v>
      </c>
      <c r="M101" s="46">
        <f>M100-(G101*B101)</f>
        <v>19135.71</v>
      </c>
      <c r="N101" s="47"/>
      <c r="O101" s="47"/>
      <c r="P101" s="47"/>
      <c r="Q101" s="48"/>
    </row>
    <row r="102" spans="1:17">
      <c r="A102" s="14"/>
      <c r="B102" s="9"/>
      <c r="C102" s="10" t="s">
        <v>20</v>
      </c>
      <c r="D102" s="10">
        <f>SUM(D99:D101)</f>
        <v>8387.1299999999992</v>
      </c>
      <c r="E102" s="9"/>
      <c r="F102" s="9"/>
      <c r="G102" s="10" t="s">
        <v>28</v>
      </c>
      <c r="H102" s="10">
        <f>SUM(H99:H101)</f>
        <v>101.79000000000042</v>
      </c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10"/>
      <c r="M103" s="12" t="str">
        <f>IF(J94+M101&gt;0,"Credit Surplus","Credit Shortage")</f>
        <v>Credit Surplus</v>
      </c>
      <c r="N103" s="38"/>
      <c r="O103" s="9"/>
      <c r="P103" s="9"/>
      <c r="Q103" s="11"/>
    </row>
    <row r="104" spans="1:17">
      <c r="A104" s="14"/>
      <c r="B104" s="9"/>
      <c r="C104" s="10"/>
      <c r="D104" s="10"/>
      <c r="E104" s="9"/>
      <c r="F104" s="9"/>
      <c r="G104" s="10"/>
      <c r="H104" s="10"/>
      <c r="I104" s="9"/>
      <c r="J104" s="9"/>
      <c r="K104" s="9"/>
      <c r="L104" s="10"/>
      <c r="M104" s="9"/>
      <c r="N104" s="9"/>
      <c r="O104" s="9"/>
      <c r="P104" s="9"/>
      <c r="Q104" s="11"/>
    </row>
    <row r="105" spans="1:17">
      <c r="A105" s="14"/>
      <c r="B105" s="9"/>
      <c r="C105" s="10"/>
      <c r="D105" s="10"/>
      <c r="E105" s="9"/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23</v>
      </c>
      <c r="B106" s="9"/>
      <c r="C106" s="10"/>
      <c r="D106" s="22">
        <v>5373.17</v>
      </c>
      <c r="E106" s="9" t="s">
        <v>111</v>
      </c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24</v>
      </c>
      <c r="B107" s="9"/>
      <c r="C107" s="10"/>
      <c r="D107" s="49">
        <f>H94</f>
        <v>77.419999999999618</v>
      </c>
      <c r="E107" s="9" t="s">
        <v>36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10">
        <f>D106+D107</f>
        <v>5450.59</v>
      </c>
      <c r="E108" s="9"/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>
      <c r="A109" s="14" t="s">
        <v>27</v>
      </c>
      <c r="B109" s="9"/>
      <c r="C109" s="10"/>
      <c r="D109" s="10">
        <f>H102</f>
        <v>101.79000000000042</v>
      </c>
      <c r="E109" s="9" t="s">
        <v>37</v>
      </c>
      <c r="F109" s="9"/>
      <c r="G109" s="10"/>
      <c r="H109" s="10"/>
      <c r="I109" s="9"/>
      <c r="J109" s="9"/>
      <c r="K109" s="9"/>
      <c r="L109" s="9"/>
      <c r="M109" s="9"/>
      <c r="N109" s="9"/>
      <c r="O109" s="9"/>
      <c r="P109" s="9"/>
      <c r="Q109" s="11"/>
    </row>
    <row r="110" spans="1:17">
      <c r="A110" s="14" t="s">
        <v>25</v>
      </c>
      <c r="B110" s="9"/>
      <c r="C110" s="10"/>
      <c r="D110" s="32">
        <f>D108-D109</f>
        <v>5348.7999999999993</v>
      </c>
      <c r="E110" s="20" t="s">
        <v>38</v>
      </c>
      <c r="F110" s="9"/>
      <c r="G110" s="10"/>
      <c r="H110" s="10"/>
      <c r="I110" s="9"/>
      <c r="J110" s="9"/>
      <c r="K110" s="9"/>
      <c r="L110" s="9"/>
      <c r="M110" s="9"/>
      <c r="N110" s="9"/>
      <c r="O110" s="9"/>
      <c r="P110" s="9"/>
      <c r="Q110" s="11"/>
    </row>
    <row r="111" spans="1:17" ht="14.65" thickBot="1">
      <c r="A111" s="16"/>
      <c r="B111" s="17"/>
      <c r="C111" s="18"/>
      <c r="D111" s="18"/>
      <c r="E111" s="17"/>
      <c r="F111" s="17"/>
      <c r="G111" s="18"/>
      <c r="H111" s="18"/>
      <c r="I111" s="17"/>
      <c r="J111" s="17"/>
      <c r="K111" s="17"/>
      <c r="L111" s="17"/>
      <c r="M111" s="17"/>
      <c r="N111" s="17"/>
      <c r="O111" s="17"/>
      <c r="P111" s="17"/>
      <c r="Q111" s="19"/>
    </row>
    <row r="112" spans="1:17" ht="14.65" thickTop="1"/>
    <row r="115" spans="1:17" ht="14.65" thickBot="1"/>
    <row r="116" spans="1:17" ht="14.65" thickTop="1">
      <c r="A116" s="3"/>
      <c r="B116" s="4"/>
      <c r="C116" s="5">
        <v>45412</v>
      </c>
      <c r="D116" s="6"/>
      <c r="E116" s="4"/>
      <c r="F116" s="4"/>
      <c r="G116" s="6"/>
      <c r="H116" s="6"/>
      <c r="I116" s="4"/>
      <c r="J116" s="4"/>
      <c r="K116" s="4"/>
      <c r="L116" s="21" t="s">
        <v>40</v>
      </c>
      <c r="M116" s="4"/>
      <c r="N116" s="4"/>
      <c r="O116" s="4"/>
      <c r="P116" s="4"/>
      <c r="Q116" s="7"/>
    </row>
    <row r="117" spans="1:17">
      <c r="A117" s="8" t="s">
        <v>11</v>
      </c>
      <c r="B117" s="9"/>
      <c r="C117" s="10"/>
      <c r="D117" s="10"/>
      <c r="E117" s="9"/>
      <c r="F117" s="9"/>
      <c r="G117" s="10"/>
      <c r="H117" s="10"/>
      <c r="I117" s="9"/>
      <c r="J117" s="12" t="s">
        <v>68</v>
      </c>
      <c r="K117" s="9"/>
      <c r="L117" s="12" t="s">
        <v>21</v>
      </c>
      <c r="M117" s="12"/>
      <c r="N117" s="9"/>
      <c r="O117" s="9"/>
      <c r="P117" s="9"/>
      <c r="Q117" s="11"/>
    </row>
    <row r="118" spans="1:17">
      <c r="A118" s="8" t="s">
        <v>3</v>
      </c>
      <c r="B118" s="12" t="s">
        <v>6</v>
      </c>
      <c r="C118" s="13" t="s">
        <v>4</v>
      </c>
      <c r="D118" s="13" t="s">
        <v>7</v>
      </c>
      <c r="E118" s="12" t="s">
        <v>16</v>
      </c>
      <c r="F118" s="9"/>
      <c r="G118" s="13" t="s">
        <v>18</v>
      </c>
      <c r="H118" s="13" t="s">
        <v>19</v>
      </c>
      <c r="I118" s="43" t="s">
        <v>133</v>
      </c>
      <c r="J118" s="12" t="s">
        <v>67</v>
      </c>
      <c r="K118" s="9"/>
      <c r="L118" s="22">
        <v>23505.35</v>
      </c>
      <c r="M118" s="9" t="s">
        <v>135</v>
      </c>
      <c r="N118" s="9"/>
      <c r="O118" s="9"/>
      <c r="P118" s="9"/>
      <c r="Q118" s="11"/>
    </row>
    <row r="119" spans="1:17">
      <c r="A119" s="14" t="s">
        <v>215</v>
      </c>
      <c r="B119" s="9">
        <v>32</v>
      </c>
      <c r="C119" s="10">
        <v>92.63</v>
      </c>
      <c r="D119" s="10">
        <f>C119*B119</f>
        <v>2964.16</v>
      </c>
      <c r="E119" s="38" t="s">
        <v>17</v>
      </c>
      <c r="F119" s="9"/>
      <c r="G119" s="10">
        <v>92.54</v>
      </c>
      <c r="H119" s="10">
        <f>(B119*G119)-D119</f>
        <v>-2.8799999999996544</v>
      </c>
      <c r="I119" s="9" t="s">
        <v>134</v>
      </c>
      <c r="J119" s="38">
        <f>G119*B119</f>
        <v>2961.28</v>
      </c>
      <c r="K119" s="9" t="str">
        <f>IF(B119&lt;&gt;0,"sell "&amp;B119&amp;" "&amp;A119&amp;" @ $"&amp;G119,"")</f>
        <v>sell 32 MOD @ $92.54</v>
      </c>
      <c r="L119" s="50">
        <f>L118+(G119*B119)</f>
        <v>26466.629999999997</v>
      </c>
      <c r="M119" s="9"/>
      <c r="N119" s="9"/>
      <c r="O119" s="9"/>
      <c r="P119" s="9"/>
      <c r="Q119" s="11"/>
    </row>
    <row r="120" spans="1:17">
      <c r="A120" s="14" t="s">
        <v>216</v>
      </c>
      <c r="B120" s="9">
        <v>4</v>
      </c>
      <c r="C120" s="10">
        <v>537.21</v>
      </c>
      <c r="D120" s="10">
        <f>C120*B120</f>
        <v>2148.84</v>
      </c>
      <c r="E120" s="38" t="s">
        <v>17</v>
      </c>
      <c r="F120" s="9"/>
      <c r="G120" s="10">
        <v>532.29999999999995</v>
      </c>
      <c r="H120" s="10">
        <f>(B120*G120)-D120</f>
        <v>-19.640000000000327</v>
      </c>
      <c r="I120" s="9" t="s">
        <v>134</v>
      </c>
      <c r="J120" s="38">
        <f>G120*B120</f>
        <v>2129.1999999999998</v>
      </c>
      <c r="K120" s="9" t="str">
        <f t="shared" ref="K120:K121" si="4">IF(B120&lt;&gt;0,"sell "&amp;B120&amp;" "&amp;A120&amp;" @ $"&amp;G120,"")</f>
        <v>sell 4 MCK @ $532.3</v>
      </c>
      <c r="L120" s="50">
        <f>L119+(G120*B120)</f>
        <v>28595.829999999998</v>
      </c>
      <c r="M120" s="9"/>
      <c r="N120" s="9"/>
      <c r="O120" s="9"/>
      <c r="P120" s="9"/>
      <c r="Q120" s="11"/>
    </row>
    <row r="121" spans="1:17">
      <c r="A121" s="14" t="s">
        <v>217</v>
      </c>
      <c r="B121" s="9">
        <v>6</v>
      </c>
      <c r="C121" s="10">
        <v>342.1</v>
      </c>
      <c r="D121" s="10">
        <f>C121*B121</f>
        <v>2052.6000000000004</v>
      </c>
      <c r="E121" s="38" t="s">
        <v>17</v>
      </c>
      <c r="F121" s="9"/>
      <c r="G121" s="10">
        <v>341.44</v>
      </c>
      <c r="H121" s="10">
        <f>(B121*G121)-D121</f>
        <v>-3.9600000000004911</v>
      </c>
      <c r="I121" s="9" t="s">
        <v>134</v>
      </c>
      <c r="J121" s="38">
        <f>G121*B121</f>
        <v>2048.64</v>
      </c>
      <c r="K121" s="9" t="str">
        <f t="shared" si="4"/>
        <v>sell 6 MOH @ $341.44</v>
      </c>
      <c r="L121" s="10">
        <f>L120+(G121*B121)</f>
        <v>30644.469999999998</v>
      </c>
      <c r="M121" s="9" t="s">
        <v>44</v>
      </c>
      <c r="N121" s="9"/>
      <c r="O121" s="9"/>
      <c r="P121" s="9"/>
      <c r="Q121" s="11"/>
    </row>
    <row r="122" spans="1:17">
      <c r="A122" s="14"/>
      <c r="B122" s="9"/>
      <c r="C122" s="10" t="s">
        <v>20</v>
      </c>
      <c r="D122" s="10">
        <f>SUM(D119:D121)</f>
        <v>7165.6</v>
      </c>
      <c r="E122" s="9"/>
      <c r="F122" s="9"/>
      <c r="G122" s="41"/>
      <c r="H122" s="10">
        <f>SUM(H119:H121)</f>
        <v>-26.480000000000473</v>
      </c>
      <c r="I122" s="9"/>
      <c r="J122" s="38">
        <f>SUM(J119:J121)</f>
        <v>7139.119999999999</v>
      </c>
      <c r="K122" s="9"/>
      <c r="L122" s="10"/>
      <c r="M122" s="9"/>
      <c r="N122" s="9"/>
      <c r="O122" s="9"/>
      <c r="P122" s="9"/>
      <c r="Q122" s="11"/>
    </row>
    <row r="123" spans="1:17">
      <c r="A123" s="14"/>
      <c r="B123" s="9"/>
      <c r="C123" s="10"/>
      <c r="D123" s="10"/>
      <c r="E123" s="9"/>
      <c r="F123" s="9"/>
      <c r="G123" s="42"/>
      <c r="H123" s="39"/>
      <c r="I123" s="9"/>
      <c r="J123" s="9"/>
      <c r="K123" s="9"/>
      <c r="L123" s="10"/>
      <c r="M123" s="9"/>
      <c r="N123" s="9"/>
      <c r="O123" s="9"/>
      <c r="P123" s="9"/>
      <c r="Q123" s="11"/>
    </row>
    <row r="124" spans="1:17">
      <c r="A124" s="14"/>
      <c r="B124" s="9"/>
      <c r="C124" s="10"/>
      <c r="D124" s="51"/>
      <c r="E124" s="42"/>
      <c r="F124" s="9"/>
      <c r="G124" s="41"/>
      <c r="H124" s="10"/>
      <c r="I124" s="9"/>
      <c r="J124" s="9"/>
      <c r="K124" s="9"/>
      <c r="L124" s="10"/>
      <c r="M124" s="12" t="s">
        <v>41</v>
      </c>
      <c r="N124" s="9"/>
      <c r="O124" s="9"/>
      <c r="P124" s="9"/>
      <c r="Q124" s="11"/>
    </row>
    <row r="125" spans="1:17">
      <c r="A125" s="8"/>
      <c r="B125" s="9"/>
      <c r="C125" s="10"/>
      <c r="D125" s="10"/>
      <c r="E125" s="20"/>
      <c r="F125" s="9"/>
      <c r="G125" s="41"/>
      <c r="H125" s="10"/>
      <c r="I125" s="9"/>
      <c r="J125" s="9"/>
      <c r="K125" s="9"/>
      <c r="L125" s="10"/>
      <c r="M125" s="12" t="s">
        <v>42</v>
      </c>
      <c r="N125" s="9"/>
      <c r="O125" s="9"/>
      <c r="P125" s="9"/>
      <c r="Q125" s="11"/>
    </row>
    <row r="126" spans="1:17">
      <c r="A126" s="8"/>
      <c r="B126" s="12" t="s">
        <v>6</v>
      </c>
      <c r="C126" s="13" t="s">
        <v>4</v>
      </c>
      <c r="D126" s="13" t="s">
        <v>5</v>
      </c>
      <c r="E126" s="23" t="s">
        <v>16</v>
      </c>
      <c r="F126" s="9"/>
      <c r="G126" s="43" t="s">
        <v>18</v>
      </c>
      <c r="H126" s="13" t="s">
        <v>19</v>
      </c>
      <c r="I126" s="9"/>
      <c r="J126" s="9"/>
      <c r="K126" s="9"/>
      <c r="L126" s="10"/>
      <c r="M126" s="38">
        <f>L118</f>
        <v>23505.35</v>
      </c>
      <c r="N126" s="9"/>
      <c r="O126" s="9"/>
      <c r="P126" s="9"/>
      <c r="Q126" s="11"/>
    </row>
    <row r="127" spans="1:17">
      <c r="A127" s="14" t="s">
        <v>224</v>
      </c>
      <c r="B127" s="9">
        <v>159</v>
      </c>
      <c r="C127" s="10">
        <v>14.86</v>
      </c>
      <c r="D127" s="10">
        <f>C127*B127</f>
        <v>2362.7399999999998</v>
      </c>
      <c r="E127" s="38" t="s">
        <v>17</v>
      </c>
      <c r="F127" s="9"/>
      <c r="G127" s="10">
        <v>14.83</v>
      </c>
      <c r="H127" s="10">
        <f>(B127*G127)-D127</f>
        <v>-4.7699999999999818</v>
      </c>
      <c r="I127" s="9" t="s">
        <v>134</v>
      </c>
      <c r="J127" s="9"/>
      <c r="K127" s="9" t="str">
        <f>IF(B127&lt;&gt;0,"buy "&amp;B127&amp;" "&amp;A127&amp;" @ $"&amp;G127,"")</f>
        <v>buy 159 GEO @ $14.83</v>
      </c>
      <c r="L127" s="10">
        <f>L121-(G127*B127)</f>
        <v>28286.499999999996</v>
      </c>
      <c r="M127" s="38">
        <f>L118-(G127*B127)</f>
        <v>21147.379999999997</v>
      </c>
      <c r="N127" s="9"/>
      <c r="O127" s="9"/>
      <c r="P127" s="9"/>
      <c r="Q127" s="11"/>
    </row>
    <row r="128" spans="1:17">
      <c r="A128" s="14" t="s">
        <v>225</v>
      </c>
      <c r="B128" s="9">
        <v>28</v>
      </c>
      <c r="C128" s="10">
        <v>83.38</v>
      </c>
      <c r="D128" s="10">
        <f>C128*B128</f>
        <v>2334.64</v>
      </c>
      <c r="E128" s="38" t="s">
        <v>17</v>
      </c>
      <c r="F128" s="9"/>
      <c r="G128" s="10">
        <v>82.83</v>
      </c>
      <c r="H128" s="10">
        <f>(B128*G128)-D128</f>
        <v>-15.400000000000091</v>
      </c>
      <c r="I128" s="9" t="s">
        <v>134</v>
      </c>
      <c r="J128" s="9"/>
      <c r="K128" s="9" t="str">
        <f>IF(B128&lt;&gt;0,"buy "&amp;B128&amp;" "&amp;A128&amp;" @ $"&amp;G128,"")</f>
        <v>buy 28 EHC @ $82.83</v>
      </c>
      <c r="L128" s="10">
        <f>L127-(G128*B128)</f>
        <v>25967.259999999995</v>
      </c>
      <c r="M128" s="38">
        <f>M127-(G128*B128)</f>
        <v>18828.14</v>
      </c>
      <c r="N128" s="9"/>
      <c r="O128" s="9"/>
      <c r="P128" s="9"/>
      <c r="Q128" s="11"/>
    </row>
    <row r="129" spans="1:17">
      <c r="A129" s="28" t="s">
        <v>226</v>
      </c>
      <c r="B129" s="29">
        <v>73</v>
      </c>
      <c r="C129" s="30">
        <v>32.5</v>
      </c>
      <c r="D129" s="30">
        <f>C129*B129</f>
        <v>2372.5</v>
      </c>
      <c r="E129" s="38" t="s">
        <v>17</v>
      </c>
      <c r="F129" s="29"/>
      <c r="G129" s="30">
        <v>32.53</v>
      </c>
      <c r="H129" s="30">
        <f>(B129*G129)-D129</f>
        <v>2.1900000000000546</v>
      </c>
      <c r="I129" s="9" t="s">
        <v>134</v>
      </c>
      <c r="J129" s="9"/>
      <c r="K129" s="9" t="str">
        <f>IF(B129&lt;&gt;0,"buy "&amp;B129&amp;" "&amp;A129&amp;" @ $"&amp;G129,"")</f>
        <v>buy 73 AGIO @ $32.53</v>
      </c>
      <c r="L129" s="10">
        <f>L128-(G129*B129)</f>
        <v>23592.569999999996</v>
      </c>
      <c r="M129" s="46">
        <f>M128-(G129*B129)</f>
        <v>16453.45</v>
      </c>
      <c r="N129" s="47"/>
      <c r="O129" s="47"/>
      <c r="P129" s="47"/>
      <c r="Q129" s="48"/>
    </row>
    <row r="130" spans="1:17">
      <c r="A130" s="14"/>
      <c r="B130" s="9"/>
      <c r="C130" s="10" t="s">
        <v>20</v>
      </c>
      <c r="D130" s="10">
        <f>SUM(D127:D129)</f>
        <v>7069.8799999999992</v>
      </c>
      <c r="E130" s="9"/>
      <c r="F130" s="9"/>
      <c r="G130" s="10" t="s">
        <v>28</v>
      </c>
      <c r="H130" s="10">
        <f>SUM(H127:H129)</f>
        <v>-17.980000000000018</v>
      </c>
      <c r="I130" s="9"/>
      <c r="J130" s="9"/>
      <c r="K130" s="9"/>
      <c r="L130" s="10"/>
      <c r="M130" s="9"/>
      <c r="N130" s="9"/>
      <c r="O130" s="9"/>
      <c r="P130" s="9"/>
      <c r="Q130" s="11"/>
    </row>
    <row r="131" spans="1:17">
      <c r="A131" s="14"/>
      <c r="B131" s="9"/>
      <c r="C131" s="10"/>
      <c r="D131" s="10"/>
      <c r="E131" s="9"/>
      <c r="F131" s="9"/>
      <c r="G131" s="10"/>
      <c r="H131" s="10"/>
      <c r="I131" s="9"/>
      <c r="J131" s="9"/>
      <c r="K131" s="9"/>
      <c r="L131" s="10"/>
      <c r="M131" s="12" t="str">
        <f>IF(J122+M129&gt;0,"Credit Surplus","Credit Shortage")</f>
        <v>Credit Surplus</v>
      </c>
      <c r="N131" s="38"/>
      <c r="O131" s="9"/>
      <c r="P131" s="9"/>
      <c r="Q131" s="11"/>
    </row>
    <row r="132" spans="1:17">
      <c r="A132" s="14"/>
      <c r="B132" s="9"/>
      <c r="C132" s="10"/>
      <c r="D132" s="10"/>
      <c r="E132" s="9"/>
      <c r="F132" s="9"/>
      <c r="G132" s="10"/>
      <c r="H132" s="10"/>
      <c r="I132" s="9"/>
      <c r="J132" s="9"/>
      <c r="K132" s="9"/>
      <c r="L132" s="10"/>
      <c r="M132" s="9"/>
      <c r="N132" s="9"/>
      <c r="O132" s="9"/>
      <c r="P132" s="9"/>
      <c r="Q132" s="11"/>
    </row>
    <row r="133" spans="1:17">
      <c r="A133" s="14"/>
      <c r="B133" s="9"/>
      <c r="C133" s="10"/>
      <c r="D133" s="10"/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23</v>
      </c>
      <c r="B134" s="9"/>
      <c r="C134" s="10"/>
      <c r="D134" s="22">
        <v>883.87</v>
      </c>
      <c r="E134" s="9" t="s">
        <v>111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24</v>
      </c>
      <c r="B135" s="9"/>
      <c r="C135" s="10"/>
      <c r="D135" s="49">
        <f>H122</f>
        <v>-26.480000000000473</v>
      </c>
      <c r="E135" s="9" t="s">
        <v>36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>
      <c r="A136" s="14" t="s">
        <v>25</v>
      </c>
      <c r="B136" s="9"/>
      <c r="C136" s="10"/>
      <c r="D136" s="10">
        <f>D134+D135</f>
        <v>857.38999999999953</v>
      </c>
      <c r="E136" s="9"/>
      <c r="F136" s="9"/>
      <c r="G136" s="10"/>
      <c r="H136" s="10"/>
      <c r="I136" s="9"/>
      <c r="J136" s="9"/>
      <c r="K136" s="9"/>
      <c r="L136" s="9"/>
      <c r="M136" s="9"/>
      <c r="N136" s="9"/>
      <c r="O136" s="9"/>
      <c r="P136" s="9"/>
      <c r="Q136" s="11"/>
    </row>
    <row r="137" spans="1:17">
      <c r="A137" s="14" t="s">
        <v>27</v>
      </c>
      <c r="B137" s="9"/>
      <c r="C137" s="10"/>
      <c r="D137" s="10">
        <f>H130</f>
        <v>-17.980000000000018</v>
      </c>
      <c r="E137" s="9" t="s">
        <v>37</v>
      </c>
      <c r="F137" s="9"/>
      <c r="G137" s="10"/>
      <c r="H137" s="10"/>
      <c r="I137" s="9"/>
      <c r="J137" s="9"/>
      <c r="K137" s="9"/>
      <c r="L137" s="9"/>
      <c r="M137" s="9"/>
      <c r="N137" s="9"/>
      <c r="O137" s="9"/>
      <c r="P137" s="9"/>
      <c r="Q137" s="11"/>
    </row>
    <row r="138" spans="1:17">
      <c r="A138" s="14" t="s">
        <v>25</v>
      </c>
      <c r="B138" s="9"/>
      <c r="C138" s="10"/>
      <c r="D138" s="32">
        <f>D136-D137</f>
        <v>875.36999999999955</v>
      </c>
      <c r="E138" s="20" t="s">
        <v>38</v>
      </c>
      <c r="F138" s="9"/>
      <c r="G138" s="10"/>
      <c r="H138" s="10"/>
      <c r="I138" s="9"/>
      <c r="J138" s="9"/>
      <c r="K138" s="9"/>
      <c r="L138" s="9"/>
      <c r="M138" s="9"/>
      <c r="N138" s="9"/>
      <c r="O138" s="9"/>
      <c r="P138" s="9"/>
      <c r="Q138" s="11"/>
    </row>
    <row r="139" spans="1:17" ht="14.65" thickBot="1">
      <c r="A139" s="16"/>
      <c r="B139" s="17"/>
      <c r="C139" s="18"/>
      <c r="D139" s="18"/>
      <c r="E139" s="17"/>
      <c r="F139" s="17"/>
      <c r="G139" s="18"/>
      <c r="H139" s="18"/>
      <c r="I139" s="17"/>
      <c r="J139" s="17"/>
      <c r="K139" s="17"/>
      <c r="L139" s="17"/>
      <c r="M139" s="17"/>
      <c r="N139" s="17"/>
      <c r="O139" s="17"/>
      <c r="P139" s="17"/>
      <c r="Q139" s="19"/>
    </row>
    <row r="140" spans="1:17" ht="14.65" thickTop="1"/>
    <row r="142" spans="1:17" ht="14.65" thickBot="1"/>
    <row r="143" spans="1:17" ht="14.65" thickTop="1">
      <c r="A143" s="3"/>
      <c r="B143" s="4"/>
      <c r="C143" s="5">
        <v>45382</v>
      </c>
      <c r="D143" s="6"/>
      <c r="E143" s="4"/>
      <c r="F143" s="4"/>
      <c r="G143" s="6"/>
      <c r="H143" s="6"/>
      <c r="I143" s="4"/>
      <c r="J143" s="4"/>
      <c r="K143" s="4"/>
      <c r="L143" s="21" t="s">
        <v>40</v>
      </c>
      <c r="M143" s="4"/>
      <c r="N143" s="4"/>
      <c r="O143" s="4"/>
      <c r="P143" s="4"/>
      <c r="Q143" s="7"/>
    </row>
    <row r="144" spans="1:17">
      <c r="A144" s="8" t="s">
        <v>11</v>
      </c>
      <c r="B144" s="9"/>
      <c r="C144" s="10"/>
      <c r="D144" s="10"/>
      <c r="E144" s="9"/>
      <c r="F144" s="9"/>
      <c r="G144" s="10"/>
      <c r="H144" s="10"/>
      <c r="I144" s="9"/>
      <c r="J144" s="12" t="s">
        <v>68</v>
      </c>
      <c r="K144" s="9"/>
      <c r="L144" s="12" t="s">
        <v>21</v>
      </c>
      <c r="M144" s="12"/>
      <c r="N144" s="9"/>
      <c r="O144" s="9"/>
      <c r="P144" s="9"/>
      <c r="Q144" s="11"/>
    </row>
    <row r="145" spans="1:17">
      <c r="A145" s="8" t="s">
        <v>3</v>
      </c>
      <c r="B145" s="12" t="s">
        <v>6</v>
      </c>
      <c r="C145" s="13" t="s">
        <v>4</v>
      </c>
      <c r="D145" s="13" t="s">
        <v>7</v>
      </c>
      <c r="E145" s="12" t="s">
        <v>16</v>
      </c>
      <c r="F145" s="9"/>
      <c r="G145" s="13" t="s">
        <v>18</v>
      </c>
      <c r="H145" s="13" t="s">
        <v>19</v>
      </c>
      <c r="I145" s="43" t="s">
        <v>133</v>
      </c>
      <c r="J145" s="12" t="s">
        <v>67</v>
      </c>
      <c r="K145" s="9"/>
      <c r="L145" s="22">
        <v>22915.87</v>
      </c>
      <c r="M145" s="9" t="s">
        <v>135</v>
      </c>
      <c r="N145" s="9"/>
      <c r="O145" s="9"/>
      <c r="P145" s="9"/>
      <c r="Q145" s="11"/>
    </row>
    <row r="146" spans="1:17">
      <c r="A146" s="14" t="s">
        <v>212</v>
      </c>
      <c r="B146" s="9">
        <v>8</v>
      </c>
      <c r="C146" s="10">
        <v>289.74</v>
      </c>
      <c r="D146" s="10">
        <f>C146*B146</f>
        <v>2317.92</v>
      </c>
      <c r="E146" s="38" t="s">
        <v>17</v>
      </c>
      <c r="F146" s="9"/>
      <c r="G146" s="10">
        <v>284.25</v>
      </c>
      <c r="H146" s="10">
        <f>(B146*G146)-D146</f>
        <v>-43.920000000000073</v>
      </c>
      <c r="I146" s="9" t="s">
        <v>134</v>
      </c>
      <c r="J146" s="38">
        <f>G146*B146</f>
        <v>2274</v>
      </c>
      <c r="K146" s="9" t="str">
        <f>IF(B146&lt;&gt;0,"sell "&amp;B146&amp;" "&amp;A146&amp;" @ $"&amp;G146,"")</f>
        <v>sell 8 FDX @ $284.25</v>
      </c>
      <c r="L146" s="50">
        <f>L145+(G146*B146)</f>
        <v>25189.87</v>
      </c>
      <c r="M146" s="9"/>
      <c r="N146" s="9"/>
      <c r="O146" s="9"/>
      <c r="P146" s="9"/>
      <c r="Q146" s="11"/>
    </row>
    <row r="147" spans="1:17">
      <c r="A147" s="14" t="s">
        <v>213</v>
      </c>
      <c r="B147" s="9">
        <v>120</v>
      </c>
      <c r="C147" s="10">
        <v>16.55</v>
      </c>
      <c r="D147" s="10">
        <f>C147*B147</f>
        <v>1986</v>
      </c>
      <c r="E147" s="38" t="s">
        <v>17</v>
      </c>
      <c r="F147" s="9"/>
      <c r="G147" s="10">
        <v>16.88</v>
      </c>
      <c r="H147" s="10">
        <f>(B147*G147)-D147</f>
        <v>39.599999999999909</v>
      </c>
      <c r="I147" s="9" t="s">
        <v>134</v>
      </c>
      <c r="J147" s="38">
        <f>G147*B147</f>
        <v>2025.6</v>
      </c>
      <c r="K147" s="9" t="str">
        <f t="shared" ref="K147:K148" si="5">IF(B147&lt;&gt;0,"sell "&amp;B147&amp;" "&amp;A147&amp;" @ $"&amp;G147,"")</f>
        <v>sell 120 VIPS @ $16.88</v>
      </c>
      <c r="L147" s="50">
        <f>L146+(G147*B147)</f>
        <v>27215.469999999998</v>
      </c>
      <c r="M147" s="9"/>
      <c r="N147" s="9"/>
      <c r="O147" s="9"/>
      <c r="P147" s="9"/>
      <c r="Q147" s="11"/>
    </row>
    <row r="148" spans="1:17">
      <c r="A148" s="14" t="s">
        <v>214</v>
      </c>
      <c r="B148" s="9">
        <v>94</v>
      </c>
      <c r="C148" s="10">
        <v>26.31</v>
      </c>
      <c r="D148" s="10">
        <f>C148*B148</f>
        <v>2473.14</v>
      </c>
      <c r="E148" s="38" t="s">
        <v>17</v>
      </c>
      <c r="F148" s="9"/>
      <c r="G148" s="10">
        <v>26.31</v>
      </c>
      <c r="H148" s="10">
        <f>(B148*G148)-D148</f>
        <v>0</v>
      </c>
      <c r="I148" s="9" t="s">
        <v>134</v>
      </c>
      <c r="J148" s="38">
        <f>G148*B148</f>
        <v>2473.14</v>
      </c>
      <c r="K148" s="9" t="str">
        <f t="shared" si="5"/>
        <v>sell 94 BASE @ $26.31</v>
      </c>
      <c r="L148" s="10">
        <f>L147+(G148*B148)</f>
        <v>29688.609999999997</v>
      </c>
      <c r="M148" s="9" t="s">
        <v>44</v>
      </c>
      <c r="N148" s="9"/>
      <c r="O148" s="9"/>
      <c r="P148" s="9"/>
      <c r="Q148" s="11"/>
    </row>
    <row r="149" spans="1:17">
      <c r="A149" s="14"/>
      <c r="B149" s="9"/>
      <c r="C149" s="10" t="s">
        <v>20</v>
      </c>
      <c r="D149" s="10">
        <f>SUM(D146:D148)</f>
        <v>6777.0599999999995</v>
      </c>
      <c r="E149" s="9"/>
      <c r="F149" s="9"/>
      <c r="G149" s="41"/>
      <c r="H149" s="10">
        <f>SUM(H146:H148)</f>
        <v>-4.3200000000001637</v>
      </c>
      <c r="I149" s="9"/>
      <c r="J149" s="38">
        <f>SUM(J146:J148)</f>
        <v>6772.74</v>
      </c>
      <c r="K149" s="9"/>
      <c r="L149" s="10"/>
      <c r="M149" s="9"/>
      <c r="N149" s="9"/>
      <c r="O149" s="9"/>
      <c r="P149" s="9"/>
      <c r="Q149" s="11"/>
    </row>
    <row r="150" spans="1:17">
      <c r="A150" s="14"/>
      <c r="B150" s="9"/>
      <c r="C150" s="10"/>
      <c r="D150" s="10"/>
      <c r="E150" s="9"/>
      <c r="F150" s="9"/>
      <c r="G150" s="42"/>
      <c r="H150" s="39"/>
      <c r="I150" s="9"/>
      <c r="J150" s="9"/>
      <c r="K150" s="9"/>
      <c r="L150" s="10"/>
      <c r="M150" s="9"/>
      <c r="N150" s="9"/>
      <c r="O150" s="9"/>
      <c r="P150" s="9"/>
      <c r="Q150" s="11"/>
    </row>
    <row r="151" spans="1:17">
      <c r="A151" s="14"/>
      <c r="B151" s="9"/>
      <c r="C151" s="10"/>
      <c r="D151" s="51"/>
      <c r="E151" s="42"/>
      <c r="F151" s="9"/>
      <c r="G151" s="41"/>
      <c r="H151" s="10"/>
      <c r="I151" s="9"/>
      <c r="J151" s="9"/>
      <c r="K151" s="9"/>
      <c r="L151" s="10"/>
      <c r="M151" s="12" t="s">
        <v>41</v>
      </c>
      <c r="N151" s="9"/>
      <c r="O151" s="9"/>
      <c r="P151" s="9"/>
      <c r="Q151" s="11"/>
    </row>
    <row r="152" spans="1:17">
      <c r="A152" s="8"/>
      <c r="B152" s="9"/>
      <c r="C152" s="10"/>
      <c r="D152" s="10"/>
      <c r="E152" s="20"/>
      <c r="F152" s="9"/>
      <c r="G152" s="41"/>
      <c r="H152" s="10"/>
      <c r="I152" s="9"/>
      <c r="J152" s="9"/>
      <c r="K152" s="9"/>
      <c r="L152" s="10"/>
      <c r="M152" s="12" t="s">
        <v>42</v>
      </c>
      <c r="N152" s="9"/>
      <c r="O152" s="9"/>
      <c r="P152" s="9"/>
      <c r="Q152" s="11"/>
    </row>
    <row r="153" spans="1:17">
      <c r="A153" s="8"/>
      <c r="B153" s="12" t="s">
        <v>6</v>
      </c>
      <c r="C153" s="13" t="s">
        <v>4</v>
      </c>
      <c r="D153" s="13" t="s">
        <v>5</v>
      </c>
      <c r="E153" s="23" t="s">
        <v>16</v>
      </c>
      <c r="F153" s="9"/>
      <c r="G153" s="43" t="s">
        <v>18</v>
      </c>
      <c r="H153" s="13" t="s">
        <v>19</v>
      </c>
      <c r="I153" s="9"/>
      <c r="J153" s="9"/>
      <c r="K153" s="9"/>
      <c r="L153" s="10"/>
      <c r="M153" s="38">
        <f>L145</f>
        <v>22915.87</v>
      </c>
      <c r="N153" s="9"/>
      <c r="O153" s="9"/>
      <c r="P153" s="9"/>
      <c r="Q153" s="11"/>
    </row>
    <row r="154" spans="1:17">
      <c r="A154" s="14" t="s">
        <v>221</v>
      </c>
      <c r="B154" s="9">
        <v>56</v>
      </c>
      <c r="C154" s="10">
        <v>40.19</v>
      </c>
      <c r="D154" s="10">
        <f>C154*B154</f>
        <v>2250.64</v>
      </c>
      <c r="E154" s="38" t="s">
        <v>17</v>
      </c>
      <c r="F154" s="9"/>
      <c r="G154" s="10">
        <v>40.33</v>
      </c>
      <c r="H154" s="10">
        <f>(B154*G154)-D154</f>
        <v>7.8400000000001455</v>
      </c>
      <c r="I154" s="9" t="s">
        <v>134</v>
      </c>
      <c r="J154" s="9"/>
      <c r="K154" s="9" t="str">
        <f>IF(B154&lt;&gt;0,"buy "&amp;B154&amp;" "&amp;A154&amp;" @ $"&amp;G154,"")</f>
        <v>buy 56 FOR @ $40.33</v>
      </c>
      <c r="L154" s="10">
        <f>L148-(G154*B154)</f>
        <v>27430.129999999997</v>
      </c>
      <c r="M154" s="38">
        <f>L145-(G154*B154)</f>
        <v>20657.39</v>
      </c>
      <c r="N154" s="9"/>
      <c r="O154" s="9"/>
      <c r="P154" s="9"/>
      <c r="Q154" s="11"/>
    </row>
    <row r="155" spans="1:17">
      <c r="A155" s="14" t="s">
        <v>222</v>
      </c>
      <c r="B155" s="9">
        <v>57</v>
      </c>
      <c r="C155" s="10">
        <v>39.64</v>
      </c>
      <c r="D155" s="10">
        <f>C155*B155</f>
        <v>2259.48</v>
      </c>
      <c r="E155" s="38" t="s">
        <v>17</v>
      </c>
      <c r="F155" s="9"/>
      <c r="G155" s="10">
        <v>39.31</v>
      </c>
      <c r="H155" s="10">
        <f>(B155*G155)-D155</f>
        <v>-18.809999999999945</v>
      </c>
      <c r="I155" s="9" t="s">
        <v>134</v>
      </c>
      <c r="J155" s="9"/>
      <c r="K155" s="9" t="str">
        <f>IF(B155&lt;&gt;0,"buy "&amp;B155&amp;" "&amp;A155&amp;" @ $"&amp;G155,"")</f>
        <v>buy 57 ALPN @ $39.31</v>
      </c>
      <c r="L155" s="10">
        <f>L154-(G155*B155)</f>
        <v>25189.46</v>
      </c>
      <c r="M155" s="38">
        <f>M154-(G155*B155)</f>
        <v>18416.72</v>
      </c>
      <c r="N155" s="9"/>
      <c r="O155" s="9"/>
      <c r="P155" s="9"/>
      <c r="Q155" s="11"/>
    </row>
    <row r="156" spans="1:17">
      <c r="A156" s="28" t="s">
        <v>223</v>
      </c>
      <c r="B156" s="29">
        <v>29</v>
      </c>
      <c r="C156" s="30">
        <v>76.8</v>
      </c>
      <c r="D156" s="30">
        <f>C156*B156</f>
        <v>2227.1999999999998</v>
      </c>
      <c r="E156" s="38" t="s">
        <v>17</v>
      </c>
      <c r="F156" s="29"/>
      <c r="G156" s="30">
        <v>77.09</v>
      </c>
      <c r="H156" s="30">
        <f>(B156*G156)-D156</f>
        <v>8.4100000000003092</v>
      </c>
      <c r="I156" s="9" t="s">
        <v>134</v>
      </c>
      <c r="J156" s="9"/>
      <c r="K156" s="9" t="str">
        <f>IF(B156&lt;&gt;0,"buy "&amp;B156&amp;" "&amp;A156&amp;" @ $"&amp;G156,"")</f>
        <v>buy 29 HWKN @ $77.09</v>
      </c>
      <c r="L156" s="10">
        <f>L155-(G156*B156)</f>
        <v>22953.85</v>
      </c>
      <c r="M156" s="46">
        <f>M155-(G156*B156)</f>
        <v>16181.11</v>
      </c>
      <c r="N156" s="47"/>
      <c r="O156" s="47"/>
      <c r="P156" s="47"/>
      <c r="Q156" s="48"/>
    </row>
    <row r="157" spans="1:17">
      <c r="A157" s="14"/>
      <c r="B157" s="9"/>
      <c r="C157" s="10" t="s">
        <v>20</v>
      </c>
      <c r="D157" s="10">
        <f>SUM(D154:D156)</f>
        <v>6737.32</v>
      </c>
      <c r="E157" s="9"/>
      <c r="F157" s="9"/>
      <c r="G157" s="10" t="s">
        <v>28</v>
      </c>
      <c r="H157" s="10">
        <f>SUM(H154:H156)</f>
        <v>-2.5599999999994907</v>
      </c>
      <c r="I157" s="9"/>
      <c r="J157" s="9"/>
      <c r="K157" s="9"/>
      <c r="L157" s="10"/>
      <c r="M157" s="9"/>
      <c r="N157" s="9"/>
      <c r="O157" s="9"/>
      <c r="P157" s="9"/>
      <c r="Q157" s="11"/>
    </row>
    <row r="158" spans="1:17">
      <c r="A158" s="14"/>
      <c r="B158" s="9"/>
      <c r="C158" s="10"/>
      <c r="D158" s="10"/>
      <c r="E158" s="9"/>
      <c r="F158" s="9"/>
      <c r="G158" s="10"/>
      <c r="H158" s="10"/>
      <c r="I158" s="9"/>
      <c r="J158" s="9"/>
      <c r="K158" s="9"/>
      <c r="L158" s="10"/>
      <c r="M158" s="12" t="str">
        <f>IF(J149+M156&gt;0,"Credit Surplus","Credit Shortage")</f>
        <v>Credit Surplus</v>
      </c>
      <c r="N158" s="38"/>
      <c r="O158" s="9"/>
      <c r="P158" s="9"/>
      <c r="Q158" s="11"/>
    </row>
    <row r="159" spans="1:17">
      <c r="A159" s="14"/>
      <c r="B159" s="9"/>
      <c r="C159" s="10"/>
      <c r="D159" s="10"/>
      <c r="E159" s="9"/>
      <c r="F159" s="9"/>
      <c r="G159" s="10"/>
      <c r="H159" s="10"/>
      <c r="I159" s="9"/>
      <c r="J159" s="9"/>
      <c r="K159" s="9"/>
      <c r="L159" s="10"/>
      <c r="M159" s="9"/>
      <c r="N159" s="9"/>
      <c r="O159" s="9"/>
      <c r="P159" s="9"/>
      <c r="Q159" s="11"/>
    </row>
    <row r="160" spans="1:17">
      <c r="A160" s="14"/>
      <c r="B160" s="9"/>
      <c r="C160" s="10"/>
      <c r="D160" s="10"/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23</v>
      </c>
      <c r="B161" s="9"/>
      <c r="C161" s="10"/>
      <c r="D161" s="22">
        <v>789.91</v>
      </c>
      <c r="E161" s="9" t="s">
        <v>111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24</v>
      </c>
      <c r="B162" s="9"/>
      <c r="C162" s="10"/>
      <c r="D162" s="49">
        <f>H149</f>
        <v>-4.3200000000001637</v>
      </c>
      <c r="E162" s="9" t="s">
        <v>36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>
      <c r="A163" s="14" t="s">
        <v>25</v>
      </c>
      <c r="B163" s="9"/>
      <c r="C163" s="10"/>
      <c r="D163" s="10">
        <f>D161+D162</f>
        <v>785.5899999999998</v>
      </c>
      <c r="E163" s="9"/>
      <c r="F163" s="9"/>
      <c r="G163" s="10"/>
      <c r="H163" s="10"/>
      <c r="I163" s="9"/>
      <c r="J163" s="9"/>
      <c r="K163" s="9"/>
      <c r="L163" s="9"/>
      <c r="M163" s="9"/>
      <c r="N163" s="9"/>
      <c r="O163" s="9"/>
      <c r="P163" s="9"/>
      <c r="Q163" s="11"/>
    </row>
    <row r="164" spans="1:17">
      <c r="A164" s="14" t="s">
        <v>27</v>
      </c>
      <c r="B164" s="9"/>
      <c r="C164" s="10"/>
      <c r="D164" s="10">
        <f>H157</f>
        <v>-2.5599999999994907</v>
      </c>
      <c r="E164" s="9" t="s">
        <v>37</v>
      </c>
      <c r="F164" s="9"/>
      <c r="G164" s="10"/>
      <c r="H164" s="10"/>
      <c r="I164" s="9"/>
      <c r="J164" s="9"/>
      <c r="K164" s="9"/>
      <c r="L164" s="9"/>
      <c r="M164" s="9"/>
      <c r="N164" s="9"/>
      <c r="O164" s="9"/>
      <c r="P164" s="9"/>
      <c r="Q164" s="11"/>
    </row>
    <row r="165" spans="1:17">
      <c r="A165" s="14" t="s">
        <v>25</v>
      </c>
      <c r="B165" s="9"/>
      <c r="C165" s="10"/>
      <c r="D165" s="32">
        <f>D163-D164</f>
        <v>788.1499999999993</v>
      </c>
      <c r="E165" s="20" t="s">
        <v>38</v>
      </c>
      <c r="F165" s="9"/>
      <c r="G165" s="10"/>
      <c r="H165" s="10"/>
      <c r="I165" s="9"/>
      <c r="J165" s="9"/>
      <c r="K165" s="9"/>
      <c r="L165" s="9"/>
      <c r="M165" s="9"/>
      <c r="N165" s="9"/>
      <c r="O165" s="9"/>
      <c r="P165" s="9"/>
      <c r="Q165" s="11"/>
    </row>
    <row r="166" spans="1:17" ht="14.65" thickBot="1">
      <c r="A166" s="16"/>
      <c r="B166" s="17"/>
      <c r="C166" s="18"/>
      <c r="D166" s="18"/>
      <c r="E166" s="17"/>
      <c r="F166" s="17"/>
      <c r="G166" s="18"/>
      <c r="H166" s="18"/>
      <c r="I166" s="17"/>
      <c r="J166" s="17"/>
      <c r="K166" s="17"/>
      <c r="L166" s="17"/>
      <c r="M166" s="17"/>
      <c r="N166" s="17"/>
      <c r="O166" s="17"/>
      <c r="P166" s="17"/>
      <c r="Q166" s="19"/>
    </row>
    <row r="167" spans="1:17" ht="14.65" thickTop="1"/>
    <row r="170" spans="1:17" ht="14.65" thickBot="1"/>
    <row r="171" spans="1:17" ht="14.65" thickTop="1">
      <c r="A171" s="3"/>
      <c r="B171" s="4"/>
      <c r="C171" s="5">
        <v>45351</v>
      </c>
      <c r="D171" s="6"/>
      <c r="E171" s="4"/>
      <c r="F171" s="4"/>
      <c r="G171" s="6"/>
      <c r="H171" s="6"/>
      <c r="I171" s="4"/>
      <c r="J171" s="4"/>
      <c r="K171" s="4"/>
      <c r="L171" s="21" t="s">
        <v>40</v>
      </c>
      <c r="M171" s="4"/>
      <c r="N171" s="4"/>
      <c r="O171" s="4"/>
      <c r="P171" s="4"/>
      <c r="Q171" s="7"/>
    </row>
    <row r="172" spans="1:17">
      <c r="A172" s="8" t="s">
        <v>11</v>
      </c>
      <c r="B172" s="9"/>
      <c r="C172" s="10"/>
      <c r="D172" s="10"/>
      <c r="E172" s="9"/>
      <c r="F172" s="9"/>
      <c r="G172" s="10"/>
      <c r="H172" s="10"/>
      <c r="I172" s="9"/>
      <c r="J172" s="12" t="s">
        <v>68</v>
      </c>
      <c r="K172" s="9"/>
      <c r="L172" s="12" t="s">
        <v>21</v>
      </c>
      <c r="M172" s="12"/>
      <c r="N172" s="9"/>
      <c r="O172" s="9"/>
      <c r="P172" s="9"/>
      <c r="Q172" s="11"/>
    </row>
    <row r="173" spans="1:17">
      <c r="A173" s="8" t="s">
        <v>3</v>
      </c>
      <c r="B173" s="12" t="s">
        <v>6</v>
      </c>
      <c r="C173" s="13" t="s">
        <v>4</v>
      </c>
      <c r="D173" s="13" t="s">
        <v>7</v>
      </c>
      <c r="E173" s="12" t="s">
        <v>16</v>
      </c>
      <c r="F173" s="9"/>
      <c r="G173" s="13" t="s">
        <v>18</v>
      </c>
      <c r="H173" s="13" t="s">
        <v>19</v>
      </c>
      <c r="I173" s="43" t="s">
        <v>133</v>
      </c>
      <c r="J173" s="12" t="s">
        <v>67</v>
      </c>
      <c r="K173" s="9"/>
      <c r="L173" s="22">
        <v>24190.880000000001</v>
      </c>
      <c r="M173" s="9" t="s">
        <v>135</v>
      </c>
      <c r="N173" s="9"/>
      <c r="O173" s="9"/>
      <c r="P173" s="9"/>
      <c r="Q173" s="11"/>
    </row>
    <row r="174" spans="1:17">
      <c r="A174" s="14" t="s">
        <v>209</v>
      </c>
      <c r="B174" s="9">
        <v>129</v>
      </c>
      <c r="C174" s="10">
        <v>15.86</v>
      </c>
      <c r="D174" s="10">
        <f>C174*B174</f>
        <v>2045.9399999999998</v>
      </c>
      <c r="E174" s="38" t="s">
        <v>17</v>
      </c>
      <c r="F174" s="9"/>
      <c r="G174" s="10">
        <v>15.97</v>
      </c>
      <c r="H174" s="10">
        <f>(B174*G174)-D174</f>
        <v>14.190000000000282</v>
      </c>
      <c r="I174" s="9" t="s">
        <v>134</v>
      </c>
      <c r="J174" s="38">
        <f>G174*B174</f>
        <v>2060.13</v>
      </c>
      <c r="K174" s="9" t="str">
        <f>IF(B174&lt;&gt;0,"sell "&amp;B174&amp;" "&amp;A174&amp;" @ $"&amp;G174,"")</f>
        <v>sell 129 CCL @ $15.97</v>
      </c>
      <c r="L174" s="50">
        <f>L173+(G174*B174)</f>
        <v>26251.010000000002</v>
      </c>
      <c r="M174" s="9"/>
      <c r="N174" s="9"/>
      <c r="O174" s="9"/>
      <c r="P174" s="9"/>
      <c r="Q174" s="11"/>
    </row>
    <row r="175" spans="1:17">
      <c r="A175" s="14" t="s">
        <v>210</v>
      </c>
      <c r="B175" s="9">
        <v>152</v>
      </c>
      <c r="C175" s="10">
        <v>11.09</v>
      </c>
      <c r="D175" s="10">
        <f t="shared" ref="D175:D176" si="6">C175*B175</f>
        <v>1685.68</v>
      </c>
      <c r="E175" s="38" t="s">
        <v>17</v>
      </c>
      <c r="F175" s="9"/>
      <c r="G175" s="10">
        <v>11.3</v>
      </c>
      <c r="H175" s="10">
        <f>(B175*G175)-D175</f>
        <v>31.920000000000073</v>
      </c>
      <c r="I175" s="9" t="s">
        <v>134</v>
      </c>
      <c r="J175" s="38">
        <f>G175*B175</f>
        <v>1717.6000000000001</v>
      </c>
      <c r="K175" s="9" t="str">
        <f t="shared" ref="K175:K176" si="7">IF(B175&lt;&gt;0,"sell "&amp;B175&amp;" "&amp;A175&amp;" @ $"&amp;G175,"")</f>
        <v>sell 152 DO @ $11.3</v>
      </c>
      <c r="L175" s="50">
        <f>L174+(G175*B175)</f>
        <v>27968.61</v>
      </c>
      <c r="M175" s="9"/>
      <c r="N175" s="9"/>
      <c r="O175" s="9"/>
      <c r="P175" s="9"/>
      <c r="Q175" s="11"/>
    </row>
    <row r="176" spans="1:17">
      <c r="A176" s="14" t="s">
        <v>211</v>
      </c>
      <c r="B176" s="9">
        <v>6</v>
      </c>
      <c r="C176" s="10">
        <v>270.64999999999998</v>
      </c>
      <c r="D176" s="10">
        <f t="shared" si="6"/>
        <v>1623.8999999999999</v>
      </c>
      <c r="E176" s="38" t="s">
        <v>17</v>
      </c>
      <c r="F176" s="9"/>
      <c r="G176" s="10">
        <v>268.88</v>
      </c>
      <c r="H176" s="10">
        <f>(B176*G176)-D176</f>
        <v>-10.619999999999891</v>
      </c>
      <c r="I176" s="9" t="s">
        <v>134</v>
      </c>
      <c r="J176" s="38">
        <f>G176*B176</f>
        <v>1613.28</v>
      </c>
      <c r="K176" s="9" t="str">
        <f t="shared" si="7"/>
        <v>sell 6 GPI @ $268.88</v>
      </c>
      <c r="L176" s="10">
        <f>L175+(G176*B176)</f>
        <v>29581.89</v>
      </c>
      <c r="M176" s="9" t="s">
        <v>44</v>
      </c>
      <c r="N176" s="9"/>
      <c r="O176" s="9"/>
      <c r="P176" s="9"/>
      <c r="Q176" s="11"/>
    </row>
    <row r="177" spans="1:17">
      <c r="A177" s="14"/>
      <c r="B177" s="9"/>
      <c r="C177" s="10" t="s">
        <v>20</v>
      </c>
      <c r="D177" s="10">
        <f>SUM(D174:D176)</f>
        <v>5355.5199999999995</v>
      </c>
      <c r="E177" s="9"/>
      <c r="F177" s="9"/>
      <c r="G177" s="41"/>
      <c r="H177" s="10">
        <f>SUM(H174:H176)</f>
        <v>35.490000000000464</v>
      </c>
      <c r="I177" s="9"/>
      <c r="J177" s="38">
        <f>SUM(J174:J176)</f>
        <v>5391.01</v>
      </c>
      <c r="K177" s="9"/>
      <c r="L177" s="10"/>
      <c r="M177" s="9"/>
      <c r="N177" s="9"/>
      <c r="O177" s="9"/>
      <c r="P177" s="9"/>
      <c r="Q177" s="11"/>
    </row>
    <row r="178" spans="1:17">
      <c r="A178" s="14"/>
      <c r="B178" s="9"/>
      <c r="C178" s="10"/>
      <c r="D178" s="10"/>
      <c r="E178" s="9"/>
      <c r="F178" s="9"/>
      <c r="G178" s="42"/>
      <c r="H178" s="39"/>
      <c r="I178" s="9"/>
      <c r="J178" s="9"/>
      <c r="K178" s="9"/>
      <c r="L178" s="10"/>
      <c r="M178" s="9"/>
      <c r="N178" s="9"/>
      <c r="O178" s="9"/>
      <c r="P178" s="9"/>
      <c r="Q178" s="11"/>
    </row>
    <row r="179" spans="1:17">
      <c r="A179" s="14"/>
      <c r="B179" s="9"/>
      <c r="C179" s="10"/>
      <c r="D179" s="51"/>
      <c r="E179" s="42"/>
      <c r="F179" s="9"/>
      <c r="G179" s="41"/>
      <c r="H179" s="10"/>
      <c r="I179" s="9"/>
      <c r="J179" s="9"/>
      <c r="K179" s="9"/>
      <c r="L179" s="10"/>
      <c r="M179" s="12" t="s">
        <v>41</v>
      </c>
      <c r="N179" s="9"/>
      <c r="O179" s="9"/>
      <c r="P179" s="9"/>
      <c r="Q179" s="11"/>
    </row>
    <row r="180" spans="1:17">
      <c r="A180" s="8"/>
      <c r="B180" s="9"/>
      <c r="C180" s="10"/>
      <c r="D180" s="10"/>
      <c r="E180" s="20"/>
      <c r="F180" s="9"/>
      <c r="G180" s="41"/>
      <c r="H180" s="10"/>
      <c r="I180" s="9"/>
      <c r="J180" s="9"/>
      <c r="K180" s="9"/>
      <c r="L180" s="10"/>
      <c r="M180" s="12" t="s">
        <v>42</v>
      </c>
      <c r="N180" s="9"/>
      <c r="O180" s="9"/>
      <c r="P180" s="9"/>
      <c r="Q180" s="11"/>
    </row>
    <row r="181" spans="1:17">
      <c r="A181" s="8"/>
      <c r="B181" s="12" t="s">
        <v>6</v>
      </c>
      <c r="C181" s="13" t="s">
        <v>4</v>
      </c>
      <c r="D181" s="13" t="s">
        <v>5</v>
      </c>
      <c r="E181" s="23" t="s">
        <v>16</v>
      </c>
      <c r="F181" s="9"/>
      <c r="G181" s="43" t="s">
        <v>18</v>
      </c>
      <c r="H181" s="13" t="s">
        <v>19</v>
      </c>
      <c r="I181" s="9"/>
      <c r="J181" s="9"/>
      <c r="K181" s="9"/>
      <c r="L181" s="10"/>
      <c r="M181" s="38">
        <f>L173</f>
        <v>24190.880000000001</v>
      </c>
      <c r="N181" s="9"/>
      <c r="O181" s="9"/>
      <c r="P181" s="9"/>
      <c r="Q181" s="11"/>
    </row>
    <row r="182" spans="1:17">
      <c r="A182" s="14" t="s">
        <v>218</v>
      </c>
      <c r="B182" s="9">
        <v>60</v>
      </c>
      <c r="C182" s="10">
        <v>36.799999999999997</v>
      </c>
      <c r="D182" s="10">
        <f>C182*B182</f>
        <v>2208</v>
      </c>
      <c r="E182" s="38" t="s">
        <v>17</v>
      </c>
      <c r="F182" s="9"/>
      <c r="G182" s="10">
        <v>37.28</v>
      </c>
      <c r="H182" s="10">
        <f>(B182*G182)-D182</f>
        <v>28.800000000000182</v>
      </c>
      <c r="I182" s="9" t="s">
        <v>134</v>
      </c>
      <c r="J182" s="9"/>
      <c r="K182" s="9" t="str">
        <f>IF(B182&lt;&gt;0,"buy "&amp;B182&amp;" "&amp;A182&amp;" @ $"&amp;G182,"")</f>
        <v>buy 60 VIST @ $37.28</v>
      </c>
      <c r="L182" s="10">
        <f>L176-(G182*B182)</f>
        <v>27345.09</v>
      </c>
      <c r="M182" s="38">
        <f>L173-(G182*B182)</f>
        <v>21954.080000000002</v>
      </c>
      <c r="N182" s="9"/>
      <c r="O182" s="9"/>
      <c r="P182" s="9"/>
      <c r="Q182" s="11"/>
    </row>
    <row r="183" spans="1:17">
      <c r="A183" s="14" t="s">
        <v>219</v>
      </c>
      <c r="B183" s="9">
        <v>121</v>
      </c>
      <c r="C183" s="10">
        <v>18.27</v>
      </c>
      <c r="D183" s="10">
        <f>C183*B183</f>
        <v>2210.67</v>
      </c>
      <c r="E183" s="38" t="s">
        <v>17</v>
      </c>
      <c r="F183" s="9"/>
      <c r="G183" s="10">
        <v>18.420000000000002</v>
      </c>
      <c r="H183" s="10">
        <f>(B183*G183)-D183</f>
        <v>18.150000000000091</v>
      </c>
      <c r="I183" s="9" t="s">
        <v>134</v>
      </c>
      <c r="J183" s="9"/>
      <c r="K183" s="9" t="str">
        <f>IF(B183&lt;&gt;0,"buy "&amp;B183&amp;" "&amp;A183&amp;" @ $"&amp;G183,"")</f>
        <v>buy 121 AROC @ $18.42</v>
      </c>
      <c r="L183" s="10">
        <f>L182-(G183*B183)</f>
        <v>25116.27</v>
      </c>
      <c r="M183" s="38">
        <f>M182-(G183*B183)</f>
        <v>19725.260000000002</v>
      </c>
      <c r="N183" s="9"/>
      <c r="O183" s="9"/>
      <c r="P183" s="9"/>
      <c r="Q183" s="11"/>
    </row>
    <row r="184" spans="1:17">
      <c r="A184" s="28" t="s">
        <v>220</v>
      </c>
      <c r="B184" s="29">
        <v>161</v>
      </c>
      <c r="C184" s="30">
        <v>13.74</v>
      </c>
      <c r="D184" s="30">
        <f>C184*B184</f>
        <v>2212.14</v>
      </c>
      <c r="E184" s="38" t="s">
        <v>17</v>
      </c>
      <c r="F184" s="29"/>
      <c r="G184" s="30">
        <v>13.71</v>
      </c>
      <c r="H184" s="30">
        <f>(B184*G184)-D184</f>
        <v>-4.8299999999999272</v>
      </c>
      <c r="I184" s="9" t="s">
        <v>134</v>
      </c>
      <c r="J184" s="9"/>
      <c r="K184" s="9" t="str">
        <f>IF(B184&lt;&gt;0,"buy "&amp;B184&amp;" "&amp;A184&amp;" @ $"&amp;G184,"")</f>
        <v>buy 161 SCS @ $13.71</v>
      </c>
      <c r="L184" s="10">
        <f>L183-(G184*B184)</f>
        <v>22908.959999999999</v>
      </c>
      <c r="M184" s="46">
        <f>M183-(G184*B184)</f>
        <v>17517.95</v>
      </c>
      <c r="N184" s="47"/>
      <c r="O184" s="47"/>
      <c r="P184" s="47"/>
      <c r="Q184" s="48"/>
    </row>
    <row r="185" spans="1:17">
      <c r="A185" s="14"/>
      <c r="B185" s="9"/>
      <c r="C185" s="10" t="s">
        <v>20</v>
      </c>
      <c r="D185" s="10">
        <f>SUM(D182:D184)</f>
        <v>6630.8099999999995</v>
      </c>
      <c r="E185" s="9"/>
      <c r="F185" s="9"/>
      <c r="G185" s="10" t="s">
        <v>28</v>
      </c>
      <c r="H185" s="10">
        <f>SUM(H182:H184)</f>
        <v>42.120000000000346</v>
      </c>
      <c r="I185" s="9"/>
      <c r="J185" s="9"/>
      <c r="K185" s="9"/>
      <c r="L185" s="10"/>
      <c r="M185" s="9"/>
      <c r="N185" s="9"/>
      <c r="O185" s="9"/>
      <c r="P185" s="9"/>
      <c r="Q185" s="11"/>
    </row>
    <row r="186" spans="1:17">
      <c r="A186" s="14"/>
      <c r="B186" s="9"/>
      <c r="C186" s="10"/>
      <c r="D186" s="10"/>
      <c r="E186" s="9"/>
      <c r="F186" s="9"/>
      <c r="G186" s="10"/>
      <c r="H186" s="10"/>
      <c r="I186" s="9"/>
      <c r="J186" s="9"/>
      <c r="K186" s="9"/>
      <c r="L186" s="10"/>
      <c r="M186" s="12" t="str">
        <f>IF(J177+M184&gt;0,"Credit Surplus","Credit Shortage")</f>
        <v>Credit Surplus</v>
      </c>
      <c r="N186" s="38"/>
      <c r="O186" s="9"/>
      <c r="P186" s="9"/>
      <c r="Q186" s="11"/>
    </row>
    <row r="187" spans="1:17">
      <c r="A187" s="14"/>
      <c r="B187" s="9"/>
      <c r="C187" s="10"/>
      <c r="D187" s="10"/>
      <c r="E187" s="9"/>
      <c r="F187" s="9"/>
      <c r="G187" s="10"/>
      <c r="H187" s="10"/>
      <c r="I187" s="9"/>
      <c r="J187" s="9"/>
      <c r="K187" s="9"/>
      <c r="L187" s="10"/>
      <c r="M187" s="9"/>
      <c r="N187" s="9"/>
      <c r="O187" s="9"/>
      <c r="P187" s="9"/>
      <c r="Q187" s="11"/>
    </row>
    <row r="188" spans="1:17">
      <c r="A188" s="14"/>
      <c r="B188" s="9"/>
      <c r="C188" s="10"/>
      <c r="D188" s="10"/>
      <c r="E188" s="9"/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23</v>
      </c>
      <c r="B189" s="9"/>
      <c r="C189" s="10"/>
      <c r="D189" s="22">
        <v>756.8</v>
      </c>
      <c r="E189" s="9" t="s">
        <v>111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>
      <c r="A190" s="14" t="s">
        <v>24</v>
      </c>
      <c r="B190" s="9"/>
      <c r="C190" s="10"/>
      <c r="D190" s="49">
        <f>H177</f>
        <v>35.490000000000464</v>
      </c>
      <c r="E190" s="9" t="s">
        <v>36</v>
      </c>
      <c r="F190" s="9"/>
      <c r="G190" s="10"/>
      <c r="H190" s="10"/>
      <c r="I190" s="9"/>
      <c r="J190" s="9"/>
      <c r="K190" s="9"/>
      <c r="L190" s="9"/>
      <c r="M190" s="9"/>
      <c r="N190" s="9"/>
      <c r="O190" s="9"/>
      <c r="P190" s="9"/>
      <c r="Q190" s="11"/>
    </row>
    <row r="191" spans="1:17">
      <c r="A191" s="14" t="s">
        <v>25</v>
      </c>
      <c r="B191" s="9"/>
      <c r="C191" s="10"/>
      <c r="D191" s="10">
        <f>D189+D190</f>
        <v>792.29000000000042</v>
      </c>
      <c r="E191" s="9"/>
      <c r="F191" s="9"/>
      <c r="G191" s="10"/>
      <c r="H191" s="10"/>
      <c r="I191" s="9"/>
      <c r="J191" s="9"/>
      <c r="K191" s="9"/>
      <c r="L191" s="9"/>
      <c r="M191" s="9"/>
      <c r="N191" s="9"/>
      <c r="O191" s="9"/>
      <c r="P191" s="9"/>
      <c r="Q191" s="11"/>
    </row>
    <row r="192" spans="1:17">
      <c r="A192" s="14" t="s">
        <v>27</v>
      </c>
      <c r="B192" s="9"/>
      <c r="C192" s="10"/>
      <c r="D192" s="10">
        <f>H185</f>
        <v>42.120000000000346</v>
      </c>
      <c r="E192" s="9" t="s">
        <v>37</v>
      </c>
      <c r="F192" s="9"/>
      <c r="G192" s="10"/>
      <c r="H192" s="10"/>
      <c r="I192" s="9"/>
      <c r="J192" s="9"/>
      <c r="K192" s="9"/>
      <c r="L192" s="9"/>
      <c r="M192" s="9"/>
      <c r="N192" s="9"/>
      <c r="O192" s="9"/>
      <c r="P192" s="9"/>
      <c r="Q192" s="11"/>
    </row>
    <row r="193" spans="1:17">
      <c r="A193" s="14" t="s">
        <v>25</v>
      </c>
      <c r="B193" s="9"/>
      <c r="C193" s="10"/>
      <c r="D193" s="32">
        <f>D191-D192</f>
        <v>750.17000000000007</v>
      </c>
      <c r="E193" s="20" t="s">
        <v>38</v>
      </c>
      <c r="F193" s="9"/>
      <c r="G193" s="10"/>
      <c r="H193" s="10"/>
      <c r="I193" s="9"/>
      <c r="J193" s="9"/>
      <c r="K193" s="9"/>
      <c r="L193" s="9"/>
      <c r="M193" s="9"/>
      <c r="N193" s="9"/>
      <c r="O193" s="9"/>
      <c r="P193" s="9"/>
      <c r="Q193" s="11"/>
    </row>
    <row r="194" spans="1:17" ht="14.65" thickBot="1">
      <c r="A194" s="16"/>
      <c r="B194" s="17"/>
      <c r="C194" s="18"/>
      <c r="D194" s="18"/>
      <c r="E194" s="17"/>
      <c r="F194" s="17"/>
      <c r="G194" s="18"/>
      <c r="H194" s="18"/>
      <c r="I194" s="17"/>
      <c r="J194" s="17"/>
      <c r="K194" s="17"/>
      <c r="L194" s="17"/>
      <c r="M194" s="17"/>
      <c r="N194" s="17"/>
      <c r="O194" s="17"/>
      <c r="P194" s="17"/>
      <c r="Q194" s="19"/>
    </row>
    <row r="195" spans="1:17" ht="14.65" thickTop="1"/>
    <row r="198" spans="1:17" ht="14.65" thickBot="1"/>
    <row r="199" spans="1:17" ht="14.65" thickTop="1">
      <c r="A199" s="3"/>
      <c r="B199" s="4"/>
      <c r="C199" s="5">
        <v>45322</v>
      </c>
      <c r="D199" s="6"/>
      <c r="E199" s="4"/>
      <c r="F199" s="4"/>
      <c r="G199" s="6"/>
      <c r="H199" s="6"/>
      <c r="I199" s="4"/>
      <c r="J199" s="4"/>
      <c r="K199" s="4"/>
      <c r="L199" s="21" t="s">
        <v>40</v>
      </c>
      <c r="M199" s="4"/>
      <c r="N199" s="4"/>
      <c r="O199" s="4"/>
      <c r="P199" s="4"/>
      <c r="Q199" s="7"/>
    </row>
    <row r="200" spans="1:17">
      <c r="A200" s="8" t="s">
        <v>11</v>
      </c>
      <c r="B200" s="9"/>
      <c r="C200" s="10"/>
      <c r="D200" s="10"/>
      <c r="E200" s="9"/>
      <c r="F200" s="9"/>
      <c r="G200" s="10"/>
      <c r="H200" s="10"/>
      <c r="I200" s="9"/>
      <c r="J200" s="12" t="s">
        <v>68</v>
      </c>
      <c r="K200" s="9"/>
      <c r="L200" s="12" t="s">
        <v>21</v>
      </c>
      <c r="M200" s="12"/>
      <c r="N200" s="9"/>
      <c r="O200" s="9"/>
      <c r="P200" s="9"/>
      <c r="Q200" s="11"/>
    </row>
    <row r="201" spans="1:17">
      <c r="A201" s="8" t="s">
        <v>3</v>
      </c>
      <c r="B201" s="12" t="s">
        <v>6</v>
      </c>
      <c r="C201" s="13" t="s">
        <v>4</v>
      </c>
      <c r="D201" s="13" t="s">
        <v>7</v>
      </c>
      <c r="E201" s="12" t="s">
        <v>16</v>
      </c>
      <c r="F201" s="9"/>
      <c r="G201" s="13" t="s">
        <v>18</v>
      </c>
      <c r="H201" s="13" t="s">
        <v>19</v>
      </c>
      <c r="I201" s="43" t="s">
        <v>133</v>
      </c>
      <c r="J201" s="12" t="s">
        <v>67</v>
      </c>
      <c r="K201" s="9"/>
      <c r="L201" s="22">
        <v>23003.71</v>
      </c>
      <c r="M201" s="9" t="s">
        <v>135</v>
      </c>
      <c r="N201" s="9"/>
      <c r="O201" s="9"/>
      <c r="P201" s="9"/>
      <c r="Q201" s="11"/>
    </row>
    <row r="202" spans="1:17">
      <c r="A202" s="14" t="s">
        <v>207</v>
      </c>
      <c r="B202" s="9">
        <v>20</v>
      </c>
      <c r="C202" s="10">
        <v>98.68</v>
      </c>
      <c r="D202" s="10">
        <f>C202*B202</f>
        <v>1973.6000000000001</v>
      </c>
      <c r="E202" s="38" t="s">
        <v>46</v>
      </c>
      <c r="F202" s="9"/>
      <c r="G202" s="10">
        <v>98.95</v>
      </c>
      <c r="H202" s="10">
        <f>(B202*G202)-D202</f>
        <v>5.3999999999998636</v>
      </c>
      <c r="I202" s="9" t="s">
        <v>134</v>
      </c>
      <c r="J202" s="38">
        <f>G202*B202</f>
        <v>1979</v>
      </c>
      <c r="K202" s="9" t="str">
        <f>IF(B202&lt;&gt;0,"sell "&amp;B202&amp;" "&amp;A202&amp;" @ $"&amp;G202,"")</f>
        <v>sell 20 MSM @ $98.95</v>
      </c>
      <c r="L202" s="50">
        <f>L201+(G202*B202)</f>
        <v>24982.71</v>
      </c>
      <c r="M202" s="9"/>
      <c r="N202" s="9"/>
      <c r="O202" s="9"/>
      <c r="P202" s="9"/>
      <c r="Q202" s="11"/>
    </row>
    <row r="203" spans="1:17">
      <c r="A203" s="14" t="s">
        <v>99</v>
      </c>
      <c r="B203" s="9">
        <v>36</v>
      </c>
      <c r="C203" s="10">
        <v>56.81</v>
      </c>
      <c r="D203" s="10">
        <f t="shared" ref="D203:D204" si="8">C203*B203</f>
        <v>2045.16</v>
      </c>
      <c r="E203" s="38" t="s">
        <v>46</v>
      </c>
      <c r="F203" s="9"/>
      <c r="G203" s="10">
        <v>56.81</v>
      </c>
      <c r="H203" s="10">
        <f>(B203*G203)-D203</f>
        <v>0</v>
      </c>
      <c r="I203" s="9" t="s">
        <v>134</v>
      </c>
      <c r="J203" s="38">
        <f>G203*B203</f>
        <v>2045.16</v>
      </c>
      <c r="K203" s="9" t="str">
        <f t="shared" ref="K203:K204" si="9">IF(B203&lt;&gt;0,"sell "&amp;B203&amp;" "&amp;A203&amp;" @ $"&amp;G203,"")</f>
        <v>sell 36 PRGS @ $56.81</v>
      </c>
      <c r="L203" s="50">
        <f>L202+(G203*B203)</f>
        <v>27027.87</v>
      </c>
      <c r="M203" s="9"/>
      <c r="N203" s="9"/>
      <c r="O203" s="9"/>
      <c r="P203" s="9"/>
      <c r="Q203" s="11"/>
    </row>
    <row r="204" spans="1:17">
      <c r="A204" s="14" t="s">
        <v>208</v>
      </c>
      <c r="B204" s="9">
        <v>63</v>
      </c>
      <c r="C204" s="10">
        <v>41.31</v>
      </c>
      <c r="D204" s="10">
        <f t="shared" si="8"/>
        <v>2602.5300000000002</v>
      </c>
      <c r="E204" s="38" t="s">
        <v>46</v>
      </c>
      <c r="F204" s="9"/>
      <c r="G204" s="10">
        <v>41.67</v>
      </c>
      <c r="H204" s="10">
        <f>(B204*G204)-D204</f>
        <v>22.679999999999836</v>
      </c>
      <c r="I204" s="9" t="s">
        <v>134</v>
      </c>
      <c r="J204" s="38">
        <f>G204*B204</f>
        <v>2625.21</v>
      </c>
      <c r="K204" s="9" t="str">
        <f t="shared" si="9"/>
        <v>sell 63 CNM @ $41.67</v>
      </c>
      <c r="L204" s="10">
        <f>L203+(G204*B204)</f>
        <v>29653.079999999998</v>
      </c>
      <c r="M204" s="9" t="s">
        <v>44</v>
      </c>
      <c r="N204" s="9"/>
      <c r="O204" s="9"/>
      <c r="P204" s="9"/>
      <c r="Q204" s="11"/>
    </row>
    <row r="205" spans="1:17">
      <c r="A205" s="14"/>
      <c r="B205" s="9"/>
      <c r="C205" s="10" t="s">
        <v>20</v>
      </c>
      <c r="D205" s="10">
        <f>SUM(D202:D204)</f>
        <v>6621.2900000000009</v>
      </c>
      <c r="E205" s="9"/>
      <c r="F205" s="9"/>
      <c r="G205" s="41"/>
      <c r="H205" s="10">
        <f>SUM(H202:H204)</f>
        <v>28.0799999999997</v>
      </c>
      <c r="I205" s="9"/>
      <c r="J205" s="38">
        <f>SUM(J202:J204)</f>
        <v>6649.37</v>
      </c>
      <c r="K205" s="9"/>
      <c r="L205" s="10"/>
      <c r="M205" s="9"/>
      <c r="N205" s="9"/>
      <c r="O205" s="9"/>
      <c r="P205" s="9"/>
      <c r="Q205" s="11"/>
    </row>
    <row r="206" spans="1:17">
      <c r="A206" s="14"/>
      <c r="B206" s="9"/>
      <c r="C206" s="10"/>
      <c r="D206" s="10"/>
      <c r="E206" s="9"/>
      <c r="F206" s="9"/>
      <c r="G206" s="42"/>
      <c r="H206" s="39"/>
      <c r="I206" s="9"/>
      <c r="J206" s="9"/>
      <c r="K206" s="9"/>
      <c r="L206" s="10"/>
      <c r="M206" s="9"/>
      <c r="N206" s="9"/>
      <c r="O206" s="9"/>
      <c r="P206" s="9"/>
      <c r="Q206" s="11"/>
    </row>
    <row r="207" spans="1:17">
      <c r="A207" s="14"/>
      <c r="B207" s="9"/>
      <c r="C207" s="10"/>
      <c r="D207" s="51"/>
      <c r="E207" s="42"/>
      <c r="F207" s="9"/>
      <c r="G207" s="41"/>
      <c r="H207" s="10"/>
      <c r="I207" s="9"/>
      <c r="J207" s="9"/>
      <c r="K207" s="9"/>
      <c r="L207" s="10"/>
      <c r="M207" s="12" t="s">
        <v>41</v>
      </c>
      <c r="N207" s="9"/>
      <c r="O207" s="9"/>
      <c r="P207" s="9"/>
      <c r="Q207" s="11"/>
    </row>
    <row r="208" spans="1:17">
      <c r="A208" s="8"/>
      <c r="B208" s="9"/>
      <c r="C208" s="10"/>
      <c r="D208" s="10"/>
      <c r="E208" s="20"/>
      <c r="F208" s="9"/>
      <c r="G208" s="41"/>
      <c r="H208" s="10"/>
      <c r="I208" s="9"/>
      <c r="J208" s="9"/>
      <c r="K208" s="9"/>
      <c r="L208" s="10"/>
      <c r="M208" s="12" t="s">
        <v>42</v>
      </c>
      <c r="N208" s="9"/>
      <c r="O208" s="9"/>
      <c r="P208" s="9"/>
      <c r="Q208" s="11"/>
    </row>
    <row r="209" spans="1:17">
      <c r="A209" s="8"/>
      <c r="B209" s="12" t="s">
        <v>6</v>
      </c>
      <c r="C209" s="13" t="s">
        <v>4</v>
      </c>
      <c r="D209" s="13" t="s">
        <v>5</v>
      </c>
      <c r="E209" s="23" t="s">
        <v>16</v>
      </c>
      <c r="F209" s="9"/>
      <c r="G209" s="43" t="s">
        <v>18</v>
      </c>
      <c r="H209" s="13" t="s">
        <v>19</v>
      </c>
      <c r="I209" s="9"/>
      <c r="J209" s="9"/>
      <c r="K209" s="9"/>
      <c r="L209" s="10"/>
      <c r="M209" s="38">
        <f>L201</f>
        <v>23003.71</v>
      </c>
      <c r="N209" s="9"/>
      <c r="O209" s="9"/>
      <c r="P209" s="9"/>
      <c r="Q209" s="11"/>
    </row>
    <row r="210" spans="1:17">
      <c r="A210" s="14" t="s">
        <v>215</v>
      </c>
      <c r="B210" s="9">
        <v>32</v>
      </c>
      <c r="C210" s="10">
        <v>69.09</v>
      </c>
      <c r="D210" s="10">
        <f>C210*B210</f>
        <v>2210.88</v>
      </c>
      <c r="E210" s="38" t="s">
        <v>46</v>
      </c>
      <c r="F210" s="9"/>
      <c r="G210" s="10">
        <v>70</v>
      </c>
      <c r="H210" s="10">
        <f>(B210*G210)-D210</f>
        <v>29.119999999999891</v>
      </c>
      <c r="I210" s="9" t="s">
        <v>134</v>
      </c>
      <c r="J210" s="9"/>
      <c r="K210" s="9" t="str">
        <f>IF(B210&lt;&gt;0,"buy "&amp;B210&amp;" "&amp;A210&amp;" @ $"&amp;G210,"")</f>
        <v>buy 32 MOD @ $70</v>
      </c>
      <c r="L210" s="10">
        <f>L204-(G210*B210)</f>
        <v>27413.079999999998</v>
      </c>
      <c r="M210" s="38">
        <f>L201-(G210*B210)</f>
        <v>20763.71</v>
      </c>
      <c r="N210" s="9"/>
      <c r="O210" s="9"/>
      <c r="P210" s="9"/>
      <c r="Q210" s="11"/>
    </row>
    <row r="211" spans="1:17">
      <c r="A211" s="14" t="s">
        <v>216</v>
      </c>
      <c r="B211" s="9">
        <v>4</v>
      </c>
      <c r="C211" s="10">
        <v>499.89</v>
      </c>
      <c r="D211" s="10">
        <f>C211*B211</f>
        <v>1999.56</v>
      </c>
      <c r="E211" s="38" t="s">
        <v>46</v>
      </c>
      <c r="F211" s="9"/>
      <c r="G211" s="10">
        <v>495</v>
      </c>
      <c r="H211" s="10">
        <f>(B211*G211)-D211</f>
        <v>-19.559999999999945</v>
      </c>
      <c r="I211" s="9" t="s">
        <v>134</v>
      </c>
      <c r="J211" s="9"/>
      <c r="K211" s="9" t="str">
        <f>IF(B211&lt;&gt;0,"buy "&amp;B211&amp;" "&amp;A211&amp;" @ $"&amp;G211,"")</f>
        <v>buy 4 MCK @ $495</v>
      </c>
      <c r="L211" s="10">
        <f>L210-(G211*B211)</f>
        <v>25433.079999999998</v>
      </c>
      <c r="M211" s="38">
        <f>M210-(G211*B211)</f>
        <v>18783.71</v>
      </c>
      <c r="N211" s="9"/>
      <c r="O211" s="9"/>
      <c r="P211" s="9"/>
      <c r="Q211" s="11"/>
    </row>
    <row r="212" spans="1:17">
      <c r="A212" s="28" t="s">
        <v>217</v>
      </c>
      <c r="B212" s="29">
        <v>6</v>
      </c>
      <c r="C212" s="30">
        <v>356.44</v>
      </c>
      <c r="D212" s="30">
        <f>C212*B212</f>
        <v>2138.64</v>
      </c>
      <c r="E212" s="38" t="s">
        <v>46</v>
      </c>
      <c r="F212" s="29"/>
      <c r="G212" s="30">
        <v>354.67</v>
      </c>
      <c r="H212" s="30">
        <f>(B212*G212)-D212</f>
        <v>-10.619999999999891</v>
      </c>
      <c r="I212" s="9" t="s">
        <v>134</v>
      </c>
      <c r="J212" s="9"/>
      <c r="K212" s="9" t="str">
        <f>IF(B212&lt;&gt;0,"buy "&amp;B212&amp;" "&amp;A212&amp;" @ $"&amp;G212,"")</f>
        <v>buy 6 MOH @ $354.67</v>
      </c>
      <c r="L212" s="10">
        <f>L211-(G212*B212)</f>
        <v>23305.059999999998</v>
      </c>
      <c r="M212" s="46">
        <f>M211-(G212*B212)</f>
        <v>16655.689999999999</v>
      </c>
      <c r="N212" s="47"/>
      <c r="O212" s="47"/>
      <c r="P212" s="47"/>
      <c r="Q212" s="48"/>
    </row>
    <row r="213" spans="1:17">
      <c r="A213" s="14"/>
      <c r="B213" s="9"/>
      <c r="C213" s="10" t="s">
        <v>20</v>
      </c>
      <c r="D213" s="10">
        <f>SUM(D210:D212)</f>
        <v>6349.08</v>
      </c>
      <c r="E213" s="9"/>
      <c r="F213" s="9"/>
      <c r="G213" s="10" t="s">
        <v>28</v>
      </c>
      <c r="H213" s="10">
        <f>SUM(H210:H212)</f>
        <v>-1.0599999999999454</v>
      </c>
      <c r="I213" s="9"/>
      <c r="J213" s="9"/>
      <c r="K213" s="9"/>
      <c r="L213" s="10"/>
      <c r="M213" s="9"/>
      <c r="N213" s="9"/>
      <c r="O213" s="9"/>
      <c r="P213" s="9"/>
      <c r="Q213" s="11"/>
    </row>
    <row r="214" spans="1:17">
      <c r="A214" s="14"/>
      <c r="B214" s="9"/>
      <c r="C214" s="10"/>
      <c r="D214" s="10"/>
      <c r="E214" s="9"/>
      <c r="F214" s="9"/>
      <c r="G214" s="10"/>
      <c r="H214" s="10"/>
      <c r="I214" s="9"/>
      <c r="J214" s="9"/>
      <c r="K214" s="9"/>
      <c r="L214" s="10"/>
      <c r="M214" s="12" t="str">
        <f>IF(J205+M212&gt;0,"Credit Surplus","Credit Shortage")</f>
        <v>Credit Surplus</v>
      </c>
      <c r="N214" s="38"/>
      <c r="O214" s="9"/>
      <c r="P214" s="9"/>
      <c r="Q214" s="11"/>
    </row>
    <row r="215" spans="1:17">
      <c r="A215" s="14"/>
      <c r="B215" s="9"/>
      <c r="C215" s="10"/>
      <c r="D215" s="10"/>
      <c r="E215" s="9"/>
      <c r="F215" s="9"/>
      <c r="G215" s="10"/>
      <c r="H215" s="10"/>
      <c r="I215" s="9"/>
      <c r="J215" s="9"/>
      <c r="K215" s="9"/>
      <c r="L215" s="10"/>
      <c r="M215" s="9"/>
      <c r="N215" s="9"/>
      <c r="O215" s="9"/>
      <c r="P215" s="9"/>
      <c r="Q215" s="11"/>
    </row>
    <row r="216" spans="1:17">
      <c r="A216" s="14"/>
      <c r="B216" s="9"/>
      <c r="C216" s="10"/>
      <c r="D216" s="10"/>
      <c r="E216" s="9"/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>
      <c r="A217" s="14" t="s">
        <v>23</v>
      </c>
      <c r="B217" s="9"/>
      <c r="C217" s="10"/>
      <c r="D217" s="22">
        <v>2002.95</v>
      </c>
      <c r="E217" s="9" t="s">
        <v>111</v>
      </c>
      <c r="F217" s="9"/>
      <c r="G217" s="10"/>
      <c r="H217" s="10"/>
      <c r="I217" s="9"/>
      <c r="J217" s="9"/>
      <c r="K217" s="9"/>
      <c r="L217" s="9"/>
      <c r="M217" s="9"/>
      <c r="N217" s="9"/>
      <c r="O217" s="9"/>
      <c r="P217" s="9"/>
      <c r="Q217" s="11"/>
    </row>
    <row r="218" spans="1:17">
      <c r="A218" s="14" t="s">
        <v>24</v>
      </c>
      <c r="B218" s="9"/>
      <c r="C218" s="10"/>
      <c r="D218" s="49">
        <f>H205</f>
        <v>28.0799999999997</v>
      </c>
      <c r="E218" s="9" t="s">
        <v>36</v>
      </c>
      <c r="F218" s="9"/>
      <c r="G218" s="10"/>
      <c r="H218" s="10"/>
      <c r="I218" s="9"/>
      <c r="J218" s="9"/>
      <c r="K218" s="9"/>
      <c r="L218" s="9"/>
      <c r="M218" s="9"/>
      <c r="N218" s="9"/>
      <c r="O218" s="9"/>
      <c r="P218" s="9"/>
      <c r="Q218" s="11"/>
    </row>
    <row r="219" spans="1:17">
      <c r="A219" s="14" t="s">
        <v>25</v>
      </c>
      <c r="B219" s="9"/>
      <c r="C219" s="10"/>
      <c r="D219" s="10">
        <f>D217+D218</f>
        <v>2031.0299999999997</v>
      </c>
      <c r="E219" s="9"/>
      <c r="F219" s="9"/>
      <c r="G219" s="10"/>
      <c r="H219" s="10"/>
      <c r="I219" s="9"/>
      <c r="J219" s="9"/>
      <c r="K219" s="9"/>
      <c r="L219" s="9"/>
      <c r="M219" s="9"/>
      <c r="N219" s="9"/>
      <c r="O219" s="9"/>
      <c r="P219" s="9"/>
      <c r="Q219" s="11"/>
    </row>
    <row r="220" spans="1:17">
      <c r="A220" s="14" t="s">
        <v>27</v>
      </c>
      <c r="B220" s="9"/>
      <c r="C220" s="10"/>
      <c r="D220" s="10">
        <f>H213</f>
        <v>-1.0599999999999454</v>
      </c>
      <c r="E220" s="9" t="s">
        <v>37</v>
      </c>
      <c r="F220" s="9"/>
      <c r="G220" s="10"/>
      <c r="H220" s="10"/>
      <c r="I220" s="9"/>
      <c r="J220" s="9"/>
      <c r="K220" s="9"/>
      <c r="L220" s="9"/>
      <c r="M220" s="9"/>
      <c r="N220" s="9"/>
      <c r="O220" s="9"/>
      <c r="P220" s="9"/>
      <c r="Q220" s="11"/>
    </row>
    <row r="221" spans="1:17">
      <c r="A221" s="14" t="s">
        <v>25</v>
      </c>
      <c r="B221" s="9"/>
      <c r="C221" s="10"/>
      <c r="D221" s="32">
        <f>D219-D220</f>
        <v>2032.0899999999997</v>
      </c>
      <c r="E221" s="20" t="s">
        <v>38</v>
      </c>
      <c r="F221" s="9"/>
      <c r="G221" s="10"/>
      <c r="H221" s="10"/>
      <c r="I221" s="9"/>
      <c r="J221" s="9"/>
      <c r="K221" s="9"/>
      <c r="L221" s="9"/>
      <c r="M221" s="9"/>
      <c r="N221" s="9"/>
      <c r="O221" s="9"/>
      <c r="P221" s="9"/>
      <c r="Q221" s="11"/>
    </row>
    <row r="222" spans="1:17" ht="14.65" thickBot="1">
      <c r="A222" s="16"/>
      <c r="B222" s="17"/>
      <c r="C222" s="18"/>
      <c r="D222" s="18"/>
      <c r="E222" s="17"/>
      <c r="F222" s="17"/>
      <c r="G222" s="18"/>
      <c r="H222" s="18"/>
      <c r="I222" s="17"/>
      <c r="J222" s="17"/>
      <c r="K222" s="17"/>
      <c r="L222" s="17"/>
      <c r="M222" s="17"/>
      <c r="N222" s="17"/>
      <c r="O222" s="17"/>
      <c r="P222" s="17"/>
      <c r="Q222" s="19"/>
    </row>
    <row r="223" spans="1:17" ht="14.65" thickTop="1"/>
    <row r="226" spans="1:17" ht="14.65" thickBot="1"/>
    <row r="227" spans="1:17" ht="14.65" thickTop="1">
      <c r="A227" s="3"/>
      <c r="B227" s="4"/>
      <c r="C227" s="5">
        <v>45290</v>
      </c>
      <c r="D227" s="6"/>
      <c r="E227" s="4"/>
      <c r="F227" s="4"/>
      <c r="G227" s="6"/>
      <c r="H227" s="6"/>
      <c r="I227" s="4"/>
      <c r="J227" s="4"/>
      <c r="K227" s="4"/>
      <c r="L227" s="21" t="s">
        <v>40</v>
      </c>
      <c r="M227" s="4"/>
      <c r="N227" s="4"/>
      <c r="O227" s="4"/>
      <c r="P227" s="4"/>
      <c r="Q227" s="7"/>
    </row>
    <row r="228" spans="1:17">
      <c r="A228" s="8" t="s">
        <v>11</v>
      </c>
      <c r="B228" s="9"/>
      <c r="C228" s="10"/>
      <c r="D228" s="10"/>
      <c r="E228" s="9"/>
      <c r="F228" s="9"/>
      <c r="G228" s="10"/>
      <c r="H228" s="10"/>
      <c r="I228" s="9"/>
      <c r="J228" s="12" t="s">
        <v>68</v>
      </c>
      <c r="K228" s="9"/>
      <c r="L228" s="12" t="s">
        <v>21</v>
      </c>
      <c r="M228" s="12"/>
      <c r="N228" s="9"/>
      <c r="O228" s="9"/>
      <c r="P228" s="9"/>
      <c r="Q228" s="11"/>
    </row>
    <row r="229" spans="1:17">
      <c r="A229" s="8" t="s">
        <v>3</v>
      </c>
      <c r="B229" s="12" t="s">
        <v>6</v>
      </c>
      <c r="C229" s="13" t="s">
        <v>4</v>
      </c>
      <c r="D229" s="13" t="s">
        <v>7</v>
      </c>
      <c r="E229" s="12" t="s">
        <v>16</v>
      </c>
      <c r="F229" s="9"/>
      <c r="G229" s="13" t="s">
        <v>18</v>
      </c>
      <c r="H229" s="13" t="s">
        <v>19</v>
      </c>
      <c r="I229" s="43" t="s">
        <v>133</v>
      </c>
      <c r="J229" s="12" t="s">
        <v>67</v>
      </c>
      <c r="K229" s="9"/>
      <c r="L229" s="22">
        <v>23026.27</v>
      </c>
      <c r="M229" s="9" t="s">
        <v>135</v>
      </c>
      <c r="N229" s="9"/>
      <c r="O229" s="9"/>
      <c r="P229" s="9"/>
      <c r="Q229" s="11"/>
    </row>
    <row r="230" spans="1:17">
      <c r="A230" s="14" t="s">
        <v>204</v>
      </c>
      <c r="B230" s="9">
        <v>26</v>
      </c>
      <c r="C230" s="10">
        <v>76.73</v>
      </c>
      <c r="D230" s="10">
        <f>C230*B230</f>
        <v>1994.98</v>
      </c>
      <c r="E230" s="38" t="s">
        <v>46</v>
      </c>
      <c r="F230" s="9"/>
      <c r="G230" s="10">
        <v>76.58</v>
      </c>
      <c r="H230" s="10">
        <f>(B230*G230)-D230</f>
        <v>-3.9000000000000909</v>
      </c>
      <c r="I230" s="9" t="s">
        <v>134</v>
      </c>
      <c r="J230" s="38">
        <f>G230*B230</f>
        <v>1991.08</v>
      </c>
      <c r="K230" s="9" t="str">
        <f>IF(B230&lt;&gt;0,"sell "&amp;B230&amp;" "&amp;A230&amp;" @ $"&amp;G230,"")</f>
        <v>sell 26 BWXT @ $76.58</v>
      </c>
      <c r="L230" s="50">
        <f>L229+(G230*B230)</f>
        <v>25017.35</v>
      </c>
      <c r="M230" s="9"/>
      <c r="N230" s="9"/>
      <c r="O230" s="9"/>
      <c r="P230" s="9"/>
      <c r="Q230" s="11"/>
    </row>
    <row r="231" spans="1:17">
      <c r="A231" s="14" t="s">
        <v>205</v>
      </c>
      <c r="B231" s="9">
        <v>233</v>
      </c>
      <c r="C231" s="10">
        <v>15.24</v>
      </c>
      <c r="D231" s="10">
        <f t="shared" ref="D231:D232" si="10">C231*B231</f>
        <v>3550.92</v>
      </c>
      <c r="E231" s="38" t="s">
        <v>46</v>
      </c>
      <c r="F231" s="9"/>
      <c r="G231" s="10">
        <v>15.07</v>
      </c>
      <c r="H231" s="10">
        <f>(B231*G231)-D231</f>
        <v>-39.610000000000127</v>
      </c>
      <c r="I231" s="9" t="s">
        <v>134</v>
      </c>
      <c r="J231" s="38">
        <f>G231*B231</f>
        <v>3511.31</v>
      </c>
      <c r="K231" s="9" t="str">
        <f t="shared" ref="K231:K232" si="11">IF(B231&lt;&gt;0,"sell "&amp;B231&amp;" "&amp;A231&amp;" @ $"&amp;G231,"")</f>
        <v>sell 233 BVN @ $15.07</v>
      </c>
      <c r="L231" s="50">
        <f>L230+(G231*B231)</f>
        <v>28528.66</v>
      </c>
      <c r="M231" s="9"/>
      <c r="N231" s="9"/>
      <c r="O231" s="9"/>
      <c r="P231" s="9"/>
      <c r="Q231" s="11"/>
    </row>
    <row r="232" spans="1:17">
      <c r="A232" s="14" t="s">
        <v>206</v>
      </c>
      <c r="B232" s="9">
        <v>282</v>
      </c>
      <c r="C232" s="10">
        <v>7.01</v>
      </c>
      <c r="D232" s="10">
        <f t="shared" si="10"/>
        <v>1976.82</v>
      </c>
      <c r="E232" s="38" t="s">
        <v>46</v>
      </c>
      <c r="F232" s="9"/>
      <c r="G232" s="10">
        <v>6.9</v>
      </c>
      <c r="H232" s="10">
        <f>(B232*G232)-D232</f>
        <v>-31.019999999999754</v>
      </c>
      <c r="I232" s="9" t="s">
        <v>134</v>
      </c>
      <c r="J232" s="38">
        <f>G232*B232</f>
        <v>1945.8000000000002</v>
      </c>
      <c r="K232" s="9" t="str">
        <f t="shared" si="11"/>
        <v>sell 282 YMM @ $6.9</v>
      </c>
      <c r="L232" s="10">
        <f>L231+(G232*B232)</f>
        <v>30474.46</v>
      </c>
      <c r="M232" s="9" t="s">
        <v>44</v>
      </c>
      <c r="N232" s="9"/>
      <c r="O232" s="9"/>
      <c r="P232" s="9"/>
      <c r="Q232" s="11"/>
    </row>
    <row r="233" spans="1:17">
      <c r="A233" s="14"/>
      <c r="B233" s="9"/>
      <c r="C233" s="10" t="s">
        <v>20</v>
      </c>
      <c r="D233" s="10">
        <f>SUM(D230:D232)</f>
        <v>7522.7199999999993</v>
      </c>
      <c r="E233" s="9"/>
      <c r="F233" s="9"/>
      <c r="G233" s="41"/>
      <c r="H233" s="10">
        <f>SUM(H230:H232)</f>
        <v>-74.529999999999973</v>
      </c>
      <c r="I233" s="9"/>
      <c r="J233" s="38">
        <f>SUM(J230:J232)</f>
        <v>7448.19</v>
      </c>
      <c r="K233" s="9"/>
      <c r="L233" s="10"/>
      <c r="M233" s="9"/>
      <c r="N233" s="9"/>
      <c r="O233" s="9"/>
      <c r="P233" s="9"/>
      <c r="Q233" s="11"/>
    </row>
    <row r="234" spans="1:17">
      <c r="A234" s="14"/>
      <c r="B234" s="9"/>
      <c r="C234" s="10"/>
      <c r="D234" s="10"/>
      <c r="E234" s="9"/>
      <c r="F234" s="9"/>
      <c r="G234" s="42"/>
      <c r="H234" s="39"/>
      <c r="I234" s="9"/>
      <c r="J234" s="9"/>
      <c r="K234" s="9"/>
      <c r="L234" s="10"/>
      <c r="M234" s="9"/>
      <c r="N234" s="9"/>
      <c r="O234" s="9"/>
      <c r="P234" s="9"/>
      <c r="Q234" s="11"/>
    </row>
    <row r="235" spans="1:17">
      <c r="A235" s="14"/>
      <c r="B235" s="9"/>
      <c r="C235" s="10"/>
      <c r="D235" s="10"/>
      <c r="E235" s="20"/>
      <c r="F235" s="9"/>
      <c r="G235" s="41"/>
      <c r="H235" s="10"/>
      <c r="I235" s="9"/>
      <c r="J235" s="9"/>
      <c r="K235" s="9"/>
      <c r="L235" s="10"/>
      <c r="M235" s="12" t="s">
        <v>41</v>
      </c>
      <c r="N235" s="9"/>
      <c r="O235" s="9"/>
      <c r="P235" s="9"/>
      <c r="Q235" s="11"/>
    </row>
    <row r="236" spans="1:17">
      <c r="A236" s="8"/>
      <c r="B236" s="9"/>
      <c r="C236" s="10"/>
      <c r="D236" s="10"/>
      <c r="E236" s="20"/>
      <c r="F236" s="9"/>
      <c r="G236" s="41"/>
      <c r="H236" s="10"/>
      <c r="I236" s="9"/>
      <c r="J236" s="9"/>
      <c r="K236" s="9"/>
      <c r="L236" s="10"/>
      <c r="M236" s="12" t="s">
        <v>42</v>
      </c>
      <c r="N236" s="9"/>
      <c r="O236" s="9"/>
      <c r="P236" s="9"/>
      <c r="Q236" s="11"/>
    </row>
    <row r="237" spans="1:17">
      <c r="A237" s="8"/>
      <c r="B237" s="12" t="s">
        <v>6</v>
      </c>
      <c r="C237" s="13" t="s">
        <v>4</v>
      </c>
      <c r="D237" s="13" t="s">
        <v>5</v>
      </c>
      <c r="E237" s="23" t="s">
        <v>16</v>
      </c>
      <c r="F237" s="9"/>
      <c r="G237" s="43" t="s">
        <v>18</v>
      </c>
      <c r="H237" s="13" t="s">
        <v>19</v>
      </c>
      <c r="I237" s="9"/>
      <c r="J237" s="9"/>
      <c r="K237" s="9"/>
      <c r="L237" s="10"/>
      <c r="M237" s="38">
        <f>L229</f>
        <v>23026.27</v>
      </c>
      <c r="N237" s="9"/>
      <c r="O237" s="9"/>
      <c r="P237" s="9"/>
      <c r="Q237" s="11"/>
    </row>
    <row r="238" spans="1:17">
      <c r="A238" s="14" t="s">
        <v>212</v>
      </c>
      <c r="B238" s="9">
        <v>8</v>
      </c>
      <c r="C238" s="10">
        <v>252.97</v>
      </c>
      <c r="D238" s="10">
        <f>C238*B238</f>
        <v>2023.76</v>
      </c>
      <c r="E238" s="38" t="s">
        <v>46</v>
      </c>
      <c r="F238" s="9"/>
      <c r="G238" s="10">
        <v>251.75</v>
      </c>
      <c r="H238" s="10">
        <f>(B238*G238)-D238</f>
        <v>-9.7599999999999909</v>
      </c>
      <c r="I238" s="9" t="s">
        <v>134</v>
      </c>
      <c r="J238" s="9"/>
      <c r="K238" s="9" t="str">
        <f>IF(B238&lt;&gt;0,"buy "&amp;B238&amp;" "&amp;A238&amp;" @ $"&amp;G238,"")</f>
        <v>buy 8 FDX @ $251.75</v>
      </c>
      <c r="L238" s="10">
        <f>L232-(G238*B238)</f>
        <v>28460.46</v>
      </c>
      <c r="M238" s="38">
        <f>L229-(G238*B238)</f>
        <v>21012.27</v>
      </c>
      <c r="N238" s="9"/>
      <c r="O238" s="9"/>
      <c r="P238" s="9"/>
      <c r="Q238" s="11"/>
    </row>
    <row r="239" spans="1:17">
      <c r="A239" s="14" t="s">
        <v>213</v>
      </c>
      <c r="B239" s="9">
        <v>120</v>
      </c>
      <c r="C239" s="10">
        <v>17.760000000000002</v>
      </c>
      <c r="D239" s="10">
        <f>C239*B239</f>
        <v>2131.2000000000003</v>
      </c>
      <c r="E239" s="38" t="s">
        <v>46</v>
      </c>
      <c r="F239" s="9"/>
      <c r="G239" s="10">
        <v>17.36</v>
      </c>
      <c r="H239" s="10">
        <f>(B239*G239)-D239</f>
        <v>-48.000000000000455</v>
      </c>
      <c r="I239" s="9" t="s">
        <v>134</v>
      </c>
      <c r="J239" s="9"/>
      <c r="K239" s="9" t="str">
        <f>IF(B239&lt;&gt;0,"buy "&amp;B239&amp;" "&amp;A239&amp;" @ $"&amp;G239,"")</f>
        <v>buy 120 VIPS @ $17.36</v>
      </c>
      <c r="L239" s="10">
        <f>L238-(G239*B239)</f>
        <v>26377.26</v>
      </c>
      <c r="M239" s="38">
        <f>M238-(G239*B239)</f>
        <v>18929.07</v>
      </c>
      <c r="N239" s="9"/>
      <c r="O239" s="9"/>
      <c r="P239" s="9"/>
      <c r="Q239" s="11"/>
    </row>
    <row r="240" spans="1:17">
      <c r="A240" s="28" t="s">
        <v>214</v>
      </c>
      <c r="B240" s="29">
        <v>94</v>
      </c>
      <c r="C240" s="30">
        <v>22.52</v>
      </c>
      <c r="D240" s="30">
        <f>C240*B240</f>
        <v>2116.88</v>
      </c>
      <c r="E240" s="38" t="s">
        <v>46</v>
      </c>
      <c r="F240" s="29"/>
      <c r="G240" s="30">
        <v>22.26</v>
      </c>
      <c r="H240" s="30">
        <f>(B240*G240)-D240</f>
        <v>-24.440000000000055</v>
      </c>
      <c r="I240" s="9" t="s">
        <v>134</v>
      </c>
      <c r="J240" s="9"/>
      <c r="K240" s="9" t="str">
        <f>IF(B240&lt;&gt;0,"buy "&amp;B240&amp;" "&amp;A240&amp;" @ $"&amp;G240,"")</f>
        <v>buy 94 BASE @ $22.26</v>
      </c>
      <c r="L240" s="10">
        <f>L239-(G240*B240)</f>
        <v>24284.82</v>
      </c>
      <c r="M240" s="46">
        <f>M239-(G240*B240)</f>
        <v>16836.63</v>
      </c>
      <c r="N240" s="47"/>
      <c r="O240" s="47"/>
      <c r="P240" s="47"/>
      <c r="Q240" s="48"/>
    </row>
    <row r="241" spans="1:17">
      <c r="A241" s="14"/>
      <c r="B241" s="9"/>
      <c r="C241" s="10" t="s">
        <v>20</v>
      </c>
      <c r="D241" s="10">
        <f>SUM(D238:D240)</f>
        <v>6271.84</v>
      </c>
      <c r="E241" s="9"/>
      <c r="F241" s="9"/>
      <c r="G241" s="10" t="s">
        <v>28</v>
      </c>
      <c r="H241" s="10">
        <f>SUM(H238:H240)</f>
        <v>-82.2000000000005</v>
      </c>
      <c r="I241" s="9"/>
      <c r="J241" s="9"/>
      <c r="K241" s="9"/>
      <c r="L241" s="10"/>
      <c r="M241" s="9"/>
      <c r="N241" s="9"/>
      <c r="O241" s="9"/>
      <c r="P241" s="9"/>
      <c r="Q241" s="11"/>
    </row>
    <row r="242" spans="1:17">
      <c r="A242" s="14"/>
      <c r="B242" s="9"/>
      <c r="C242" s="10"/>
      <c r="D242" s="10"/>
      <c r="E242" s="9"/>
      <c r="F242" s="9"/>
      <c r="G242" s="10"/>
      <c r="H242" s="10"/>
      <c r="I242" s="9"/>
      <c r="J242" s="9"/>
      <c r="K242" s="9"/>
      <c r="L242" s="10"/>
      <c r="M242" s="12" t="str">
        <f>IF(J233+M240&gt;0,"Credit Surplus","Credit Shortage")</f>
        <v>Credit Surplus</v>
      </c>
      <c r="N242" s="38"/>
      <c r="O242" s="9"/>
      <c r="P242" s="9"/>
      <c r="Q242" s="11"/>
    </row>
    <row r="243" spans="1:17">
      <c r="A243" s="14"/>
      <c r="B243" s="9"/>
      <c r="C243" s="10"/>
      <c r="D243" s="10"/>
      <c r="E243" s="9"/>
      <c r="F243" s="9"/>
      <c r="G243" s="10"/>
      <c r="H243" s="10"/>
      <c r="I243" s="9"/>
      <c r="J243" s="9"/>
      <c r="K243" s="9"/>
      <c r="L243" s="10"/>
      <c r="M243" s="9"/>
      <c r="N243" s="9"/>
      <c r="O243" s="9"/>
      <c r="P243" s="9"/>
      <c r="Q243" s="11"/>
    </row>
    <row r="244" spans="1:17">
      <c r="A244" s="14"/>
      <c r="B244" s="9"/>
      <c r="C244" s="10"/>
      <c r="D244" s="10"/>
      <c r="E244" s="9"/>
      <c r="F244" s="9"/>
      <c r="G244" s="10"/>
      <c r="H244" s="10"/>
      <c r="I244" s="9"/>
      <c r="J244" s="9"/>
      <c r="K244" s="9"/>
      <c r="L244" s="9"/>
      <c r="M244" s="9"/>
      <c r="N244" s="9"/>
      <c r="O244" s="9"/>
      <c r="P244" s="9"/>
      <c r="Q244" s="11"/>
    </row>
    <row r="245" spans="1:17">
      <c r="A245" s="14" t="s">
        <v>23</v>
      </c>
      <c r="B245" s="9"/>
      <c r="C245" s="10"/>
      <c r="D245" s="22">
        <v>1723.07</v>
      </c>
      <c r="E245" s="9" t="s">
        <v>111</v>
      </c>
      <c r="F245" s="9"/>
      <c r="G245" s="10"/>
      <c r="H245" s="10"/>
      <c r="I245" s="9"/>
      <c r="J245" s="9"/>
      <c r="K245" s="9"/>
      <c r="L245" s="9"/>
      <c r="M245" s="9"/>
      <c r="N245" s="9"/>
      <c r="O245" s="9"/>
      <c r="P245" s="9"/>
      <c r="Q245" s="11"/>
    </row>
    <row r="246" spans="1:17">
      <c r="A246" s="14" t="s">
        <v>24</v>
      </c>
      <c r="B246" s="9"/>
      <c r="C246" s="10"/>
      <c r="D246" s="49">
        <f>H233</f>
        <v>-74.529999999999973</v>
      </c>
      <c r="E246" s="9" t="s">
        <v>36</v>
      </c>
      <c r="F246" s="9"/>
      <c r="G246" s="10"/>
      <c r="H246" s="10"/>
      <c r="I246" s="9"/>
      <c r="J246" s="9"/>
      <c r="K246" s="9"/>
      <c r="L246" s="9"/>
      <c r="M246" s="9"/>
      <c r="N246" s="9"/>
      <c r="O246" s="9"/>
      <c r="P246" s="9"/>
      <c r="Q246" s="11"/>
    </row>
    <row r="247" spans="1:17">
      <c r="A247" s="14" t="s">
        <v>25</v>
      </c>
      <c r="B247" s="9"/>
      <c r="C247" s="10"/>
      <c r="D247" s="10">
        <f>D245+D246</f>
        <v>1648.54</v>
      </c>
      <c r="E247" s="9"/>
      <c r="F247" s="9"/>
      <c r="G247" s="10"/>
      <c r="H247" s="10"/>
      <c r="I247" s="9"/>
      <c r="J247" s="9"/>
      <c r="K247" s="9"/>
      <c r="L247" s="9"/>
      <c r="M247" s="9"/>
      <c r="N247" s="9"/>
      <c r="O247" s="9"/>
      <c r="P247" s="9"/>
      <c r="Q247" s="11"/>
    </row>
    <row r="248" spans="1:17">
      <c r="A248" s="14" t="s">
        <v>27</v>
      </c>
      <c r="B248" s="9"/>
      <c r="C248" s="10"/>
      <c r="D248" s="10">
        <f>H241</f>
        <v>-82.2000000000005</v>
      </c>
      <c r="E248" s="9" t="s">
        <v>37</v>
      </c>
      <c r="F248" s="9"/>
      <c r="G248" s="10"/>
      <c r="H248" s="10"/>
      <c r="I248" s="9"/>
      <c r="J248" s="9"/>
      <c r="K248" s="9"/>
      <c r="L248" s="9"/>
      <c r="M248" s="9"/>
      <c r="N248" s="9"/>
      <c r="O248" s="9"/>
      <c r="P248" s="9"/>
      <c r="Q248" s="11"/>
    </row>
    <row r="249" spans="1:17">
      <c r="A249" s="14" t="s">
        <v>25</v>
      </c>
      <c r="B249" s="9"/>
      <c r="C249" s="10"/>
      <c r="D249" s="32">
        <f>D247-D248</f>
        <v>1730.7400000000005</v>
      </c>
      <c r="E249" s="20" t="s">
        <v>38</v>
      </c>
      <c r="F249" s="9"/>
      <c r="G249" s="10"/>
      <c r="H249" s="10"/>
      <c r="I249" s="9"/>
      <c r="J249" s="9"/>
      <c r="K249" s="9"/>
      <c r="L249" s="9"/>
      <c r="M249" s="9"/>
      <c r="N249" s="9"/>
      <c r="O249" s="9"/>
      <c r="P249" s="9"/>
      <c r="Q249" s="11"/>
    </row>
    <row r="250" spans="1:17" ht="14.65" thickBot="1">
      <c r="A250" s="16"/>
      <c r="B250" s="17"/>
      <c r="C250" s="18"/>
      <c r="D250" s="18"/>
      <c r="E250" s="17"/>
      <c r="F250" s="17"/>
      <c r="G250" s="18"/>
      <c r="H250" s="18"/>
      <c r="I250" s="17"/>
      <c r="J250" s="17"/>
      <c r="K250" s="17"/>
      <c r="L250" s="17"/>
      <c r="M250" s="17"/>
      <c r="N250" s="17"/>
      <c r="O250" s="17"/>
      <c r="P250" s="17"/>
      <c r="Q250" s="19"/>
    </row>
    <row r="251" spans="1:17" ht="14.65" thickTop="1"/>
    <row r="254" spans="1:17" ht="14.65" thickBot="1"/>
    <row r="255" spans="1:17" ht="14.65" thickTop="1">
      <c r="A255" s="3"/>
      <c r="B255" s="4"/>
      <c r="C255" s="5">
        <v>45260</v>
      </c>
      <c r="D255" s="6"/>
      <c r="E255" s="4"/>
      <c r="F255" s="4"/>
      <c r="G255" s="6"/>
      <c r="H255" s="6"/>
      <c r="I255" s="4"/>
      <c r="J255" s="4"/>
      <c r="K255" s="4"/>
      <c r="L255" s="21" t="s">
        <v>40</v>
      </c>
      <c r="M255" s="4"/>
      <c r="N255" s="4"/>
      <c r="O255" s="4"/>
      <c r="P255" s="4"/>
      <c r="Q255" s="7"/>
    </row>
    <row r="256" spans="1:17">
      <c r="A256" s="8" t="s">
        <v>11</v>
      </c>
      <c r="B256" s="9"/>
      <c r="C256" s="10"/>
      <c r="D256" s="10"/>
      <c r="E256" s="9"/>
      <c r="F256" s="9"/>
      <c r="G256" s="10"/>
      <c r="H256" s="10"/>
      <c r="I256" s="9"/>
      <c r="J256" s="12" t="s">
        <v>68</v>
      </c>
      <c r="K256" s="9"/>
      <c r="L256" s="12" t="s">
        <v>21</v>
      </c>
      <c r="M256" s="12"/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7</v>
      </c>
      <c r="E257" s="12" t="s">
        <v>16</v>
      </c>
      <c r="F257" s="9"/>
      <c r="G257" s="13" t="s">
        <v>18</v>
      </c>
      <c r="H257" s="13" t="s">
        <v>19</v>
      </c>
      <c r="I257" s="43" t="s">
        <v>133</v>
      </c>
      <c r="J257" s="12" t="s">
        <v>67</v>
      </c>
      <c r="K257" s="9"/>
      <c r="L257" s="22">
        <v>24472.82</v>
      </c>
      <c r="M257" s="9" t="s">
        <v>135</v>
      </c>
      <c r="N257" s="9"/>
      <c r="O257" s="9"/>
      <c r="P257" s="9"/>
      <c r="Q257" s="11"/>
    </row>
    <row r="258" spans="1:17">
      <c r="A258" s="14" t="s">
        <v>91</v>
      </c>
      <c r="B258" s="9">
        <v>2</v>
      </c>
      <c r="C258" s="10">
        <v>734.52</v>
      </c>
      <c r="D258" s="10">
        <f>C258*B258</f>
        <v>1469.04</v>
      </c>
      <c r="E258" s="38" t="s">
        <v>17</v>
      </c>
      <c r="F258" s="9"/>
      <c r="G258" s="10">
        <v>733.26</v>
      </c>
      <c r="H258" s="10">
        <f>(B258*G258)-D258</f>
        <v>-2.5199999999999818</v>
      </c>
      <c r="I258" s="9" t="s">
        <v>134</v>
      </c>
      <c r="J258" s="38">
        <f>G258*B258</f>
        <v>1466.52</v>
      </c>
      <c r="K258" s="9" t="str">
        <f>IF(B258&lt;&gt;0,"sell "&amp;B258&amp;" "&amp;A258&amp;" @ $"&amp;G258,"")</f>
        <v>sell 2 COKE @ $733.26</v>
      </c>
      <c r="L258" s="50">
        <f>L257+(G258*B258)</f>
        <v>25939.34</v>
      </c>
      <c r="M258" s="9"/>
      <c r="N258" s="9"/>
      <c r="O258" s="9"/>
      <c r="P258" s="9"/>
      <c r="Q258" s="11"/>
    </row>
    <row r="259" spans="1:17">
      <c r="A259" s="14" t="s">
        <v>181</v>
      </c>
      <c r="B259" s="9">
        <v>11</v>
      </c>
      <c r="C259" s="10">
        <v>169.99</v>
      </c>
      <c r="D259" s="10">
        <f t="shared" ref="D259:D260" si="12">C259*B259</f>
        <v>1869.89</v>
      </c>
      <c r="E259" s="38" t="s">
        <v>69</v>
      </c>
      <c r="F259" s="9"/>
      <c r="G259" s="10">
        <v>170</v>
      </c>
      <c r="H259" s="10">
        <f>(B259*G259)-D259</f>
        <v>0.10999999999989996</v>
      </c>
      <c r="I259" s="9" t="s">
        <v>134</v>
      </c>
      <c r="J259" s="38">
        <f>G259*B259</f>
        <v>1870</v>
      </c>
      <c r="K259" s="9" t="str">
        <f t="shared" ref="K259:K260" si="13">IF(B259&lt;&gt;0,"sell "&amp;B259&amp;" "&amp;A259&amp;" @ $"&amp;G259,"")</f>
        <v>sell 11 VRTV @ $170</v>
      </c>
      <c r="L259" s="50">
        <f>L258+(G259*B259)</f>
        <v>27809.34</v>
      </c>
      <c r="M259" s="9"/>
      <c r="N259" s="9"/>
      <c r="O259" s="9"/>
      <c r="P259" s="9"/>
      <c r="Q259" s="11"/>
    </row>
    <row r="260" spans="1:17">
      <c r="A260" s="14" t="s">
        <v>184</v>
      </c>
      <c r="B260" s="9">
        <v>23</v>
      </c>
      <c r="C260" s="10">
        <v>106.67</v>
      </c>
      <c r="D260" s="10">
        <f t="shared" si="12"/>
        <v>2453.41</v>
      </c>
      <c r="E260" s="38" t="s">
        <v>17</v>
      </c>
      <c r="F260" s="9"/>
      <c r="G260" s="10">
        <v>106.06</v>
      </c>
      <c r="H260" s="10">
        <f>(B260*G260)-D260</f>
        <v>-14.029999999999745</v>
      </c>
      <c r="I260" s="9" t="s">
        <v>134</v>
      </c>
      <c r="J260" s="38">
        <f>G260*B260</f>
        <v>2439.38</v>
      </c>
      <c r="K260" s="9" t="str">
        <f t="shared" si="13"/>
        <v>sell 23 CEIX @ $106.06</v>
      </c>
      <c r="L260" s="10">
        <f>L259+(G260*B260)</f>
        <v>30248.720000000001</v>
      </c>
      <c r="M260" s="9" t="s">
        <v>44</v>
      </c>
      <c r="N260" s="9"/>
      <c r="O260" s="9"/>
      <c r="P260" s="9"/>
      <c r="Q260" s="11"/>
    </row>
    <row r="261" spans="1:17">
      <c r="A261" s="14"/>
      <c r="B261" s="9"/>
      <c r="C261" s="10" t="s">
        <v>20</v>
      </c>
      <c r="D261" s="10">
        <f>SUM(D258:D260)</f>
        <v>5792.34</v>
      </c>
      <c r="E261" s="9"/>
      <c r="F261" s="9"/>
      <c r="G261" s="41"/>
      <c r="H261" s="10">
        <f>SUM(H258:H260)</f>
        <v>-16.439999999999827</v>
      </c>
      <c r="I261" s="9"/>
      <c r="J261" s="38">
        <f>SUM(J258:J260)</f>
        <v>5775.9</v>
      </c>
      <c r="K261" s="9"/>
      <c r="L261" s="10"/>
      <c r="M261" s="9"/>
      <c r="N261" s="9"/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42"/>
      <c r="H262" s="39"/>
      <c r="I262" s="9"/>
      <c r="J262" s="9"/>
      <c r="K262" s="9"/>
      <c r="L262" s="10"/>
      <c r="M262" s="9"/>
      <c r="N262" s="9"/>
      <c r="O262" s="9"/>
      <c r="P262" s="9"/>
      <c r="Q262" s="11"/>
    </row>
    <row r="263" spans="1:17">
      <c r="A263" s="14"/>
      <c r="B263" s="9"/>
      <c r="C263" s="10"/>
      <c r="D263" s="10"/>
      <c r="E263" s="20"/>
      <c r="F263" s="9"/>
      <c r="G263" s="41"/>
      <c r="H263" s="10"/>
      <c r="I263" s="9"/>
      <c r="J263" s="9"/>
      <c r="K263" s="9"/>
      <c r="L263" s="10"/>
      <c r="M263" s="12" t="s">
        <v>41</v>
      </c>
      <c r="N263" s="9"/>
      <c r="O263" s="9"/>
      <c r="P263" s="9"/>
      <c r="Q263" s="11"/>
    </row>
    <row r="264" spans="1:17">
      <c r="A264" s="8"/>
      <c r="B264" s="9"/>
      <c r="C264" s="10"/>
      <c r="D264" s="10"/>
      <c r="E264" s="20"/>
      <c r="F264" s="9"/>
      <c r="G264" s="41"/>
      <c r="H264" s="10"/>
      <c r="I264" s="9"/>
      <c r="J264" s="9"/>
      <c r="K264" s="9"/>
      <c r="L264" s="10"/>
      <c r="M264" s="12" t="s">
        <v>42</v>
      </c>
      <c r="N264" s="9"/>
      <c r="O264" s="9"/>
      <c r="P264" s="9"/>
      <c r="Q264" s="11"/>
    </row>
    <row r="265" spans="1:17">
      <c r="A265" s="8"/>
      <c r="B265" s="12" t="s">
        <v>6</v>
      </c>
      <c r="C265" s="13" t="s">
        <v>4</v>
      </c>
      <c r="D265" s="13" t="s">
        <v>5</v>
      </c>
      <c r="E265" s="23" t="s">
        <v>16</v>
      </c>
      <c r="F265" s="9"/>
      <c r="G265" s="43" t="s">
        <v>18</v>
      </c>
      <c r="H265" s="13" t="s">
        <v>19</v>
      </c>
      <c r="I265" s="9"/>
      <c r="J265" s="9"/>
      <c r="K265" s="9"/>
      <c r="L265" s="10"/>
      <c r="M265" s="38">
        <f>L257</f>
        <v>24472.82</v>
      </c>
      <c r="N265" s="9"/>
      <c r="O265" s="9"/>
      <c r="P265" s="9"/>
      <c r="Q265" s="11"/>
    </row>
    <row r="266" spans="1:17">
      <c r="A266" s="14" t="s">
        <v>209</v>
      </c>
      <c r="B266" s="9">
        <v>129</v>
      </c>
      <c r="C266" s="10">
        <v>15.06</v>
      </c>
      <c r="D266" s="10">
        <f>C266*B266</f>
        <v>1942.74</v>
      </c>
      <c r="E266" s="38" t="s">
        <v>17</v>
      </c>
      <c r="F266" s="9"/>
      <c r="G266" s="10">
        <v>15.12</v>
      </c>
      <c r="H266" s="10">
        <f>(B266*G266)-D266</f>
        <v>7.7399999999997817</v>
      </c>
      <c r="I266" s="9" t="s">
        <v>134</v>
      </c>
      <c r="J266" s="9"/>
      <c r="K266" s="9" t="str">
        <f>IF(B266&lt;&gt;0,"buy "&amp;B266&amp;" "&amp;A266&amp;" @ $"&amp;G266,"")</f>
        <v>buy 129 CCL @ $15.12</v>
      </c>
      <c r="L266" s="10">
        <f>L260-(G266*B266)</f>
        <v>28298.240000000002</v>
      </c>
      <c r="M266" s="38">
        <f>L257-(G266*B266)</f>
        <v>22522.34</v>
      </c>
      <c r="N266" s="9"/>
      <c r="O266" s="9"/>
      <c r="P266" s="9"/>
      <c r="Q266" s="11"/>
    </row>
    <row r="267" spans="1:17">
      <c r="A267" s="14" t="s">
        <v>210</v>
      </c>
      <c r="B267" s="9">
        <v>152</v>
      </c>
      <c r="C267" s="10">
        <v>12.87</v>
      </c>
      <c r="D267" s="10">
        <f>C267*B267</f>
        <v>1956.2399999999998</v>
      </c>
      <c r="E267" s="38" t="s">
        <v>17</v>
      </c>
      <c r="F267" s="9"/>
      <c r="G267" s="10">
        <v>12.87</v>
      </c>
      <c r="H267" s="10">
        <f>(B267*G267)-D267</f>
        <v>0</v>
      </c>
      <c r="I267" s="9" t="s">
        <v>134</v>
      </c>
      <c r="J267" s="9"/>
      <c r="K267" s="9" t="str">
        <f>IF(B267&lt;&gt;0,"buy "&amp;B267&amp;" "&amp;A267&amp;" @ $"&amp;G267,"")</f>
        <v>buy 152 DO @ $12.87</v>
      </c>
      <c r="L267" s="10">
        <f>L266-(G267*B267)</f>
        <v>26342</v>
      </c>
      <c r="M267" s="38">
        <f>M266-(G267*B267)</f>
        <v>20566.099999999999</v>
      </c>
      <c r="N267" s="9"/>
      <c r="O267" s="9"/>
      <c r="P267" s="9"/>
      <c r="Q267" s="11"/>
    </row>
    <row r="268" spans="1:17">
      <c r="A268" s="28" t="s">
        <v>211</v>
      </c>
      <c r="B268" s="29">
        <v>6</v>
      </c>
      <c r="C268" s="30">
        <v>282.10000000000002</v>
      </c>
      <c r="D268" s="30">
        <f>C268*B268</f>
        <v>1692.6000000000001</v>
      </c>
      <c r="E268" s="38" t="s">
        <v>17</v>
      </c>
      <c r="F268" s="29"/>
      <c r="G268" s="30">
        <v>281.47000000000003</v>
      </c>
      <c r="H268" s="30">
        <f>(B268*G268)-D268</f>
        <v>-3.7799999999999727</v>
      </c>
      <c r="I268" s="9" t="s">
        <v>134</v>
      </c>
      <c r="J268" s="9"/>
      <c r="K268" s="9" t="str">
        <f>IF(B268&lt;&gt;0,"buy "&amp;B268&amp;" "&amp;A268&amp;" @ $"&amp;G268,"")</f>
        <v>buy 6 GPI @ $281.47</v>
      </c>
      <c r="L268" s="10">
        <f>L267-(G268*B268)</f>
        <v>24653.18</v>
      </c>
      <c r="M268" s="46">
        <f>M267-(G268*B268)</f>
        <v>18877.28</v>
      </c>
      <c r="N268" s="47"/>
      <c r="O268" s="47"/>
      <c r="P268" s="47"/>
      <c r="Q268" s="48"/>
    </row>
    <row r="269" spans="1:17">
      <c r="A269" s="14"/>
      <c r="B269" s="9"/>
      <c r="C269" s="10" t="s">
        <v>20</v>
      </c>
      <c r="D269" s="10">
        <f>SUM(D266:D268)</f>
        <v>5591.58</v>
      </c>
      <c r="E269" s="9"/>
      <c r="F269" s="9"/>
      <c r="G269" s="10" t="s">
        <v>28</v>
      </c>
      <c r="H269" s="10">
        <f>SUM(H266:H268)</f>
        <v>3.959999999999809</v>
      </c>
      <c r="I269" s="9"/>
      <c r="J269" s="9"/>
      <c r="K269" s="9"/>
      <c r="L269" s="10"/>
      <c r="M269" s="9"/>
      <c r="N269" s="9"/>
      <c r="O269" s="9"/>
      <c r="P269" s="9"/>
      <c r="Q269" s="11"/>
    </row>
    <row r="270" spans="1:17">
      <c r="A270" s="14"/>
      <c r="B270" s="9"/>
      <c r="C270" s="10"/>
      <c r="D270" s="10"/>
      <c r="E270" s="9"/>
      <c r="F270" s="9"/>
      <c r="G270" s="10"/>
      <c r="H270" s="10"/>
      <c r="I270" s="9"/>
      <c r="J270" s="9"/>
      <c r="K270" s="9"/>
      <c r="L270" s="10"/>
      <c r="M270" s="12" t="str">
        <f>IF(J261+M268&gt;0,"Credit Surplus","Credit Shortage")</f>
        <v>Credit Surplus</v>
      </c>
      <c r="N270" s="38"/>
      <c r="O270" s="9"/>
      <c r="P270" s="9"/>
      <c r="Q270" s="11"/>
    </row>
    <row r="271" spans="1:17">
      <c r="A271" s="14"/>
      <c r="B271" s="9"/>
      <c r="C271" s="10"/>
      <c r="D271" s="10"/>
      <c r="E271" s="9"/>
      <c r="F271" s="9"/>
      <c r="G271" s="10"/>
      <c r="H271" s="10"/>
      <c r="I271" s="9"/>
      <c r="J271" s="9"/>
      <c r="K271" s="9"/>
      <c r="L271" s="10"/>
      <c r="M271" s="9"/>
      <c r="N271" s="9"/>
      <c r="O271" s="9"/>
      <c r="P271" s="9"/>
      <c r="Q271" s="11"/>
    </row>
    <row r="272" spans="1:17">
      <c r="A272" s="14"/>
      <c r="B272" s="9"/>
      <c r="C272" s="10"/>
      <c r="D272" s="10"/>
      <c r="E272" s="9"/>
      <c r="F272" s="9"/>
      <c r="G272" s="10"/>
      <c r="H272" s="10"/>
      <c r="I272" s="9"/>
      <c r="J272" s="9"/>
      <c r="K272" s="9"/>
      <c r="L272" s="9"/>
      <c r="M272" s="9"/>
      <c r="N272" s="9"/>
      <c r="O272" s="9"/>
      <c r="P272" s="9"/>
      <c r="Q272" s="11"/>
    </row>
    <row r="273" spans="1:17">
      <c r="A273" s="14" t="s">
        <v>23</v>
      </c>
      <c r="B273" s="9"/>
      <c r="C273" s="10"/>
      <c r="D273" s="22">
        <v>492.59</v>
      </c>
      <c r="E273" s="9" t="s">
        <v>111</v>
      </c>
      <c r="F273" s="9"/>
      <c r="G273" s="10"/>
      <c r="H273" s="10"/>
      <c r="I273" s="9"/>
      <c r="J273" s="9"/>
      <c r="K273" s="9"/>
      <c r="L273" s="9"/>
      <c r="M273" s="9"/>
      <c r="N273" s="9"/>
      <c r="O273" s="9"/>
      <c r="P273" s="9"/>
      <c r="Q273" s="11"/>
    </row>
    <row r="274" spans="1:17">
      <c r="A274" s="14" t="s">
        <v>24</v>
      </c>
      <c r="B274" s="9"/>
      <c r="C274" s="10"/>
      <c r="D274" s="49">
        <f>H261</f>
        <v>-16.439999999999827</v>
      </c>
      <c r="E274" s="9" t="s">
        <v>36</v>
      </c>
      <c r="F274" s="9"/>
      <c r="G274" s="10"/>
      <c r="H274" s="10"/>
      <c r="I274" s="9"/>
      <c r="J274" s="9"/>
      <c r="K274" s="9"/>
      <c r="L274" s="9"/>
      <c r="M274" s="9"/>
      <c r="N274" s="9"/>
      <c r="O274" s="9"/>
      <c r="P274" s="9"/>
      <c r="Q274" s="11"/>
    </row>
    <row r="275" spans="1:17">
      <c r="A275" s="14" t="s">
        <v>25</v>
      </c>
      <c r="B275" s="9"/>
      <c r="C275" s="10"/>
      <c r="D275" s="10">
        <f>D273+D274</f>
        <v>476.15000000000015</v>
      </c>
      <c r="E275" s="9"/>
      <c r="F275" s="9"/>
      <c r="G275" s="10"/>
      <c r="H275" s="10"/>
      <c r="I275" s="9"/>
      <c r="J275" s="9"/>
      <c r="K275" s="9"/>
      <c r="L275" s="9"/>
      <c r="M275" s="9"/>
      <c r="N275" s="9"/>
      <c r="O275" s="9"/>
      <c r="P275" s="9"/>
      <c r="Q275" s="11"/>
    </row>
    <row r="276" spans="1:17">
      <c r="A276" s="14" t="s">
        <v>27</v>
      </c>
      <c r="B276" s="9"/>
      <c r="C276" s="10"/>
      <c r="D276" s="10">
        <f>H269</f>
        <v>3.959999999999809</v>
      </c>
      <c r="E276" s="9" t="s">
        <v>37</v>
      </c>
      <c r="F276" s="9"/>
      <c r="G276" s="10"/>
      <c r="H276" s="10"/>
      <c r="I276" s="9"/>
      <c r="J276" s="9"/>
      <c r="K276" s="9"/>
      <c r="L276" s="9"/>
      <c r="M276" s="9"/>
      <c r="N276" s="9"/>
      <c r="O276" s="9"/>
      <c r="P276" s="9"/>
      <c r="Q276" s="11"/>
    </row>
    <row r="277" spans="1:17">
      <c r="A277" s="14" t="s">
        <v>25</v>
      </c>
      <c r="B277" s="9"/>
      <c r="C277" s="10"/>
      <c r="D277" s="32">
        <f>D275-D276</f>
        <v>472.19000000000034</v>
      </c>
      <c r="E277" s="20" t="s">
        <v>38</v>
      </c>
      <c r="F277" s="9"/>
      <c r="G277" s="10"/>
      <c r="H277" s="10"/>
      <c r="I277" s="9"/>
      <c r="J277" s="9"/>
      <c r="K277" s="9"/>
      <c r="L277" s="9"/>
      <c r="M277" s="9"/>
      <c r="N277" s="9"/>
      <c r="O277" s="9"/>
      <c r="P277" s="9"/>
      <c r="Q277" s="11"/>
    </row>
    <row r="278" spans="1:17" ht="14.65" thickBot="1">
      <c r="A278" s="16"/>
      <c r="B278" s="17"/>
      <c r="C278" s="18"/>
      <c r="D278" s="18"/>
      <c r="E278" s="17"/>
      <c r="F278" s="17"/>
      <c r="G278" s="18"/>
      <c r="H278" s="18"/>
      <c r="I278" s="17"/>
      <c r="J278" s="17"/>
      <c r="K278" s="17"/>
      <c r="L278" s="17"/>
      <c r="M278" s="17"/>
      <c r="N278" s="17"/>
      <c r="O278" s="17"/>
      <c r="P278" s="17"/>
      <c r="Q278" s="19"/>
    </row>
    <row r="279" spans="1:17" ht="14.65" thickTop="1"/>
    <row r="282" spans="1:17" ht="14.65" thickBot="1"/>
    <row r="283" spans="1:17" ht="14.65" thickTop="1">
      <c r="A283" s="3"/>
      <c r="B283" s="4"/>
      <c r="C283" s="5">
        <v>45230</v>
      </c>
      <c r="D283" s="6"/>
      <c r="E283" s="4"/>
      <c r="F283" s="4"/>
      <c r="G283" s="6"/>
      <c r="H283" s="6"/>
      <c r="I283" s="4"/>
      <c r="J283" s="4"/>
      <c r="K283" s="4"/>
      <c r="L283" s="21" t="s">
        <v>40</v>
      </c>
      <c r="M283" s="4"/>
      <c r="N283" s="4"/>
      <c r="O283" s="4"/>
      <c r="P283" s="4"/>
      <c r="Q283" s="7"/>
    </row>
    <row r="284" spans="1:17">
      <c r="A284" s="8" t="s">
        <v>11</v>
      </c>
      <c r="B284" s="9"/>
      <c r="C284" s="10"/>
      <c r="D284" s="10"/>
      <c r="E284" s="9"/>
      <c r="F284" s="9"/>
      <c r="G284" s="10"/>
      <c r="H284" s="10"/>
      <c r="I284" s="9"/>
      <c r="J284" s="12" t="s">
        <v>68</v>
      </c>
      <c r="K284" s="9"/>
      <c r="L284" s="12" t="s">
        <v>21</v>
      </c>
      <c r="M284" s="12"/>
      <c r="N284" s="9"/>
      <c r="O284" s="9"/>
      <c r="P284" s="9"/>
      <c r="Q284" s="11"/>
    </row>
    <row r="285" spans="1:17">
      <c r="A285" s="8" t="s">
        <v>3</v>
      </c>
      <c r="B285" s="12" t="s">
        <v>6</v>
      </c>
      <c r="C285" s="13" t="s">
        <v>4</v>
      </c>
      <c r="D285" s="13" t="s">
        <v>7</v>
      </c>
      <c r="E285" s="12" t="s">
        <v>16</v>
      </c>
      <c r="F285" s="9"/>
      <c r="G285" s="13" t="s">
        <v>18</v>
      </c>
      <c r="H285" s="13" t="s">
        <v>19</v>
      </c>
      <c r="I285" s="43" t="s">
        <v>133</v>
      </c>
      <c r="J285" s="12" t="s">
        <v>67</v>
      </c>
      <c r="K285" s="9"/>
      <c r="L285" s="22">
        <v>26341.919999999998</v>
      </c>
      <c r="M285" s="9" t="s">
        <v>135</v>
      </c>
      <c r="N285" s="9"/>
      <c r="O285" s="9"/>
      <c r="P285" s="9"/>
      <c r="Q285" s="11"/>
    </row>
    <row r="286" spans="1:17">
      <c r="A286" s="14" t="s">
        <v>194</v>
      </c>
      <c r="B286" s="9">
        <v>212</v>
      </c>
      <c r="C286" s="10">
        <v>6.13</v>
      </c>
      <c r="D286" s="10">
        <f>C286*B286</f>
        <v>1299.56</v>
      </c>
      <c r="E286" s="38" t="s">
        <v>46</v>
      </c>
      <c r="F286" s="9"/>
      <c r="G286" s="10">
        <v>6.17</v>
      </c>
      <c r="H286" s="10">
        <f>(B286*G286)-D286</f>
        <v>8.4800000000000182</v>
      </c>
      <c r="I286" s="9" t="s">
        <v>134</v>
      </c>
      <c r="J286" s="38">
        <f>G286*B286</f>
        <v>1308.04</v>
      </c>
      <c r="K286" s="9" t="str">
        <f>IF(B286&lt;&gt;0,"sell "&amp;B286&amp;" "&amp;A286&amp;" @ $"&amp;G286,"")</f>
        <v>sell 212 BORR @ $6.17</v>
      </c>
      <c r="L286" s="50">
        <f>L285+(G286*B286)</f>
        <v>27649.96</v>
      </c>
      <c r="M286" s="9"/>
      <c r="N286" s="9"/>
      <c r="O286" s="9"/>
      <c r="P286" s="9"/>
      <c r="Q286" s="11"/>
    </row>
    <row r="287" spans="1:17">
      <c r="A287" s="14" t="s">
        <v>152</v>
      </c>
      <c r="B287" s="9">
        <v>11</v>
      </c>
      <c r="C287" s="10">
        <v>124.28</v>
      </c>
      <c r="D287" s="10">
        <f t="shared" ref="D287:D288" si="14">C287*B287</f>
        <v>1367.08</v>
      </c>
      <c r="E287" s="38" t="s">
        <v>46</v>
      </c>
      <c r="F287" s="9"/>
      <c r="G287" s="10">
        <v>123.77</v>
      </c>
      <c r="H287" s="10">
        <f>(B287*G287)-D287</f>
        <v>-5.6099999999999</v>
      </c>
      <c r="I287" s="9" t="s">
        <v>134</v>
      </c>
      <c r="J287" s="38">
        <f>G287*B287</f>
        <v>1361.47</v>
      </c>
      <c r="K287" s="9" t="str">
        <f t="shared" ref="K287:K288" si="15">IF(B287&lt;&gt;0,"sell "&amp;B287&amp;" "&amp;A287&amp;" @ $"&amp;G287,"")</f>
        <v>sell 11 ATKR @ $123.77</v>
      </c>
      <c r="L287" s="50">
        <f>L286+(G287*B287)</f>
        <v>29011.43</v>
      </c>
      <c r="M287" s="9"/>
      <c r="N287" s="9"/>
      <c r="O287" s="9"/>
      <c r="P287" s="9"/>
      <c r="Q287" s="11"/>
    </row>
    <row r="288" spans="1:17">
      <c r="A288" s="14" t="s">
        <v>203</v>
      </c>
      <c r="B288" s="9">
        <v>4</v>
      </c>
      <c r="C288" s="10">
        <v>482.15</v>
      </c>
      <c r="D288" s="10">
        <f t="shared" si="14"/>
        <v>1928.6</v>
      </c>
      <c r="E288" s="38" t="s">
        <v>46</v>
      </c>
      <c r="F288" s="9"/>
      <c r="G288" s="10">
        <v>483</v>
      </c>
      <c r="H288" s="10">
        <f>(B288*G288)-D288</f>
        <v>3.4000000000000909</v>
      </c>
      <c r="I288" s="9" t="s">
        <v>134</v>
      </c>
      <c r="J288" s="38">
        <f>G288*B288</f>
        <v>1932</v>
      </c>
      <c r="K288" s="9" t="str">
        <f t="shared" si="15"/>
        <v>sell 4 NEU @ $483</v>
      </c>
      <c r="L288" s="10">
        <f>L287+(G288*B288)</f>
        <v>30943.43</v>
      </c>
      <c r="M288" s="9" t="s">
        <v>44</v>
      </c>
      <c r="N288" s="9"/>
      <c r="O288" s="9"/>
      <c r="P288" s="9"/>
      <c r="Q288" s="11"/>
    </row>
    <row r="289" spans="1:17">
      <c r="A289" s="14"/>
      <c r="B289" s="9"/>
      <c r="C289" s="10" t="s">
        <v>20</v>
      </c>
      <c r="D289" s="10">
        <f>SUM(D286:D288)</f>
        <v>4595.24</v>
      </c>
      <c r="E289" s="9"/>
      <c r="F289" s="9"/>
      <c r="G289" s="41"/>
      <c r="H289" s="10">
        <f>SUM(H286:H288)</f>
        <v>6.2700000000002092</v>
      </c>
      <c r="I289" s="9"/>
      <c r="J289" s="38">
        <f>SUM(J286:J288)</f>
        <v>4601.51</v>
      </c>
      <c r="K289" s="9"/>
      <c r="L289" s="10"/>
      <c r="M289" s="9"/>
      <c r="N289" s="9"/>
      <c r="O289" s="9"/>
      <c r="P289" s="9"/>
      <c r="Q289" s="11"/>
    </row>
    <row r="290" spans="1:17">
      <c r="A290" s="14"/>
      <c r="B290" s="9"/>
      <c r="C290" s="10"/>
      <c r="D290" s="10"/>
      <c r="E290" s="9"/>
      <c r="F290" s="9"/>
      <c r="G290" s="42"/>
      <c r="H290" s="39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20"/>
      <c r="F291" s="9"/>
      <c r="G291" s="41"/>
      <c r="H291" s="10"/>
      <c r="I291" s="9"/>
      <c r="J291" s="9"/>
      <c r="K291" s="9"/>
      <c r="L291" s="10"/>
      <c r="M291" s="12" t="s">
        <v>41</v>
      </c>
      <c r="N291" s="9"/>
      <c r="O291" s="9"/>
      <c r="P291" s="9"/>
      <c r="Q291" s="11"/>
    </row>
    <row r="292" spans="1:17">
      <c r="A292" s="8"/>
      <c r="B292" s="9"/>
      <c r="C292" s="10"/>
      <c r="D292" s="10"/>
      <c r="E292" s="20"/>
      <c r="F292" s="9"/>
      <c r="G292" s="41"/>
      <c r="H292" s="10"/>
      <c r="I292" s="9"/>
      <c r="J292" s="9"/>
      <c r="K292" s="9"/>
      <c r="L292" s="10"/>
      <c r="M292" s="12" t="s">
        <v>42</v>
      </c>
      <c r="N292" s="9"/>
      <c r="O292" s="9"/>
      <c r="P292" s="9"/>
      <c r="Q292" s="11"/>
    </row>
    <row r="293" spans="1:17">
      <c r="A293" s="8"/>
      <c r="B293" s="12" t="s">
        <v>6</v>
      </c>
      <c r="C293" s="13" t="s">
        <v>4</v>
      </c>
      <c r="D293" s="13" t="s">
        <v>5</v>
      </c>
      <c r="E293" s="23" t="s">
        <v>16</v>
      </c>
      <c r="F293" s="9"/>
      <c r="G293" s="43" t="s">
        <v>18</v>
      </c>
      <c r="H293" s="13" t="s">
        <v>19</v>
      </c>
      <c r="I293" s="9"/>
      <c r="J293" s="9"/>
      <c r="K293" s="9"/>
      <c r="L293" s="10"/>
      <c r="M293" s="38">
        <f>L285</f>
        <v>26341.919999999998</v>
      </c>
      <c r="N293" s="9"/>
      <c r="O293" s="9"/>
      <c r="P293" s="9"/>
      <c r="Q293" s="11"/>
    </row>
    <row r="294" spans="1:17">
      <c r="A294" s="14" t="s">
        <v>207</v>
      </c>
      <c r="B294" s="9">
        <v>20</v>
      </c>
      <c r="C294" s="10">
        <v>94.75</v>
      </c>
      <c r="D294" s="10">
        <f>C294*B294</f>
        <v>1895</v>
      </c>
      <c r="E294" s="38" t="s">
        <v>46</v>
      </c>
      <c r="F294" s="9"/>
      <c r="G294" s="10">
        <v>94.57</v>
      </c>
      <c r="H294" s="10">
        <f>(B294*G294)-D294</f>
        <v>-3.6000000000001364</v>
      </c>
      <c r="I294" s="9" t="s">
        <v>134</v>
      </c>
      <c r="J294" s="9"/>
      <c r="K294" s="9" t="str">
        <f>IF(B294&lt;&gt;0,"buy "&amp;B294&amp;" "&amp;A294&amp;" @ $"&amp;G294,"")</f>
        <v>buy 20 MSM @ $94.57</v>
      </c>
      <c r="L294" s="10">
        <f>L288-(G294*B294)</f>
        <v>29052.03</v>
      </c>
      <c r="M294" s="38">
        <f>L285-(G294*B294)</f>
        <v>24450.519999999997</v>
      </c>
      <c r="N294" s="9"/>
      <c r="O294" s="9"/>
      <c r="P294" s="9"/>
      <c r="Q294" s="11"/>
    </row>
    <row r="295" spans="1:17">
      <c r="A295" s="14" t="s">
        <v>99</v>
      </c>
      <c r="B295" s="9">
        <v>36</v>
      </c>
      <c r="C295" s="10">
        <v>51.38</v>
      </c>
      <c r="D295" s="10">
        <f>C295*B295</f>
        <v>1849.68</v>
      </c>
      <c r="E295" s="38" t="s">
        <v>46</v>
      </c>
      <c r="F295" s="9"/>
      <c r="G295" s="10">
        <v>51.16</v>
      </c>
      <c r="H295" s="10">
        <f>(B295*G295)-D295</f>
        <v>-7.9200000000003001</v>
      </c>
      <c r="I295" s="9" t="s">
        <v>134</v>
      </c>
      <c r="J295" s="9"/>
      <c r="K295" s="9" t="str">
        <f>IF(B295&lt;&gt;0,"buy "&amp;B295&amp;" "&amp;A295&amp;" @ $"&amp;G295,"")</f>
        <v>buy 36 PRGS @ $51.16</v>
      </c>
      <c r="L295" s="10">
        <f>L294-(G295*B295)</f>
        <v>27210.27</v>
      </c>
      <c r="M295" s="38">
        <f>M294-(G295*B295)</f>
        <v>22608.76</v>
      </c>
      <c r="N295" s="9"/>
      <c r="O295" s="9"/>
      <c r="P295" s="9"/>
      <c r="Q295" s="11"/>
    </row>
    <row r="296" spans="1:17">
      <c r="A296" s="28" t="s">
        <v>208</v>
      </c>
      <c r="B296" s="29">
        <v>63</v>
      </c>
      <c r="C296" s="30">
        <v>30.08</v>
      </c>
      <c r="D296" s="30">
        <f>C296*B296</f>
        <v>1895.04</v>
      </c>
      <c r="E296" s="38" t="s">
        <v>46</v>
      </c>
      <c r="F296" s="29"/>
      <c r="G296" s="30">
        <v>30.2</v>
      </c>
      <c r="H296" s="30">
        <f>(B296*G296)-D296</f>
        <v>7.5599999999999454</v>
      </c>
      <c r="I296" s="9" t="s">
        <v>134</v>
      </c>
      <c r="J296" s="9"/>
      <c r="K296" s="9" t="str">
        <f>IF(B296&lt;&gt;0,"buy "&amp;B296&amp;" "&amp;A296&amp;" @ $"&amp;G296,"")</f>
        <v>buy 63 CNM @ $30.2</v>
      </c>
      <c r="L296" s="10">
        <f>L295-(G296*B296)</f>
        <v>25307.670000000002</v>
      </c>
      <c r="M296" s="46">
        <f>M295-(G296*B296)</f>
        <v>20706.16</v>
      </c>
      <c r="N296" s="47"/>
      <c r="O296" s="47"/>
      <c r="P296" s="47"/>
      <c r="Q296" s="48"/>
    </row>
    <row r="297" spans="1:17">
      <c r="A297" s="14"/>
      <c r="B297" s="9"/>
      <c r="C297" s="10" t="s">
        <v>20</v>
      </c>
      <c r="D297" s="10">
        <f>SUM(D294:D296)</f>
        <v>5639.72</v>
      </c>
      <c r="E297" s="9"/>
      <c r="F297" s="9"/>
      <c r="G297" s="10" t="s">
        <v>28</v>
      </c>
      <c r="H297" s="10">
        <f>SUM(H294:H296)</f>
        <v>-3.9600000000004911</v>
      </c>
      <c r="I297" s="9"/>
      <c r="J297" s="9"/>
      <c r="K297" s="9"/>
      <c r="L297" s="10"/>
      <c r="M297" s="9"/>
      <c r="N297" s="9"/>
      <c r="O297" s="9"/>
      <c r="P297" s="9"/>
      <c r="Q297" s="11"/>
    </row>
    <row r="298" spans="1:17">
      <c r="A298" s="14"/>
      <c r="B298" s="9"/>
      <c r="C298" s="10"/>
      <c r="D298" s="10"/>
      <c r="E298" s="9"/>
      <c r="F298" s="9"/>
      <c r="G298" s="10"/>
      <c r="H298" s="10"/>
      <c r="I298" s="9"/>
      <c r="J298" s="9"/>
      <c r="K298" s="9"/>
      <c r="L298" s="10"/>
      <c r="M298" s="12" t="str">
        <f>IF(J289+M296&gt;0,"Credit Surplus","Credit Shortage")</f>
        <v>Credit Surplus</v>
      </c>
      <c r="N298" s="38"/>
      <c r="O298" s="9"/>
      <c r="P298" s="9"/>
      <c r="Q298" s="11"/>
    </row>
    <row r="299" spans="1:17">
      <c r="A299" s="14"/>
      <c r="B299" s="9"/>
      <c r="C299" s="10"/>
      <c r="D299" s="10"/>
      <c r="E299" s="9"/>
      <c r="F299" s="9"/>
      <c r="G299" s="10"/>
      <c r="H299" s="10"/>
      <c r="I299" s="9"/>
      <c r="J299" s="9"/>
      <c r="K299" s="9"/>
      <c r="L299" s="10"/>
      <c r="M299" s="9"/>
      <c r="N299" s="9"/>
      <c r="O299" s="9"/>
      <c r="P299" s="9"/>
      <c r="Q299" s="11"/>
    </row>
    <row r="300" spans="1:17">
      <c r="A300" s="14"/>
      <c r="B300" s="9"/>
      <c r="C300" s="10"/>
      <c r="D300" s="10"/>
      <c r="E300" s="9"/>
      <c r="F300" s="9"/>
      <c r="G300" s="10"/>
      <c r="H300" s="10"/>
      <c r="I300" s="9"/>
      <c r="J300" s="9"/>
      <c r="K300" s="9"/>
      <c r="L300" s="9"/>
      <c r="M300" s="9"/>
      <c r="N300" s="9"/>
      <c r="O300" s="9"/>
      <c r="P300" s="9"/>
      <c r="Q300" s="11"/>
    </row>
    <row r="301" spans="1:17">
      <c r="A301" s="14" t="s">
        <v>23</v>
      </c>
      <c r="B301" s="9"/>
      <c r="C301" s="10"/>
      <c r="D301" s="22">
        <v>281.60000000000002</v>
      </c>
      <c r="E301" s="9" t="s">
        <v>111</v>
      </c>
      <c r="F301" s="9"/>
      <c r="G301" s="10"/>
      <c r="H301" s="10"/>
      <c r="I301" s="9"/>
      <c r="J301" s="9"/>
      <c r="K301" s="9"/>
      <c r="L301" s="9"/>
      <c r="M301" s="9"/>
      <c r="N301" s="9"/>
      <c r="O301" s="9"/>
      <c r="P301" s="9"/>
      <c r="Q301" s="11"/>
    </row>
    <row r="302" spans="1:17">
      <c r="A302" s="14" t="s">
        <v>24</v>
      </c>
      <c r="B302" s="9"/>
      <c r="C302" s="10"/>
      <c r="D302" s="49">
        <f>H289</f>
        <v>6.2700000000002092</v>
      </c>
      <c r="E302" s="9" t="s">
        <v>36</v>
      </c>
      <c r="F302" s="9"/>
      <c r="G302" s="10"/>
      <c r="H302" s="10"/>
      <c r="I302" s="9"/>
      <c r="J302" s="9"/>
      <c r="K302" s="9"/>
      <c r="L302" s="9"/>
      <c r="M302" s="9"/>
      <c r="N302" s="9"/>
      <c r="O302" s="9"/>
      <c r="P302" s="9"/>
      <c r="Q302" s="11"/>
    </row>
    <row r="303" spans="1:17">
      <c r="A303" s="14" t="s">
        <v>25</v>
      </c>
      <c r="B303" s="9"/>
      <c r="C303" s="10"/>
      <c r="D303" s="10">
        <f>D301+D302</f>
        <v>287.87000000000023</v>
      </c>
      <c r="E303" s="9"/>
      <c r="F303" s="9"/>
      <c r="G303" s="10"/>
      <c r="H303" s="10"/>
      <c r="I303" s="9"/>
      <c r="J303" s="9"/>
      <c r="K303" s="9"/>
      <c r="L303" s="9"/>
      <c r="M303" s="9"/>
      <c r="N303" s="9"/>
      <c r="O303" s="9"/>
      <c r="P303" s="9"/>
      <c r="Q303" s="11"/>
    </row>
    <row r="304" spans="1:17">
      <c r="A304" s="14" t="s">
        <v>27</v>
      </c>
      <c r="B304" s="9"/>
      <c r="C304" s="10"/>
      <c r="D304" s="10">
        <f>H297</f>
        <v>-3.9600000000004911</v>
      </c>
      <c r="E304" s="9" t="s">
        <v>37</v>
      </c>
      <c r="F304" s="9"/>
      <c r="G304" s="10"/>
      <c r="H304" s="10"/>
      <c r="I304" s="9"/>
      <c r="J304" s="9"/>
      <c r="K304" s="9"/>
      <c r="L304" s="9"/>
      <c r="M304" s="9"/>
      <c r="N304" s="9"/>
      <c r="O304" s="9"/>
      <c r="P304" s="9"/>
      <c r="Q304" s="11"/>
    </row>
    <row r="305" spans="1:17">
      <c r="A305" s="14" t="s">
        <v>25</v>
      </c>
      <c r="B305" s="9"/>
      <c r="C305" s="10"/>
      <c r="D305" s="32">
        <f>D303-D304</f>
        <v>291.83000000000072</v>
      </c>
      <c r="E305" s="20" t="s">
        <v>38</v>
      </c>
      <c r="F305" s="9"/>
      <c r="G305" s="10"/>
      <c r="H305" s="10"/>
      <c r="I305" s="9"/>
      <c r="J305" s="9"/>
      <c r="K305" s="9"/>
      <c r="L305" s="9"/>
      <c r="M305" s="9"/>
      <c r="N305" s="9"/>
      <c r="O305" s="9"/>
      <c r="P305" s="9"/>
      <c r="Q305" s="11"/>
    </row>
    <row r="306" spans="1:17" ht="14.65" thickBot="1">
      <c r="A306" s="16"/>
      <c r="B306" s="17"/>
      <c r="C306" s="18"/>
      <c r="D306" s="18"/>
      <c r="E306" s="17"/>
      <c r="F306" s="17"/>
      <c r="G306" s="18"/>
      <c r="H306" s="18"/>
      <c r="I306" s="17"/>
      <c r="J306" s="17"/>
      <c r="K306" s="17"/>
      <c r="L306" s="17"/>
      <c r="M306" s="17"/>
      <c r="N306" s="17"/>
      <c r="O306" s="17"/>
      <c r="P306" s="17"/>
      <c r="Q306" s="19"/>
    </row>
    <row r="307" spans="1:17" ht="14.65" thickTop="1"/>
    <row r="310" spans="1:17" ht="14.65" thickBot="1"/>
    <row r="311" spans="1:17" ht="14.65" thickTop="1">
      <c r="A311" s="3"/>
      <c r="B311" s="4"/>
      <c r="C311" s="5">
        <v>45201</v>
      </c>
      <c r="D311" s="6"/>
      <c r="E311" s="4"/>
      <c r="F311" s="4"/>
      <c r="G311" s="6"/>
      <c r="H311" s="6"/>
      <c r="I311" s="4"/>
      <c r="J311" s="4"/>
      <c r="K311" s="4"/>
      <c r="L311" s="21" t="s">
        <v>40</v>
      </c>
      <c r="M311" s="4"/>
      <c r="N311" s="4"/>
      <c r="O311" s="4"/>
      <c r="P311" s="4"/>
      <c r="Q311" s="7"/>
    </row>
    <row r="312" spans="1:17">
      <c r="A312" s="8" t="s">
        <v>11</v>
      </c>
      <c r="B312" s="9"/>
      <c r="C312" s="10"/>
      <c r="D312" s="10"/>
      <c r="E312" s="9"/>
      <c r="F312" s="9"/>
      <c r="G312" s="10"/>
      <c r="H312" s="10"/>
      <c r="I312" s="9"/>
      <c r="J312" s="12" t="s">
        <v>68</v>
      </c>
      <c r="K312" s="9"/>
      <c r="L312" s="12" t="s">
        <v>21</v>
      </c>
      <c r="M312" s="12"/>
      <c r="N312" s="9"/>
      <c r="O312" s="9"/>
      <c r="P312" s="9"/>
      <c r="Q312" s="11"/>
    </row>
    <row r="313" spans="1:17">
      <c r="A313" s="8" t="s">
        <v>3</v>
      </c>
      <c r="B313" s="12" t="s">
        <v>6</v>
      </c>
      <c r="C313" s="13" t="s">
        <v>4</v>
      </c>
      <c r="D313" s="13" t="s">
        <v>7</v>
      </c>
      <c r="E313" s="12" t="s">
        <v>16</v>
      </c>
      <c r="F313" s="9"/>
      <c r="G313" s="13" t="s">
        <v>18</v>
      </c>
      <c r="H313" s="13" t="s">
        <v>19</v>
      </c>
      <c r="I313" s="43" t="s">
        <v>133</v>
      </c>
      <c r="J313" s="12" t="s">
        <v>67</v>
      </c>
      <c r="K313" s="9"/>
      <c r="L313" s="22">
        <v>25935.17</v>
      </c>
      <c r="M313" s="9" t="s">
        <v>135</v>
      </c>
      <c r="N313" s="9"/>
      <c r="O313" s="9"/>
      <c r="P313" s="9"/>
      <c r="Q313" s="11"/>
    </row>
    <row r="314" spans="1:17">
      <c r="A314" s="14" t="s">
        <v>160</v>
      </c>
      <c r="B314" s="9">
        <v>12</v>
      </c>
      <c r="C314" s="10">
        <v>134.34</v>
      </c>
      <c r="D314" s="10">
        <f>C314*B314</f>
        <v>1612.08</v>
      </c>
      <c r="E314" s="38" t="s">
        <v>46</v>
      </c>
      <c r="F314" s="9"/>
      <c r="G314" s="10">
        <v>133.53</v>
      </c>
      <c r="H314" s="10">
        <f>(B314*G314)-D314</f>
        <v>-9.7199999999997999</v>
      </c>
      <c r="I314" s="9" t="s">
        <v>134</v>
      </c>
      <c r="J314" s="38">
        <f>G314*B314</f>
        <v>1602.3600000000001</v>
      </c>
      <c r="K314" s="9" t="str">
        <f>IF(B314&lt;&gt;0,"sell "&amp;B314&amp;" "&amp;A314&amp;" @ $"&amp;G314,"")</f>
        <v>sell 12 IPAR @ $133.53</v>
      </c>
      <c r="L314" s="10">
        <f>L313+(G314*B314)</f>
        <v>27537.53</v>
      </c>
      <c r="M314" s="9"/>
      <c r="N314" s="9"/>
      <c r="O314" s="9"/>
      <c r="P314" s="9"/>
      <c r="Q314" s="11"/>
    </row>
    <row r="315" spans="1:17">
      <c r="A315" s="14" t="s">
        <v>202</v>
      </c>
      <c r="B315" s="9">
        <v>15</v>
      </c>
      <c r="C315" s="10">
        <v>110.55</v>
      </c>
      <c r="D315" s="10">
        <f t="shared" ref="D315:D316" si="16">C315*B315</f>
        <v>1658.25</v>
      </c>
      <c r="E315" s="38" t="s">
        <v>46</v>
      </c>
      <c r="F315" s="9"/>
      <c r="G315" s="10">
        <v>110.45</v>
      </c>
      <c r="H315" s="10">
        <f>(B315*G315)-D315</f>
        <v>-1.5</v>
      </c>
      <c r="I315" s="9" t="s">
        <v>134</v>
      </c>
      <c r="J315" s="38">
        <f>G315*B315</f>
        <v>1656.75</v>
      </c>
      <c r="K315" s="9" t="str">
        <f t="shared" ref="K315:K316" si="17">IF(B315&lt;&gt;0,"sell "&amp;B315&amp;" "&amp;A315&amp;" @ $"&amp;G315,"")</f>
        <v>sell 15 GE @ $110.45</v>
      </c>
      <c r="L315" s="10">
        <f>L314+(G315*B315)</f>
        <v>29194.28</v>
      </c>
      <c r="M315" s="9"/>
      <c r="N315" s="9"/>
      <c r="O315" s="9"/>
      <c r="P315" s="9"/>
      <c r="Q315" s="11"/>
    </row>
    <row r="316" spans="1:17">
      <c r="A316" s="14" t="s">
        <v>74</v>
      </c>
      <c r="B316" s="9">
        <v>17</v>
      </c>
      <c r="C316" s="10">
        <v>92.93</v>
      </c>
      <c r="D316" s="10">
        <f t="shared" si="16"/>
        <v>1579.8100000000002</v>
      </c>
      <c r="E316" s="38" t="s">
        <v>46</v>
      </c>
      <c r="F316" s="9"/>
      <c r="G316" s="10">
        <v>92.23</v>
      </c>
      <c r="H316" s="10">
        <f>(B316*G316)-D316</f>
        <v>-11.900000000000091</v>
      </c>
      <c r="I316" s="9" t="s">
        <v>134</v>
      </c>
      <c r="J316" s="38">
        <f>G316*B316</f>
        <v>1567.91</v>
      </c>
      <c r="K316" s="9" t="str">
        <f t="shared" si="17"/>
        <v>sell 17 ENSG @ $92.23</v>
      </c>
      <c r="L316" s="10">
        <f>L315+(G316*B316)</f>
        <v>30762.19</v>
      </c>
      <c r="M316" s="9" t="s">
        <v>44</v>
      </c>
      <c r="N316" s="9"/>
      <c r="O316" s="9"/>
      <c r="P316" s="9"/>
      <c r="Q316" s="11"/>
    </row>
    <row r="317" spans="1:17">
      <c r="A317" s="14"/>
      <c r="B317" s="9"/>
      <c r="C317" s="10" t="s">
        <v>20</v>
      </c>
      <c r="D317" s="10">
        <f>SUM(D314:D316)</f>
        <v>4850.1400000000003</v>
      </c>
      <c r="E317" s="9"/>
      <c r="F317" s="9"/>
      <c r="G317" s="41"/>
      <c r="H317" s="10">
        <f>SUM(H314:H316)</f>
        <v>-23.119999999999891</v>
      </c>
      <c r="I317" s="9"/>
      <c r="J317" s="38">
        <f>SUM(J314:J316)</f>
        <v>4827.0200000000004</v>
      </c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42"/>
      <c r="H318" s="39"/>
      <c r="I318" s="9"/>
      <c r="J318" s="9"/>
      <c r="K318" s="9"/>
      <c r="L318" s="10"/>
      <c r="M318" s="9"/>
      <c r="N318" s="9"/>
      <c r="O318" s="9"/>
      <c r="P318" s="9"/>
      <c r="Q318" s="11"/>
    </row>
    <row r="319" spans="1:17">
      <c r="A319" s="14"/>
      <c r="B319" s="9"/>
      <c r="C319" s="10"/>
      <c r="D319" s="10"/>
      <c r="E319" s="20"/>
      <c r="F319" s="9"/>
      <c r="G319" s="41"/>
      <c r="H319" s="10"/>
      <c r="I319" s="9"/>
      <c r="J319" s="9"/>
      <c r="K319" s="9"/>
      <c r="L319" s="10"/>
      <c r="M319" s="12" t="s">
        <v>41</v>
      </c>
      <c r="N319" s="9"/>
      <c r="O319" s="9"/>
      <c r="P319" s="9"/>
      <c r="Q319" s="11"/>
    </row>
    <row r="320" spans="1:17">
      <c r="A320" s="8"/>
      <c r="B320" s="9"/>
      <c r="C320" s="10"/>
      <c r="D320" s="10"/>
      <c r="E320" s="20"/>
      <c r="F320" s="9"/>
      <c r="G320" s="41"/>
      <c r="H320" s="10"/>
      <c r="I320" s="9"/>
      <c r="J320" s="9"/>
      <c r="K320" s="9"/>
      <c r="L320" s="10"/>
      <c r="M320" s="12" t="s">
        <v>42</v>
      </c>
      <c r="N320" s="9"/>
      <c r="O320" s="9"/>
      <c r="P320" s="9"/>
      <c r="Q320" s="11"/>
    </row>
    <row r="321" spans="1:17">
      <c r="A321" s="8"/>
      <c r="B321" s="12" t="s">
        <v>6</v>
      </c>
      <c r="C321" s="13" t="s">
        <v>4</v>
      </c>
      <c r="D321" s="13" t="s">
        <v>5</v>
      </c>
      <c r="E321" s="23" t="s">
        <v>16</v>
      </c>
      <c r="F321" s="9"/>
      <c r="G321" s="43" t="s">
        <v>18</v>
      </c>
      <c r="H321" s="13" t="s">
        <v>19</v>
      </c>
      <c r="I321" s="9"/>
      <c r="J321" s="9"/>
      <c r="K321" s="9"/>
      <c r="L321" s="10"/>
      <c r="M321" s="38">
        <f>L313</f>
        <v>25935.17</v>
      </c>
      <c r="N321" s="9"/>
      <c r="O321" s="9"/>
      <c r="P321" s="9"/>
      <c r="Q321" s="11"/>
    </row>
    <row r="322" spans="1:17">
      <c r="A322" s="14" t="s">
        <v>204</v>
      </c>
      <c r="B322" s="9">
        <v>26</v>
      </c>
      <c r="C322" s="10">
        <v>74.98</v>
      </c>
      <c r="D322" s="10">
        <f>C322*B322</f>
        <v>1949.48</v>
      </c>
      <c r="E322" s="38" t="s">
        <v>46</v>
      </c>
      <c r="F322" s="9"/>
      <c r="G322" s="10">
        <v>74.91</v>
      </c>
      <c r="H322" s="10">
        <f>(B322*G322)-D322</f>
        <v>-1.8200000000001637</v>
      </c>
      <c r="I322" s="9" t="s">
        <v>134</v>
      </c>
      <c r="J322" s="9"/>
      <c r="K322" s="9" t="str">
        <f>IF(B322&lt;&gt;0,"buy "&amp;B322&amp;" "&amp;A322&amp;" @ $"&amp;G322,"")</f>
        <v>buy 26 BWXT @ $74.91</v>
      </c>
      <c r="L322" s="10">
        <f>L316-(G322*B322)</f>
        <v>28814.53</v>
      </c>
      <c r="M322" s="38">
        <f>L313-(G322*B322)</f>
        <v>23987.51</v>
      </c>
      <c r="N322" s="9"/>
      <c r="O322" s="9"/>
      <c r="P322" s="9"/>
      <c r="Q322" s="11"/>
    </row>
    <row r="323" spans="1:17">
      <c r="A323" s="14" t="s">
        <v>205</v>
      </c>
      <c r="B323" s="9">
        <v>233</v>
      </c>
      <c r="C323" s="10">
        <v>8.52</v>
      </c>
      <c r="D323" s="10">
        <f>C323*B323</f>
        <v>1985.1599999999999</v>
      </c>
      <c r="E323" s="38" t="s">
        <v>46</v>
      </c>
      <c r="F323" s="9"/>
      <c r="G323" s="10">
        <v>8.49</v>
      </c>
      <c r="H323" s="10">
        <f>(B323*G323)-D323</f>
        <v>-6.9899999999997817</v>
      </c>
      <c r="I323" s="9" t="s">
        <v>134</v>
      </c>
      <c r="J323" s="9"/>
      <c r="K323" s="9" t="str">
        <f>IF(B323&lt;&gt;0,"buy "&amp;B323&amp;" "&amp;A323&amp;" @ $"&amp;G323,"")</f>
        <v>buy 233 BVN @ $8.49</v>
      </c>
      <c r="L323" s="10">
        <f>L322-(G323*B323)</f>
        <v>26836.36</v>
      </c>
      <c r="M323" s="38">
        <f>M322-(G323*B323)</f>
        <v>22009.339999999997</v>
      </c>
      <c r="N323" s="9"/>
      <c r="O323" s="9"/>
      <c r="P323" s="9"/>
      <c r="Q323" s="11"/>
    </row>
    <row r="324" spans="1:17">
      <c r="A324" s="28" t="s">
        <v>206</v>
      </c>
      <c r="B324" s="29">
        <v>282</v>
      </c>
      <c r="C324" s="30">
        <v>7.04</v>
      </c>
      <c r="D324" s="30">
        <f>C324*B324</f>
        <v>1985.28</v>
      </c>
      <c r="E324" s="38" t="s">
        <v>46</v>
      </c>
      <c r="F324" s="29"/>
      <c r="G324" s="30">
        <v>6.97</v>
      </c>
      <c r="H324" s="30">
        <f>(B324*G324)-D324</f>
        <v>-19.740000000000009</v>
      </c>
      <c r="I324" s="9" t="s">
        <v>134</v>
      </c>
      <c r="J324" s="9"/>
      <c r="K324" s="9" t="str">
        <f>IF(B324&lt;&gt;0,"buy "&amp;B324&amp;" "&amp;A324&amp;" @ $"&amp;G324,"")</f>
        <v>buy 282 YMM @ $6.97</v>
      </c>
      <c r="L324" s="10">
        <f>L323-(G324*B324)</f>
        <v>24870.82</v>
      </c>
      <c r="M324" s="46">
        <f>M323-(G324*B324)</f>
        <v>20043.799999999996</v>
      </c>
      <c r="N324" s="47"/>
      <c r="O324" s="47"/>
      <c r="P324" s="47"/>
      <c r="Q324" s="48"/>
    </row>
    <row r="325" spans="1:17">
      <c r="A325" s="14"/>
      <c r="B325" s="9"/>
      <c r="C325" s="10" t="s">
        <v>20</v>
      </c>
      <c r="D325" s="10">
        <f>SUM(D322:D324)</f>
        <v>5919.92</v>
      </c>
      <c r="E325" s="9"/>
      <c r="F325" s="9"/>
      <c r="G325" s="10" t="s">
        <v>28</v>
      </c>
      <c r="H325" s="10">
        <f>SUM(H322:H324)</f>
        <v>-28.549999999999955</v>
      </c>
      <c r="I325" s="9"/>
      <c r="J325" s="9"/>
      <c r="K325" s="9"/>
      <c r="L325" s="10"/>
      <c r="M325" s="9"/>
      <c r="N325" s="9"/>
      <c r="O325" s="9"/>
      <c r="P325" s="9"/>
      <c r="Q325" s="11"/>
    </row>
    <row r="326" spans="1:17">
      <c r="A326" s="14"/>
      <c r="B326" s="9"/>
      <c r="C326" s="10"/>
      <c r="D326" s="10"/>
      <c r="E326" s="9"/>
      <c r="F326" s="9"/>
      <c r="G326" s="10"/>
      <c r="H326" s="10"/>
      <c r="I326" s="9"/>
      <c r="J326" s="9"/>
      <c r="K326" s="9"/>
      <c r="L326" s="10"/>
      <c r="M326" s="12" t="str">
        <f>IF(J317+M324&gt;0,"Credit Surplus","Credit Shortage")</f>
        <v>Credit Surplus</v>
      </c>
      <c r="N326" s="38"/>
      <c r="O326" s="9"/>
      <c r="P326" s="9"/>
      <c r="Q326" s="11"/>
    </row>
    <row r="327" spans="1:17">
      <c r="A327" s="14"/>
      <c r="B327" s="9"/>
      <c r="C327" s="10"/>
      <c r="D327" s="10"/>
      <c r="E327" s="9"/>
      <c r="F327" s="9"/>
      <c r="G327" s="10"/>
      <c r="H327" s="10"/>
      <c r="I327" s="9"/>
      <c r="J327" s="9"/>
      <c r="K327" s="9"/>
      <c r="L327" s="10"/>
      <c r="M327" s="9"/>
      <c r="N327" s="9"/>
      <c r="O327" s="9"/>
      <c r="P327" s="9"/>
      <c r="Q327" s="11"/>
    </row>
    <row r="328" spans="1:17">
      <c r="A328" s="14"/>
      <c r="B328" s="9"/>
      <c r="C328" s="10"/>
      <c r="D328" s="10"/>
      <c r="E328" s="9"/>
      <c r="F328" s="9"/>
      <c r="G328" s="10"/>
      <c r="H328" s="10"/>
      <c r="I328" s="9"/>
      <c r="J328" s="9"/>
      <c r="K328" s="9"/>
      <c r="L328" s="9"/>
      <c r="M328" s="9"/>
      <c r="N328" s="9"/>
      <c r="O328" s="9"/>
      <c r="P328" s="9"/>
      <c r="Q328" s="11"/>
    </row>
    <row r="329" spans="1:17">
      <c r="A329" s="14" t="s">
        <v>23</v>
      </c>
      <c r="B329" s="9"/>
      <c r="C329" s="10"/>
      <c r="D329" s="22">
        <v>1320.65</v>
      </c>
      <c r="E329" s="9" t="s">
        <v>111</v>
      </c>
      <c r="F329" s="9"/>
      <c r="G329" s="10"/>
      <c r="H329" s="10"/>
      <c r="I329" s="9"/>
      <c r="J329" s="9"/>
      <c r="K329" s="9"/>
      <c r="L329" s="9"/>
      <c r="M329" s="9"/>
      <c r="N329" s="9"/>
      <c r="O329" s="9"/>
      <c r="P329" s="9"/>
      <c r="Q329" s="11"/>
    </row>
    <row r="330" spans="1:17">
      <c r="A330" s="14" t="s">
        <v>24</v>
      </c>
      <c r="B330" s="9"/>
      <c r="C330" s="10"/>
      <c r="D330" s="49">
        <f>H317</f>
        <v>-23.119999999999891</v>
      </c>
      <c r="E330" s="9" t="s">
        <v>36</v>
      </c>
      <c r="F330" s="9"/>
      <c r="G330" s="10"/>
      <c r="H330" s="10"/>
      <c r="I330" s="9"/>
      <c r="J330" s="9"/>
      <c r="K330" s="9"/>
      <c r="L330" s="9"/>
      <c r="M330" s="9"/>
      <c r="N330" s="9"/>
      <c r="O330" s="9"/>
      <c r="P330" s="9"/>
      <c r="Q330" s="11"/>
    </row>
    <row r="331" spans="1:17">
      <c r="A331" s="14" t="s">
        <v>25</v>
      </c>
      <c r="B331" s="9"/>
      <c r="C331" s="10"/>
      <c r="D331" s="10">
        <f>D329+D330</f>
        <v>1297.5300000000002</v>
      </c>
      <c r="E331" s="9"/>
      <c r="F331" s="9"/>
      <c r="G331" s="10"/>
      <c r="H331" s="10"/>
      <c r="I331" s="9"/>
      <c r="J331" s="9"/>
      <c r="K331" s="9"/>
      <c r="L331" s="9"/>
      <c r="M331" s="9"/>
      <c r="N331" s="9"/>
      <c r="O331" s="9"/>
      <c r="P331" s="9"/>
      <c r="Q331" s="11"/>
    </row>
    <row r="332" spans="1:17">
      <c r="A332" s="14" t="s">
        <v>27</v>
      </c>
      <c r="B332" s="9"/>
      <c r="C332" s="10"/>
      <c r="D332" s="10">
        <f>H325</f>
        <v>-28.549999999999955</v>
      </c>
      <c r="E332" s="9" t="s">
        <v>37</v>
      </c>
      <c r="F332" s="9"/>
      <c r="G332" s="10"/>
      <c r="H332" s="10"/>
      <c r="I332" s="9"/>
      <c r="J332" s="9"/>
      <c r="K332" s="9"/>
      <c r="L332" s="9"/>
      <c r="M332" s="9"/>
      <c r="N332" s="9"/>
      <c r="O332" s="9"/>
      <c r="P332" s="9"/>
      <c r="Q332" s="11"/>
    </row>
    <row r="333" spans="1:17">
      <c r="A333" s="14" t="s">
        <v>25</v>
      </c>
      <c r="B333" s="9"/>
      <c r="C333" s="10"/>
      <c r="D333" s="32">
        <f>D331-D332</f>
        <v>1326.0800000000002</v>
      </c>
      <c r="E333" s="20" t="s">
        <v>38</v>
      </c>
      <c r="F333" s="9"/>
      <c r="G333" s="10"/>
      <c r="H333" s="10"/>
      <c r="I333" s="9"/>
      <c r="J333" s="9"/>
      <c r="K333" s="9"/>
      <c r="L333" s="9"/>
      <c r="M333" s="9"/>
      <c r="N333" s="9"/>
      <c r="O333" s="9"/>
      <c r="P333" s="9"/>
      <c r="Q333" s="11"/>
    </row>
    <row r="334" spans="1:17" ht="14.65" thickBot="1">
      <c r="A334" s="16"/>
      <c r="B334" s="17"/>
      <c r="C334" s="18"/>
      <c r="D334" s="18"/>
      <c r="E334" s="17"/>
      <c r="F334" s="17"/>
      <c r="G334" s="18"/>
      <c r="H334" s="18"/>
      <c r="I334" s="17"/>
      <c r="J334" s="17"/>
      <c r="K334" s="17"/>
      <c r="L334" s="17"/>
      <c r="M334" s="17"/>
      <c r="N334" s="17"/>
      <c r="O334" s="17"/>
      <c r="P334" s="17"/>
      <c r="Q334" s="19"/>
    </row>
    <row r="335" spans="1:17" ht="14.65" thickTop="1"/>
    <row r="337" spans="1:17" ht="14.65" thickBot="1"/>
    <row r="338" spans="1:17" ht="14.65" thickTop="1">
      <c r="A338" s="3"/>
      <c r="B338" s="4"/>
      <c r="C338" s="5">
        <v>45169</v>
      </c>
      <c r="D338" s="6"/>
      <c r="E338" s="4"/>
      <c r="F338" s="4"/>
      <c r="G338" s="6"/>
      <c r="H338" s="6"/>
      <c r="I338" s="4"/>
      <c r="J338" s="4"/>
      <c r="K338" s="4"/>
      <c r="L338" s="21" t="s">
        <v>40</v>
      </c>
      <c r="M338" s="4"/>
      <c r="N338" s="4"/>
      <c r="O338" s="4"/>
      <c r="P338" s="4"/>
      <c r="Q338" s="7"/>
    </row>
    <row r="339" spans="1:17">
      <c r="A339" s="8" t="s">
        <v>11</v>
      </c>
      <c r="B339" s="9"/>
      <c r="C339" s="10"/>
      <c r="D339" s="10"/>
      <c r="E339" s="9"/>
      <c r="F339" s="9"/>
      <c r="G339" s="10"/>
      <c r="H339" s="10"/>
      <c r="I339" s="9"/>
      <c r="J339" s="12" t="s">
        <v>68</v>
      </c>
      <c r="K339" s="9"/>
      <c r="L339" s="12" t="s">
        <v>21</v>
      </c>
      <c r="M339" s="12"/>
      <c r="N339" s="9"/>
      <c r="O339" s="9"/>
      <c r="P339" s="9"/>
      <c r="Q339" s="11"/>
    </row>
    <row r="340" spans="1:17">
      <c r="A340" s="8" t="s">
        <v>3</v>
      </c>
      <c r="B340" s="12" t="s">
        <v>6</v>
      </c>
      <c r="C340" s="13" t="s">
        <v>4</v>
      </c>
      <c r="D340" s="13" t="s">
        <v>7</v>
      </c>
      <c r="E340" s="12" t="s">
        <v>16</v>
      </c>
      <c r="F340" s="9"/>
      <c r="G340" s="13" t="s">
        <v>18</v>
      </c>
      <c r="H340" s="13" t="s">
        <v>19</v>
      </c>
      <c r="I340" s="43" t="s">
        <v>133</v>
      </c>
      <c r="J340" s="12" t="s">
        <v>67</v>
      </c>
      <c r="K340" s="9"/>
      <c r="L340" s="22">
        <v>46489.43</v>
      </c>
      <c r="M340" s="9" t="s">
        <v>135</v>
      </c>
      <c r="N340" s="9"/>
      <c r="O340" s="9"/>
      <c r="P340" s="9"/>
      <c r="Q340" s="11"/>
    </row>
    <row r="341" spans="1:17">
      <c r="A341" s="14" t="s">
        <v>199</v>
      </c>
      <c r="B341" s="9">
        <v>16</v>
      </c>
      <c r="C341" s="10">
        <v>89.73</v>
      </c>
      <c r="D341" s="10">
        <f>C341*B341</f>
        <v>1435.68</v>
      </c>
      <c r="E341" s="38" t="s">
        <v>69</v>
      </c>
      <c r="F341" s="9"/>
      <c r="G341" s="10">
        <v>88</v>
      </c>
      <c r="H341" s="10">
        <f>(B341*G341)-D341</f>
        <v>-27.680000000000064</v>
      </c>
      <c r="I341" s="9" t="s">
        <v>134</v>
      </c>
      <c r="J341" s="38">
        <f>G341*B341</f>
        <v>1408</v>
      </c>
      <c r="K341" s="9" t="str">
        <f>IF(B341&lt;&gt;0,"sell "&amp;B341&amp;" "&amp;A341&amp;" @ $"&amp;G341,"")</f>
        <v>sell 16 HAE @ $88</v>
      </c>
      <c r="L341" s="10">
        <f>L340+(G341*B341)</f>
        <v>47897.43</v>
      </c>
      <c r="M341" s="9"/>
      <c r="N341" s="9"/>
      <c r="O341" s="9"/>
      <c r="P341" s="9"/>
      <c r="Q341" s="11"/>
    </row>
    <row r="342" spans="1:17">
      <c r="A342" s="14" t="s">
        <v>200</v>
      </c>
      <c r="B342" s="9">
        <v>12</v>
      </c>
      <c r="C342" s="10">
        <v>135.06</v>
      </c>
      <c r="D342" s="10">
        <f>C342*B342</f>
        <v>1620.72</v>
      </c>
      <c r="E342" s="38" t="s">
        <v>69</v>
      </c>
      <c r="F342" s="9"/>
      <c r="G342" s="10">
        <v>134.66999999999999</v>
      </c>
      <c r="H342" s="10">
        <f>(B342*G342)-D342</f>
        <v>-4.6800000000000637</v>
      </c>
      <c r="I342" s="9" t="s">
        <v>134</v>
      </c>
      <c r="J342" s="38">
        <f>G342*B342</f>
        <v>1616.04</v>
      </c>
      <c r="K342" s="9" t="str">
        <f t="shared" ref="K342:K343" si="18">IF(B342&lt;&gt;0,"sell "&amp;B342&amp;" "&amp;A342&amp;" @ $"&amp;G342,"")</f>
        <v>sell 12 ICFI @ $134.67</v>
      </c>
      <c r="L342" s="10">
        <f>L341+(G342*B342)</f>
        <v>49513.47</v>
      </c>
      <c r="M342" s="9"/>
      <c r="N342" s="9"/>
      <c r="O342" s="9"/>
      <c r="P342" s="9"/>
      <c r="Q342" s="11"/>
    </row>
    <row r="343" spans="1:17">
      <c r="A343" s="14" t="s">
        <v>201</v>
      </c>
      <c r="B343" s="9">
        <v>175</v>
      </c>
      <c r="C343" s="10">
        <v>7.61</v>
      </c>
      <c r="D343" s="10">
        <f>C343*B343</f>
        <v>1331.75</v>
      </c>
      <c r="E343" s="38" t="s">
        <v>69</v>
      </c>
      <c r="F343" s="9"/>
      <c r="G343" s="10">
        <v>7.51</v>
      </c>
      <c r="H343" s="10">
        <f>(B343*G343)-D343</f>
        <v>-17.5</v>
      </c>
      <c r="I343" s="9" t="s">
        <v>134</v>
      </c>
      <c r="J343" s="38">
        <f>G343*B343</f>
        <v>1314.25</v>
      </c>
      <c r="K343" s="9" t="str">
        <f t="shared" si="18"/>
        <v>sell 175 AIV @ $7.51</v>
      </c>
      <c r="L343" s="10">
        <f>L342+(G343*B343)</f>
        <v>50827.72</v>
      </c>
      <c r="M343" s="9" t="s">
        <v>44</v>
      </c>
      <c r="N343" s="9"/>
      <c r="O343" s="9"/>
      <c r="P343" s="9"/>
      <c r="Q343" s="11"/>
    </row>
    <row r="344" spans="1:17">
      <c r="A344" s="14"/>
      <c r="B344" s="9"/>
      <c r="C344" s="10" t="s">
        <v>20</v>
      </c>
      <c r="D344" s="10">
        <f>SUM(D341:D343)</f>
        <v>4388.1499999999996</v>
      </c>
      <c r="E344" s="9"/>
      <c r="F344" s="9"/>
      <c r="G344" s="41"/>
      <c r="H344" s="10">
        <f>SUM(H341:H343)</f>
        <v>-49.860000000000127</v>
      </c>
      <c r="I344" s="9"/>
      <c r="J344" s="38">
        <f>SUM(J341:J343)</f>
        <v>4338.29</v>
      </c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42"/>
      <c r="H345" s="39"/>
      <c r="I345" s="9"/>
      <c r="J345" s="9"/>
      <c r="K345" s="9"/>
      <c r="L345" s="10"/>
      <c r="M345" s="9"/>
      <c r="N345" s="9"/>
      <c r="O345" s="9"/>
      <c r="P345" s="9"/>
      <c r="Q345" s="11"/>
    </row>
    <row r="346" spans="1:17">
      <c r="A346" s="14"/>
      <c r="B346" s="9"/>
      <c r="C346" s="10"/>
      <c r="D346" s="10"/>
      <c r="E346" s="20"/>
      <c r="F346" s="9"/>
      <c r="G346" s="41"/>
      <c r="H346" s="10"/>
      <c r="I346" s="9"/>
      <c r="J346" s="9"/>
      <c r="K346" s="9"/>
      <c r="L346" s="10"/>
      <c r="M346" s="12" t="s">
        <v>41</v>
      </c>
      <c r="N346" s="9"/>
      <c r="O346" s="9"/>
      <c r="P346" s="9"/>
      <c r="Q346" s="11"/>
    </row>
    <row r="347" spans="1:17">
      <c r="A347" s="8"/>
      <c r="B347" s="9"/>
      <c r="C347" s="10"/>
      <c r="D347" s="10"/>
      <c r="E347" s="20"/>
      <c r="F347" s="9"/>
      <c r="G347" s="41"/>
      <c r="H347" s="10"/>
      <c r="I347" s="9"/>
      <c r="J347" s="9"/>
      <c r="K347" s="9"/>
      <c r="L347" s="10"/>
      <c r="M347" s="12" t="s">
        <v>42</v>
      </c>
      <c r="N347" s="9"/>
      <c r="O347" s="9"/>
      <c r="P347" s="9"/>
      <c r="Q347" s="11"/>
    </row>
    <row r="348" spans="1:17">
      <c r="A348" s="8"/>
      <c r="B348" s="12" t="s">
        <v>6</v>
      </c>
      <c r="C348" s="13" t="s">
        <v>4</v>
      </c>
      <c r="D348" s="13" t="s">
        <v>5</v>
      </c>
      <c r="E348" s="23" t="s">
        <v>16</v>
      </c>
      <c r="F348" s="9"/>
      <c r="G348" s="43" t="s">
        <v>18</v>
      </c>
      <c r="H348" s="13" t="s">
        <v>19</v>
      </c>
      <c r="I348" s="9"/>
      <c r="J348" s="9"/>
      <c r="K348" s="9"/>
      <c r="L348" s="10"/>
      <c r="M348" s="38">
        <f>L340</f>
        <v>46489.43</v>
      </c>
      <c r="N348" s="9"/>
      <c r="O348" s="9"/>
      <c r="P348" s="9"/>
      <c r="Q348" s="11"/>
    </row>
    <row r="349" spans="1:17">
      <c r="A349" s="14" t="s">
        <v>91</v>
      </c>
      <c r="B349" s="9">
        <v>2</v>
      </c>
      <c r="C349" s="10">
        <v>698.9</v>
      </c>
      <c r="D349" s="10">
        <f>C349*B349</f>
        <v>1397.8</v>
      </c>
      <c r="E349" s="38" t="s">
        <v>69</v>
      </c>
      <c r="F349" s="9"/>
      <c r="G349" s="10">
        <v>716.13</v>
      </c>
      <c r="H349" s="10">
        <f>(B349*G349)-D349</f>
        <v>34.460000000000036</v>
      </c>
      <c r="I349" s="9" t="s">
        <v>134</v>
      </c>
      <c r="J349" s="9"/>
      <c r="K349" s="9" t="str">
        <f>IF(B349&lt;&gt;0,"buy "&amp;B349&amp;" "&amp;A349&amp;" @ $"&amp;G349,"")</f>
        <v>buy 2 COKE @ $716.13</v>
      </c>
      <c r="L349" s="10">
        <f>L343-(G349*B349)</f>
        <v>49395.46</v>
      </c>
      <c r="M349" s="38">
        <f>L340-(G349*B349)</f>
        <v>45057.17</v>
      </c>
      <c r="N349" s="9"/>
      <c r="O349" s="9"/>
      <c r="P349" s="9"/>
      <c r="Q349" s="11"/>
    </row>
    <row r="350" spans="1:17">
      <c r="A350" s="14" t="s">
        <v>181</v>
      </c>
      <c r="B350" s="9">
        <v>11</v>
      </c>
      <c r="C350" s="10">
        <v>168.33</v>
      </c>
      <c r="D350" s="10">
        <f>C350*B350</f>
        <v>1851.63</v>
      </c>
      <c r="E350" s="38" t="s">
        <v>69</v>
      </c>
      <c r="F350" s="9"/>
      <c r="G350" s="10">
        <v>168.97</v>
      </c>
      <c r="H350" s="10">
        <f>(B350*G350)-D350</f>
        <v>7.0399999999999636</v>
      </c>
      <c r="I350" s="9" t="s">
        <v>134</v>
      </c>
      <c r="J350" s="9"/>
      <c r="K350" s="9" t="str">
        <f>IF(B350&lt;&gt;0,"buy "&amp;B350&amp;" "&amp;A350&amp;" @ $"&amp;G350,"")</f>
        <v>buy 11 VRTV @ $168.97</v>
      </c>
      <c r="L350" s="10">
        <f>L349-(G350*B350)</f>
        <v>47536.79</v>
      </c>
      <c r="M350" s="38">
        <f>M349-(G350*B350)</f>
        <v>43198.5</v>
      </c>
      <c r="N350" s="9"/>
      <c r="O350" s="9"/>
      <c r="P350" s="9"/>
      <c r="Q350" s="11"/>
    </row>
    <row r="351" spans="1:17">
      <c r="A351" s="28" t="s">
        <v>184</v>
      </c>
      <c r="B351" s="29">
        <v>23</v>
      </c>
      <c r="C351" s="30">
        <v>86.04</v>
      </c>
      <c r="D351" s="30">
        <f>C351*B351</f>
        <v>1978.92</v>
      </c>
      <c r="E351" s="38" t="s">
        <v>69</v>
      </c>
      <c r="F351" s="29"/>
      <c r="G351" s="30">
        <v>86.38</v>
      </c>
      <c r="H351" s="30">
        <f>(B351*G351)-D351</f>
        <v>7.819999999999709</v>
      </c>
      <c r="I351" s="9" t="s">
        <v>134</v>
      </c>
      <c r="J351" s="9"/>
      <c r="K351" s="9" t="str">
        <f>IF(B351&lt;&gt;0,"buy "&amp;B351&amp;" "&amp;A351&amp;" @ $"&amp;G351,"")</f>
        <v>buy 23 CEIX @ $86.38</v>
      </c>
      <c r="L351" s="10">
        <f>L350-(G351*B351)</f>
        <v>45550.05</v>
      </c>
      <c r="M351" s="46">
        <f>M350-(G351*B351)</f>
        <v>41211.760000000002</v>
      </c>
      <c r="N351" s="47"/>
      <c r="O351" s="47"/>
      <c r="P351" s="47"/>
      <c r="Q351" s="48"/>
    </row>
    <row r="352" spans="1:17">
      <c r="A352" s="14"/>
      <c r="B352" s="9"/>
      <c r="C352" s="10" t="s">
        <v>20</v>
      </c>
      <c r="D352" s="10">
        <f>SUM(D349:D351)</f>
        <v>5228.3500000000004</v>
      </c>
      <c r="E352" s="9"/>
      <c r="F352" s="9"/>
      <c r="G352" s="10" t="s">
        <v>28</v>
      </c>
      <c r="H352" s="10">
        <f>SUM(H349:H351)</f>
        <v>49.319999999999709</v>
      </c>
      <c r="I352" s="9"/>
      <c r="J352" s="9"/>
      <c r="K352" s="9"/>
      <c r="L352" s="10"/>
      <c r="M352" s="9"/>
      <c r="N352" s="9"/>
      <c r="O352" s="9"/>
      <c r="P352" s="9"/>
      <c r="Q352" s="11"/>
    </row>
    <row r="353" spans="1:17">
      <c r="A353" s="14"/>
      <c r="B353" s="9"/>
      <c r="C353" s="10"/>
      <c r="D353" s="10"/>
      <c r="E353" s="9"/>
      <c r="F353" s="9"/>
      <c r="G353" s="10"/>
      <c r="H353" s="10"/>
      <c r="I353" s="9"/>
      <c r="J353" s="9"/>
      <c r="K353" s="9"/>
      <c r="L353" s="10"/>
      <c r="M353" s="12" t="str">
        <f>IF(J344+M351&gt;0,"Credit Surplus","Credit Shortage")</f>
        <v>Credit Surplus</v>
      </c>
      <c r="N353" s="38"/>
      <c r="O353" s="9"/>
      <c r="P353" s="9"/>
      <c r="Q353" s="11"/>
    </row>
    <row r="354" spans="1:17">
      <c r="A354" s="14"/>
      <c r="B354" s="9"/>
      <c r="C354" s="10"/>
      <c r="D354" s="10"/>
      <c r="E354" s="9"/>
      <c r="F354" s="9"/>
      <c r="G354" s="10"/>
      <c r="H354" s="10"/>
      <c r="I354" s="9"/>
      <c r="J354" s="9"/>
      <c r="K354" s="9"/>
      <c r="L354" s="10"/>
      <c r="M354" s="9"/>
      <c r="N354" s="9"/>
      <c r="O354" s="9"/>
      <c r="P354" s="9"/>
      <c r="Q354" s="11"/>
    </row>
    <row r="355" spans="1:17">
      <c r="A355" s="14"/>
      <c r="B355" s="9"/>
      <c r="C355" s="10"/>
      <c r="D355" s="10"/>
      <c r="E355" s="9"/>
      <c r="F355" s="9"/>
      <c r="G355" s="10"/>
      <c r="H355" s="10"/>
      <c r="I355" s="9"/>
      <c r="J355" s="9"/>
      <c r="K355" s="9"/>
      <c r="L355" s="9"/>
      <c r="M355" s="9"/>
      <c r="N355" s="9"/>
      <c r="O355" s="9"/>
      <c r="P355" s="9"/>
      <c r="Q355" s="11"/>
    </row>
    <row r="356" spans="1:17">
      <c r="A356" s="14" t="s">
        <v>23</v>
      </c>
      <c r="B356" s="9"/>
      <c r="C356" s="10"/>
      <c r="D356" s="22">
        <v>2489.61</v>
      </c>
      <c r="E356" s="9" t="s">
        <v>111</v>
      </c>
      <c r="F356" s="9"/>
      <c r="G356" s="10"/>
      <c r="H356" s="10"/>
      <c r="I356" s="9"/>
      <c r="J356" s="9"/>
      <c r="K356" s="9"/>
      <c r="L356" s="9"/>
      <c r="M356" s="9"/>
      <c r="N356" s="9"/>
      <c r="O356" s="9"/>
      <c r="P356" s="9"/>
      <c r="Q356" s="11"/>
    </row>
    <row r="357" spans="1:17">
      <c r="A357" s="14" t="s">
        <v>24</v>
      </c>
      <c r="B357" s="9"/>
      <c r="C357" s="10"/>
      <c r="D357" s="49">
        <f>H344</f>
        <v>-49.860000000000127</v>
      </c>
      <c r="E357" s="9" t="s">
        <v>36</v>
      </c>
      <c r="F357" s="9"/>
      <c r="G357" s="10"/>
      <c r="H357" s="10"/>
      <c r="I357" s="9"/>
      <c r="J357" s="9"/>
      <c r="K357" s="9"/>
      <c r="L357" s="9"/>
      <c r="M357" s="9"/>
      <c r="N357" s="9"/>
      <c r="O357" s="9"/>
      <c r="P357" s="9"/>
      <c r="Q357" s="11"/>
    </row>
    <row r="358" spans="1:17">
      <c r="A358" s="14" t="s">
        <v>25</v>
      </c>
      <c r="B358" s="9"/>
      <c r="C358" s="10"/>
      <c r="D358" s="10">
        <f>D356+D357</f>
        <v>2439.75</v>
      </c>
      <c r="E358" s="9"/>
      <c r="F358" s="9"/>
      <c r="G358" s="10"/>
      <c r="H358" s="10"/>
      <c r="I358" s="9"/>
      <c r="J358" s="9"/>
      <c r="K358" s="9"/>
      <c r="L358" s="9"/>
      <c r="M358" s="9"/>
      <c r="N358" s="9"/>
      <c r="O358" s="9"/>
      <c r="P358" s="9"/>
      <c r="Q358" s="11"/>
    </row>
    <row r="359" spans="1:17">
      <c r="A359" s="14" t="s">
        <v>27</v>
      </c>
      <c r="B359" s="9"/>
      <c r="C359" s="10"/>
      <c r="D359" s="10">
        <f>H352</f>
        <v>49.319999999999709</v>
      </c>
      <c r="E359" s="9" t="s">
        <v>37</v>
      </c>
      <c r="F359" s="9"/>
      <c r="G359" s="10"/>
      <c r="H359" s="10"/>
      <c r="I359" s="9"/>
      <c r="J359" s="9"/>
      <c r="K359" s="9"/>
      <c r="L359" s="9"/>
      <c r="M359" s="9"/>
      <c r="N359" s="9"/>
      <c r="O359" s="9"/>
      <c r="P359" s="9"/>
      <c r="Q359" s="11"/>
    </row>
    <row r="360" spans="1:17">
      <c r="A360" s="14" t="s">
        <v>25</v>
      </c>
      <c r="B360" s="9"/>
      <c r="C360" s="10"/>
      <c r="D360" s="32">
        <f>D358-D359</f>
        <v>2390.4300000000003</v>
      </c>
      <c r="E360" s="20" t="s">
        <v>38</v>
      </c>
      <c r="F360" s="9"/>
      <c r="G360" s="10"/>
      <c r="H360" s="10"/>
      <c r="I360" s="9"/>
      <c r="J360" s="9"/>
      <c r="K360" s="9"/>
      <c r="L360" s="9"/>
      <c r="M360" s="9"/>
      <c r="N360" s="9"/>
      <c r="O360" s="9"/>
      <c r="P360" s="9"/>
      <c r="Q360" s="11"/>
    </row>
    <row r="361" spans="1:17" ht="14.65" thickBot="1">
      <c r="A361" s="16"/>
      <c r="B361" s="17"/>
      <c r="C361" s="18"/>
      <c r="D361" s="18"/>
      <c r="E361" s="17"/>
      <c r="F361" s="17"/>
      <c r="G361" s="18"/>
      <c r="H361" s="18"/>
      <c r="I361" s="17"/>
      <c r="J361" s="17"/>
      <c r="K361" s="17"/>
      <c r="L361" s="17"/>
      <c r="M361" s="17"/>
      <c r="N361" s="17"/>
      <c r="O361" s="17"/>
      <c r="P361" s="17"/>
      <c r="Q361" s="19"/>
    </row>
    <row r="362" spans="1:17" ht="14.65" thickTop="1"/>
    <row r="365" spans="1:17" ht="14.65" thickBot="1"/>
    <row r="366" spans="1:17" ht="14.65" thickTop="1">
      <c r="A366" s="3"/>
      <c r="B366" s="4"/>
      <c r="C366" s="5">
        <v>45138</v>
      </c>
      <c r="D366" s="6"/>
      <c r="E366" s="4"/>
      <c r="F366" s="4"/>
      <c r="G366" s="6"/>
      <c r="H366" s="6"/>
      <c r="I366" s="4"/>
      <c r="J366" s="4"/>
      <c r="K366" s="4"/>
      <c r="L366" s="21" t="s">
        <v>40</v>
      </c>
      <c r="M366" s="4"/>
      <c r="N366" s="4"/>
      <c r="O366" s="4"/>
      <c r="P366" s="4"/>
      <c r="Q366" s="7"/>
    </row>
    <row r="367" spans="1:17">
      <c r="A367" s="8" t="s">
        <v>11</v>
      </c>
      <c r="B367" s="9"/>
      <c r="C367" s="10"/>
      <c r="D367" s="10"/>
      <c r="E367" s="9"/>
      <c r="F367" s="9"/>
      <c r="G367" s="10"/>
      <c r="H367" s="10"/>
      <c r="I367" s="9"/>
      <c r="J367" s="12" t="s">
        <v>68</v>
      </c>
      <c r="K367" s="9"/>
      <c r="L367" s="12" t="s">
        <v>21</v>
      </c>
      <c r="M367" s="12"/>
      <c r="N367" s="9"/>
      <c r="O367" s="9"/>
      <c r="P367" s="9"/>
      <c r="Q367" s="11"/>
    </row>
    <row r="368" spans="1:17">
      <c r="A368" s="8" t="s">
        <v>3</v>
      </c>
      <c r="B368" s="12" t="s">
        <v>6</v>
      </c>
      <c r="C368" s="13" t="s">
        <v>4</v>
      </c>
      <c r="D368" s="13" t="s">
        <v>7</v>
      </c>
      <c r="E368" s="12" t="s">
        <v>16</v>
      </c>
      <c r="F368" s="9"/>
      <c r="G368" s="13" t="s">
        <v>18</v>
      </c>
      <c r="H368" s="13" t="s">
        <v>19</v>
      </c>
      <c r="I368" s="43" t="s">
        <v>133</v>
      </c>
      <c r="J368" s="12" t="s">
        <v>67</v>
      </c>
      <c r="K368" s="9"/>
      <c r="L368" s="22">
        <v>20818.02</v>
      </c>
      <c r="M368" s="9" t="s">
        <v>135</v>
      </c>
      <c r="N368" s="9"/>
      <c r="O368" s="9"/>
      <c r="P368" s="9"/>
      <c r="Q368" s="11"/>
    </row>
    <row r="369" spans="1:17">
      <c r="A369" s="14" t="s">
        <v>183</v>
      </c>
      <c r="B369" s="9">
        <v>128</v>
      </c>
      <c r="C369" s="10">
        <v>12.4</v>
      </c>
      <c r="D369" s="10">
        <f>C369*B369</f>
        <v>1587.2</v>
      </c>
      <c r="E369" s="38" t="s">
        <v>69</v>
      </c>
      <c r="F369" s="9"/>
      <c r="G369" s="10">
        <v>12.06</v>
      </c>
      <c r="H369" s="10">
        <f>(B369*G369)-D369</f>
        <v>-43.519999999999982</v>
      </c>
      <c r="I369" s="9" t="s">
        <v>134</v>
      </c>
      <c r="J369" s="38">
        <f>G369*B369</f>
        <v>1543.68</v>
      </c>
      <c r="K369" s="9" t="str">
        <f>IF(B369&lt;&gt;0,"sell "&amp;B369&amp;" "&amp;A369&amp;" @ $"&amp;G369,"")</f>
        <v>sell 128 TGS @ $12.06</v>
      </c>
      <c r="L369" s="10">
        <f>L368+(G369*B369)</f>
        <v>22361.7</v>
      </c>
      <c r="M369" s="9"/>
      <c r="N369" s="9"/>
      <c r="O369" s="9"/>
      <c r="P369" s="9"/>
      <c r="Q369" s="11"/>
    </row>
    <row r="370" spans="1:17">
      <c r="A370" s="14" t="s">
        <v>85</v>
      </c>
      <c r="B370" s="9">
        <v>17</v>
      </c>
      <c r="C370" s="10">
        <v>94.57</v>
      </c>
      <c r="D370" s="10">
        <f>C370*B370</f>
        <v>1607.6899999999998</v>
      </c>
      <c r="E370" s="38" t="s">
        <v>69</v>
      </c>
      <c r="F370" s="9"/>
      <c r="G370" s="10">
        <v>93</v>
      </c>
      <c r="H370" s="10">
        <f>(B370*G370)-D370</f>
        <v>-26.689999999999827</v>
      </c>
      <c r="I370" s="9" t="s">
        <v>134</v>
      </c>
      <c r="J370" s="38">
        <f>G370*B370</f>
        <v>1581</v>
      </c>
      <c r="K370" s="9" t="str">
        <f t="shared" ref="K370:K371" si="19">IF(B370&lt;&gt;0,"sell "&amp;B370&amp;" "&amp;A370&amp;" @ $"&amp;G370,"")</f>
        <v>sell 17 HURN @ $93</v>
      </c>
      <c r="L370" s="10">
        <f>L369+(G370*B370)</f>
        <v>23942.7</v>
      </c>
      <c r="M370" s="9"/>
      <c r="N370" s="9"/>
      <c r="O370" s="9"/>
      <c r="P370" s="9"/>
      <c r="Q370" s="11"/>
    </row>
    <row r="371" spans="1:17">
      <c r="A371" s="14" t="s">
        <v>117</v>
      </c>
      <c r="B371" s="9">
        <v>27</v>
      </c>
      <c r="C371" s="10">
        <v>52.89</v>
      </c>
      <c r="D371" s="10">
        <f>C371*B371</f>
        <v>1428.03</v>
      </c>
      <c r="E371" s="38" t="s">
        <v>69</v>
      </c>
      <c r="F371" s="9"/>
      <c r="G371" s="10">
        <v>52.72</v>
      </c>
      <c r="H371" s="10">
        <f>(B371*G371)-D371</f>
        <v>-4.5899999999999181</v>
      </c>
      <c r="I371" s="9" t="s">
        <v>134</v>
      </c>
      <c r="J371" s="38">
        <f>G371*B371</f>
        <v>1423.44</v>
      </c>
      <c r="K371" s="9" t="str">
        <f t="shared" si="19"/>
        <v>sell 27 CBZ @ $52.72</v>
      </c>
      <c r="L371" s="10">
        <f>L370+(G371*B371)</f>
        <v>25366.14</v>
      </c>
      <c r="M371" s="9" t="s">
        <v>44</v>
      </c>
      <c r="N371" s="9"/>
      <c r="O371" s="9"/>
      <c r="P371" s="9"/>
      <c r="Q371" s="11"/>
    </row>
    <row r="372" spans="1:17">
      <c r="A372" s="14"/>
      <c r="B372" s="9"/>
      <c r="C372" s="10" t="s">
        <v>20</v>
      </c>
      <c r="D372" s="10">
        <f>SUM(D369:D371)</f>
        <v>4622.92</v>
      </c>
      <c r="E372" s="9"/>
      <c r="F372" s="9"/>
      <c r="G372" s="41"/>
      <c r="H372" s="10">
        <f>SUM(H369:H371)</f>
        <v>-74.799999999999727</v>
      </c>
      <c r="I372" s="9"/>
      <c r="J372" s="38">
        <f>SUM(J369:J371)</f>
        <v>4548.1200000000008</v>
      </c>
      <c r="K372" s="9"/>
      <c r="L372" s="10"/>
      <c r="M372" s="9"/>
      <c r="N372" s="9"/>
      <c r="O372" s="9"/>
      <c r="P372" s="9"/>
      <c r="Q372" s="11"/>
    </row>
    <row r="373" spans="1:17">
      <c r="A373" s="14"/>
      <c r="B373" s="9"/>
      <c r="C373" s="10"/>
      <c r="D373" s="10"/>
      <c r="E373" s="9"/>
      <c r="F373" s="9"/>
      <c r="G373" s="42"/>
      <c r="H373" s="39"/>
      <c r="I373" s="9"/>
      <c r="J373" s="9"/>
      <c r="K373" s="9"/>
      <c r="L373" s="10"/>
      <c r="M373" s="9"/>
      <c r="N373" s="9"/>
      <c r="O373" s="9"/>
      <c r="P373" s="9"/>
      <c r="Q373" s="11"/>
    </row>
    <row r="374" spans="1:17">
      <c r="A374" s="14"/>
      <c r="B374" s="9"/>
      <c r="C374" s="10"/>
      <c r="D374" s="10"/>
      <c r="E374" s="20"/>
      <c r="F374" s="9"/>
      <c r="G374" s="41"/>
      <c r="H374" s="10"/>
      <c r="I374" s="9"/>
      <c r="J374" s="9"/>
      <c r="K374" s="9"/>
      <c r="L374" s="10"/>
      <c r="M374" s="12" t="s">
        <v>41</v>
      </c>
      <c r="N374" s="9"/>
      <c r="O374" s="9"/>
      <c r="P374" s="9"/>
      <c r="Q374" s="11"/>
    </row>
    <row r="375" spans="1:17">
      <c r="A375" s="8"/>
      <c r="B375" s="9"/>
      <c r="C375" s="10"/>
      <c r="D375" s="10"/>
      <c r="E375" s="20"/>
      <c r="F375" s="9"/>
      <c r="G375" s="41"/>
      <c r="H375" s="10"/>
      <c r="I375" s="9"/>
      <c r="J375" s="9"/>
      <c r="K375" s="9"/>
      <c r="L375" s="10"/>
      <c r="M375" s="12" t="s">
        <v>42</v>
      </c>
      <c r="N375" s="9"/>
      <c r="O375" s="9"/>
      <c r="P375" s="9"/>
      <c r="Q375" s="11"/>
    </row>
    <row r="376" spans="1:17">
      <c r="A376" s="8"/>
      <c r="B376" s="12" t="s">
        <v>6</v>
      </c>
      <c r="C376" s="13" t="s">
        <v>4</v>
      </c>
      <c r="D376" s="13" t="s">
        <v>5</v>
      </c>
      <c r="E376" s="23" t="s">
        <v>16</v>
      </c>
      <c r="F376" s="9"/>
      <c r="G376" s="43" t="s">
        <v>18</v>
      </c>
      <c r="H376" s="13" t="s">
        <v>19</v>
      </c>
      <c r="I376" s="9"/>
      <c r="J376" s="9"/>
      <c r="K376" s="9"/>
      <c r="L376" s="10"/>
      <c r="M376" s="38">
        <f>L368</f>
        <v>20818.02</v>
      </c>
      <c r="N376" s="9"/>
      <c r="O376" s="9"/>
      <c r="P376" s="9"/>
      <c r="Q376" s="11"/>
    </row>
    <row r="377" spans="1:17">
      <c r="A377" s="14" t="s">
        <v>194</v>
      </c>
      <c r="B377" s="9">
        <v>212</v>
      </c>
      <c r="C377" s="10">
        <v>8.7799999999999994</v>
      </c>
      <c r="D377" s="10">
        <f>C377*B377</f>
        <v>1861.36</v>
      </c>
      <c r="E377" s="38" t="s">
        <v>69</v>
      </c>
      <c r="F377" s="9"/>
      <c r="G377" s="10">
        <v>8.68</v>
      </c>
      <c r="H377" s="10">
        <f>(B377*G377)-D377</f>
        <v>-21.200000000000045</v>
      </c>
      <c r="I377" s="9" t="s">
        <v>134</v>
      </c>
      <c r="J377" s="9"/>
      <c r="K377" s="9" t="str">
        <f>IF(B377&lt;&gt;0,"buy "&amp;B377&amp;" "&amp;A377&amp;" @ $"&amp;G377,"")</f>
        <v>buy 212 BORR @ $8.68</v>
      </c>
      <c r="L377" s="10">
        <f>L371-(G377*B377)</f>
        <v>23525.98</v>
      </c>
      <c r="M377" s="38">
        <f>L368-(G377*B377)</f>
        <v>18977.86</v>
      </c>
      <c r="N377" s="9"/>
      <c r="O377" s="9"/>
      <c r="P377" s="9"/>
      <c r="Q377" s="11"/>
    </row>
    <row r="378" spans="1:17">
      <c r="A378" s="14" t="s">
        <v>152</v>
      </c>
      <c r="B378" s="9">
        <v>11</v>
      </c>
      <c r="C378" s="10">
        <v>158.66999999999999</v>
      </c>
      <c r="D378" s="10">
        <f>C378*B378</f>
        <v>1745.37</v>
      </c>
      <c r="E378" s="38" t="s">
        <v>69</v>
      </c>
      <c r="F378" s="9"/>
      <c r="G378" s="10">
        <v>157.43</v>
      </c>
      <c r="H378" s="10">
        <f>(B378*G378)-D378</f>
        <v>-13.639999999999873</v>
      </c>
      <c r="I378" s="9" t="s">
        <v>134</v>
      </c>
      <c r="J378" s="9"/>
      <c r="K378" s="9" t="str">
        <f>IF(B378&lt;&gt;0,"buy "&amp;B378&amp;" "&amp;A378&amp;" @ $"&amp;G378,"")</f>
        <v>buy 11 ATKR @ $157.43</v>
      </c>
      <c r="L378" s="10">
        <f>L377-(G378*B378)</f>
        <v>21794.25</v>
      </c>
      <c r="M378" s="38">
        <f>M377-(G378*B378)</f>
        <v>17246.13</v>
      </c>
      <c r="N378" s="9"/>
      <c r="O378" s="9"/>
      <c r="P378" s="9"/>
      <c r="Q378" s="11"/>
    </row>
    <row r="379" spans="1:17">
      <c r="A379" s="28" t="s">
        <v>203</v>
      </c>
      <c r="B379" s="29">
        <v>4</v>
      </c>
      <c r="C379" s="30">
        <v>451.7</v>
      </c>
      <c r="D379" s="30">
        <f>C379*B379</f>
        <v>1806.8</v>
      </c>
      <c r="E379" s="38" t="s">
        <v>69</v>
      </c>
      <c r="F379" s="29"/>
      <c r="G379" s="30">
        <v>450.68</v>
      </c>
      <c r="H379" s="30">
        <f>(B379*G379)-D379</f>
        <v>-4.0799999999999272</v>
      </c>
      <c r="I379" s="9" t="s">
        <v>134</v>
      </c>
      <c r="J379" s="9"/>
      <c r="K379" s="9" t="str">
        <f>IF(B379&lt;&gt;0,"buy "&amp;B379&amp;" "&amp;A379&amp;" @ $"&amp;G379,"")</f>
        <v>buy 4 NEU @ $450.68</v>
      </c>
      <c r="L379" s="10">
        <f>L378-(G379*B379)</f>
        <v>19991.53</v>
      </c>
      <c r="M379" s="46">
        <f>M378-(G379*B379)</f>
        <v>15443.410000000002</v>
      </c>
      <c r="N379" s="47"/>
      <c r="O379" s="47"/>
      <c r="P379" s="47"/>
      <c r="Q379" s="48"/>
    </row>
    <row r="380" spans="1:17">
      <c r="A380" s="14"/>
      <c r="B380" s="9"/>
      <c r="C380" s="10" t="s">
        <v>20</v>
      </c>
      <c r="D380" s="10">
        <f>SUM(D377:D379)</f>
        <v>5413.53</v>
      </c>
      <c r="E380" s="9"/>
      <c r="F380" s="9"/>
      <c r="G380" s="10" t="s">
        <v>28</v>
      </c>
      <c r="H380" s="10">
        <f>SUM(H377:H379)</f>
        <v>-38.919999999999845</v>
      </c>
      <c r="I380" s="9"/>
      <c r="J380" s="9"/>
      <c r="K380" s="9"/>
      <c r="L380" s="10"/>
      <c r="M380" s="9"/>
      <c r="N380" s="9"/>
      <c r="O380" s="9"/>
      <c r="P380" s="9"/>
      <c r="Q380" s="11"/>
    </row>
    <row r="381" spans="1:17">
      <c r="A381" s="14"/>
      <c r="B381" s="9"/>
      <c r="C381" s="10"/>
      <c r="D381" s="10"/>
      <c r="E381" s="9"/>
      <c r="F381" s="9"/>
      <c r="G381" s="10"/>
      <c r="H381" s="10"/>
      <c r="I381" s="9"/>
      <c r="J381" s="9"/>
      <c r="K381" s="9"/>
      <c r="L381" s="10"/>
      <c r="M381" s="12" t="str">
        <f>IF(J372+M379&gt;0,"Credit Surplus","Credit Shortage")</f>
        <v>Credit Surplus</v>
      </c>
      <c r="N381" s="38"/>
      <c r="O381" s="9"/>
      <c r="P381" s="9"/>
      <c r="Q381" s="11"/>
    </row>
    <row r="382" spans="1:17">
      <c r="A382" s="14"/>
      <c r="B382" s="9"/>
      <c r="C382" s="10"/>
      <c r="D382" s="10"/>
      <c r="E382" s="9"/>
      <c r="F382" s="9"/>
      <c r="G382" s="10"/>
      <c r="H382" s="10"/>
      <c r="I382" s="9"/>
      <c r="J382" s="9"/>
      <c r="K382" s="9"/>
      <c r="L382" s="10"/>
      <c r="M382" s="9"/>
      <c r="N382" s="9"/>
      <c r="O382" s="9"/>
      <c r="P382" s="9"/>
      <c r="Q382" s="11"/>
    </row>
    <row r="383" spans="1:17">
      <c r="A383" s="14"/>
      <c r="B383" s="9"/>
      <c r="C383" s="10"/>
      <c r="D383" s="10"/>
      <c r="E383" s="9"/>
      <c r="F383" s="9"/>
      <c r="G383" s="10"/>
      <c r="H383" s="10"/>
      <c r="I383" s="9"/>
      <c r="J383" s="9"/>
      <c r="K383" s="9"/>
      <c r="L383" s="9"/>
      <c r="M383" s="9"/>
      <c r="N383" s="9"/>
      <c r="O383" s="9"/>
      <c r="P383" s="9"/>
      <c r="Q383" s="11"/>
    </row>
    <row r="384" spans="1:17">
      <c r="A384" s="14" t="s">
        <v>23</v>
      </c>
      <c r="B384" s="9"/>
      <c r="C384" s="10"/>
      <c r="D384" s="22">
        <v>2365.69</v>
      </c>
      <c r="E384" s="9" t="s">
        <v>111</v>
      </c>
      <c r="F384" s="9"/>
      <c r="G384" s="10"/>
      <c r="H384" s="10"/>
      <c r="I384" s="9"/>
      <c r="J384" s="9"/>
      <c r="K384" s="9"/>
      <c r="L384" s="9"/>
      <c r="M384" s="9"/>
      <c r="N384" s="9"/>
      <c r="O384" s="9"/>
      <c r="P384" s="9"/>
      <c r="Q384" s="11"/>
    </row>
    <row r="385" spans="1:17">
      <c r="A385" s="14" t="s">
        <v>24</v>
      </c>
      <c r="B385" s="9"/>
      <c r="C385" s="10"/>
      <c r="D385" s="49">
        <f>H372</f>
        <v>-74.799999999999727</v>
      </c>
      <c r="E385" s="9" t="s">
        <v>36</v>
      </c>
      <c r="F385" s="9"/>
      <c r="G385" s="10"/>
      <c r="H385" s="10"/>
      <c r="I385" s="9"/>
      <c r="J385" s="9"/>
      <c r="K385" s="9"/>
      <c r="L385" s="9"/>
      <c r="M385" s="9"/>
      <c r="N385" s="9"/>
      <c r="O385" s="9"/>
      <c r="P385" s="9"/>
      <c r="Q385" s="11"/>
    </row>
    <row r="386" spans="1:17">
      <c r="A386" s="14" t="s">
        <v>25</v>
      </c>
      <c r="B386" s="9"/>
      <c r="C386" s="10"/>
      <c r="D386" s="10">
        <f>D384+D385</f>
        <v>2290.8900000000003</v>
      </c>
      <c r="E386" s="9"/>
      <c r="F386" s="9"/>
      <c r="G386" s="10"/>
      <c r="H386" s="10"/>
      <c r="I386" s="9"/>
      <c r="J386" s="9"/>
      <c r="K386" s="9"/>
      <c r="L386" s="9"/>
      <c r="M386" s="9"/>
      <c r="N386" s="9"/>
      <c r="O386" s="9"/>
      <c r="P386" s="9"/>
      <c r="Q386" s="11"/>
    </row>
    <row r="387" spans="1:17">
      <c r="A387" s="14" t="s">
        <v>27</v>
      </c>
      <c r="B387" s="9"/>
      <c r="C387" s="10"/>
      <c r="D387" s="10">
        <f>H380</f>
        <v>-38.919999999999845</v>
      </c>
      <c r="E387" s="9" t="s">
        <v>37</v>
      </c>
      <c r="F387" s="9"/>
      <c r="G387" s="10"/>
      <c r="H387" s="10"/>
      <c r="I387" s="9"/>
      <c r="J387" s="9"/>
      <c r="K387" s="9"/>
      <c r="L387" s="9"/>
      <c r="M387" s="9"/>
      <c r="N387" s="9"/>
      <c r="O387" s="9"/>
      <c r="P387" s="9"/>
      <c r="Q387" s="11"/>
    </row>
    <row r="388" spans="1:17">
      <c r="A388" s="14" t="s">
        <v>25</v>
      </c>
      <c r="B388" s="9"/>
      <c r="C388" s="10"/>
      <c r="D388" s="32">
        <f>D386-D387</f>
        <v>2329.8100000000004</v>
      </c>
      <c r="E388" s="20" t="s">
        <v>38</v>
      </c>
      <c r="F388" s="9"/>
      <c r="G388" s="10"/>
      <c r="H388" s="10"/>
      <c r="I388" s="9"/>
      <c r="J388" s="9"/>
      <c r="K388" s="9"/>
      <c r="L388" s="9"/>
      <c r="M388" s="9"/>
      <c r="N388" s="9"/>
      <c r="O388" s="9"/>
      <c r="P388" s="9"/>
      <c r="Q388" s="11"/>
    </row>
    <row r="389" spans="1:17" ht="14.65" thickBot="1">
      <c r="A389" s="16"/>
      <c r="B389" s="17"/>
      <c r="C389" s="18"/>
      <c r="D389" s="18"/>
      <c r="E389" s="17"/>
      <c r="F389" s="17"/>
      <c r="G389" s="18"/>
      <c r="H389" s="18"/>
      <c r="I389" s="17"/>
      <c r="J389" s="17"/>
      <c r="K389" s="17"/>
      <c r="L389" s="17"/>
      <c r="M389" s="17"/>
      <c r="N389" s="17"/>
      <c r="O389" s="17"/>
      <c r="P389" s="17"/>
      <c r="Q389" s="19"/>
    </row>
    <row r="390" spans="1:17" ht="14.65" thickTop="1"/>
    <row r="393" spans="1:17" ht="14.65" thickBot="1"/>
    <row r="394" spans="1:17" ht="14.65" thickTop="1">
      <c r="A394" s="3"/>
      <c r="B394" s="4"/>
      <c r="C394" s="5">
        <v>45107</v>
      </c>
      <c r="D394" s="6"/>
      <c r="E394" s="4"/>
      <c r="F394" s="4"/>
      <c r="G394" s="6"/>
      <c r="H394" s="6"/>
      <c r="I394" s="4"/>
      <c r="J394" s="4"/>
      <c r="K394" s="4"/>
      <c r="L394" s="21" t="s">
        <v>40</v>
      </c>
      <c r="M394" s="4"/>
      <c r="N394" s="4"/>
      <c r="O394" s="4"/>
      <c r="P394" s="4"/>
      <c r="Q394" s="7"/>
    </row>
    <row r="395" spans="1:17">
      <c r="A395" s="8" t="s">
        <v>11</v>
      </c>
      <c r="B395" s="9"/>
      <c r="C395" s="10"/>
      <c r="D395" s="10"/>
      <c r="E395" s="9"/>
      <c r="F395" s="9"/>
      <c r="G395" s="10"/>
      <c r="H395" s="10"/>
      <c r="I395" s="9"/>
      <c r="J395" s="12" t="s">
        <v>68</v>
      </c>
      <c r="K395" s="9"/>
      <c r="L395" s="12" t="s">
        <v>21</v>
      </c>
      <c r="M395" s="12"/>
      <c r="N395" s="9"/>
      <c r="O395" s="9"/>
      <c r="P395" s="9"/>
      <c r="Q395" s="11"/>
    </row>
    <row r="396" spans="1:17">
      <c r="A396" s="8" t="s">
        <v>3</v>
      </c>
      <c r="B396" s="12" t="s">
        <v>6</v>
      </c>
      <c r="C396" s="13" t="s">
        <v>4</v>
      </c>
      <c r="D396" s="13" t="s">
        <v>7</v>
      </c>
      <c r="E396" s="12" t="s">
        <v>16</v>
      </c>
      <c r="F396" s="9"/>
      <c r="G396" s="13" t="s">
        <v>18</v>
      </c>
      <c r="H396" s="13" t="s">
        <v>19</v>
      </c>
      <c r="I396" s="43" t="s">
        <v>133</v>
      </c>
      <c r="J396" s="12" t="s">
        <v>67</v>
      </c>
      <c r="K396" s="9"/>
      <c r="L396" s="22">
        <v>19441</v>
      </c>
      <c r="M396" s="9" t="s">
        <v>135</v>
      </c>
      <c r="N396" s="9"/>
      <c r="O396" s="9"/>
      <c r="P396" s="9"/>
      <c r="Q396" s="11"/>
    </row>
    <row r="397" spans="1:17">
      <c r="A397" s="14" t="s">
        <v>196</v>
      </c>
      <c r="B397" s="9">
        <v>7</v>
      </c>
      <c r="C397" s="10">
        <v>240.17</v>
      </c>
      <c r="D397" s="10">
        <f>C397*B397</f>
        <v>1681.1899999999998</v>
      </c>
      <c r="E397" s="38" t="s">
        <v>46</v>
      </c>
      <c r="F397" s="9"/>
      <c r="G397" s="10">
        <v>241.97</v>
      </c>
      <c r="H397" s="10">
        <f>(B397*G397)-D397</f>
        <v>12.600000000000136</v>
      </c>
      <c r="I397" s="9" t="s">
        <v>134</v>
      </c>
      <c r="J397" s="38">
        <f>G397*B397</f>
        <v>1693.79</v>
      </c>
      <c r="K397" s="9" t="str">
        <f>IF(B397&lt;&gt;0,"sell "&amp;B397&amp;" "&amp;A397&amp;" @ $"&amp;G397,"")</f>
        <v>sell 7 MEDP @ $241.97</v>
      </c>
      <c r="L397" s="10">
        <f>L396+(G397*B397)</f>
        <v>21134.79</v>
      </c>
      <c r="M397" s="9"/>
      <c r="N397" s="9"/>
      <c r="O397" s="9"/>
      <c r="P397" s="9"/>
      <c r="Q397" s="11"/>
    </row>
    <row r="398" spans="1:17">
      <c r="A398" s="14" t="s">
        <v>197</v>
      </c>
      <c r="B398" s="9">
        <v>13</v>
      </c>
      <c r="C398" s="10">
        <v>110.77</v>
      </c>
      <c r="D398" s="10">
        <f>C398*B398</f>
        <v>1440.01</v>
      </c>
      <c r="E398" s="38" t="s">
        <v>46</v>
      </c>
      <c r="F398" s="9"/>
      <c r="G398" s="10">
        <v>109.73</v>
      </c>
      <c r="H398" s="10">
        <f>(B398*G398)-D398</f>
        <v>-13.519999999999982</v>
      </c>
      <c r="I398" s="9" t="s">
        <v>134</v>
      </c>
      <c r="J398" s="38">
        <f>G398*B398</f>
        <v>1426.49</v>
      </c>
      <c r="K398" s="9" t="str">
        <f t="shared" ref="K398:K399" si="20">IF(B398&lt;&gt;0,"sell "&amp;B398&amp;" "&amp;A398&amp;" @ $"&amp;G398,"")</f>
        <v>sell 13 NVEE @ $109.73</v>
      </c>
      <c r="L398" s="10">
        <f>L397+(G398*B398)</f>
        <v>22561.280000000002</v>
      </c>
      <c r="M398" s="9"/>
      <c r="N398" s="9"/>
      <c r="O398" s="9"/>
      <c r="P398" s="9"/>
      <c r="Q398" s="11"/>
    </row>
    <row r="399" spans="1:17">
      <c r="A399" s="14" t="s">
        <v>198</v>
      </c>
      <c r="B399" s="9">
        <v>54</v>
      </c>
      <c r="C399" s="10">
        <v>29.75</v>
      </c>
      <c r="D399" s="10">
        <f>C399*B399</f>
        <v>1606.5</v>
      </c>
      <c r="E399" s="38" t="s">
        <v>46</v>
      </c>
      <c r="F399" s="9"/>
      <c r="G399" s="10">
        <v>29.86</v>
      </c>
      <c r="H399" s="10">
        <f>(B399*G399)-D399</f>
        <v>5.9400000000000546</v>
      </c>
      <c r="I399" s="9" t="s">
        <v>134</v>
      </c>
      <c r="J399" s="38">
        <f>G399*B399</f>
        <v>1612.44</v>
      </c>
      <c r="K399" s="9" t="str">
        <f t="shared" si="20"/>
        <v>sell 54 AMKR @ $29.86</v>
      </c>
      <c r="L399" s="10">
        <f>L398+(G399*B399)</f>
        <v>24173.72</v>
      </c>
      <c r="M399" s="9" t="s">
        <v>44</v>
      </c>
      <c r="N399" s="9"/>
      <c r="O399" s="9"/>
      <c r="P399" s="9"/>
      <c r="Q399" s="11"/>
    </row>
    <row r="400" spans="1:17">
      <c r="A400" s="14"/>
      <c r="B400" s="9"/>
      <c r="C400" s="10" t="s">
        <v>20</v>
      </c>
      <c r="D400" s="10">
        <f>SUM(D397:D399)</f>
        <v>4727.7</v>
      </c>
      <c r="E400" s="9"/>
      <c r="F400" s="9"/>
      <c r="G400" s="41"/>
      <c r="H400" s="10">
        <f>SUM(H397:H399)</f>
        <v>5.0200000000002092</v>
      </c>
      <c r="I400" s="9"/>
      <c r="J400" s="38">
        <f>SUM(J397:J399)</f>
        <v>4732.7199999999993</v>
      </c>
      <c r="K400" s="9"/>
      <c r="L400" s="10"/>
      <c r="M400" s="9"/>
      <c r="N400" s="9"/>
      <c r="O400" s="9"/>
      <c r="P400" s="9"/>
      <c r="Q400" s="11"/>
    </row>
    <row r="401" spans="1:17">
      <c r="A401" s="14"/>
      <c r="B401" s="9"/>
      <c r="C401" s="10"/>
      <c r="D401" s="10"/>
      <c r="E401" s="9"/>
      <c r="F401" s="9"/>
      <c r="G401" s="42"/>
      <c r="H401" s="39"/>
      <c r="I401" s="9"/>
      <c r="J401" s="9"/>
      <c r="K401" s="9"/>
      <c r="L401" s="10"/>
      <c r="M401" s="9"/>
      <c r="N401" s="9"/>
      <c r="O401" s="9"/>
      <c r="P401" s="9"/>
      <c r="Q401" s="11"/>
    </row>
    <row r="402" spans="1:17">
      <c r="A402" s="14"/>
      <c r="B402" s="9"/>
      <c r="C402" s="10"/>
      <c r="D402" s="10"/>
      <c r="E402" s="20"/>
      <c r="F402" s="9"/>
      <c r="G402" s="41"/>
      <c r="H402" s="10"/>
      <c r="I402" s="9"/>
      <c r="J402" s="9"/>
      <c r="K402" s="9"/>
      <c r="L402" s="10"/>
      <c r="M402" s="12" t="s">
        <v>41</v>
      </c>
      <c r="N402" s="9"/>
      <c r="O402" s="9"/>
      <c r="P402" s="9"/>
      <c r="Q402" s="11"/>
    </row>
    <row r="403" spans="1:17">
      <c r="A403" s="8"/>
      <c r="B403" s="9"/>
      <c r="C403" s="10"/>
      <c r="D403" s="10"/>
      <c r="E403" s="20"/>
      <c r="F403" s="9"/>
      <c r="G403" s="41"/>
      <c r="H403" s="10"/>
      <c r="I403" s="9"/>
      <c r="J403" s="9"/>
      <c r="K403" s="9"/>
      <c r="L403" s="10"/>
      <c r="M403" s="12" t="s">
        <v>42</v>
      </c>
      <c r="N403" s="9"/>
      <c r="O403" s="9"/>
      <c r="P403" s="9"/>
      <c r="Q403" s="11"/>
    </row>
    <row r="404" spans="1:17">
      <c r="A404" s="8"/>
      <c r="B404" s="12" t="s">
        <v>6</v>
      </c>
      <c r="C404" s="13" t="s">
        <v>4</v>
      </c>
      <c r="D404" s="13" t="s">
        <v>5</v>
      </c>
      <c r="E404" s="23" t="s">
        <v>16</v>
      </c>
      <c r="F404" s="9"/>
      <c r="G404" s="43" t="s">
        <v>18</v>
      </c>
      <c r="H404" s="13" t="s">
        <v>19</v>
      </c>
      <c r="I404" s="9"/>
      <c r="J404" s="9"/>
      <c r="K404" s="9"/>
      <c r="L404" s="10"/>
      <c r="M404" s="38">
        <f>L396</f>
        <v>19441</v>
      </c>
      <c r="N404" s="9"/>
      <c r="O404" s="9"/>
      <c r="P404" s="9"/>
      <c r="Q404" s="11"/>
    </row>
    <row r="405" spans="1:17">
      <c r="A405" s="14" t="s">
        <v>160</v>
      </c>
      <c r="B405" s="9">
        <v>12</v>
      </c>
      <c r="C405" s="10">
        <v>135.22999999999999</v>
      </c>
      <c r="D405" s="10">
        <f>C405*B405</f>
        <v>1622.7599999999998</v>
      </c>
      <c r="E405" s="38" t="s">
        <v>46</v>
      </c>
      <c r="F405" s="9"/>
      <c r="G405" s="10">
        <v>135.15</v>
      </c>
      <c r="H405" s="10">
        <f>(B405*G405)-D405</f>
        <v>-0.95999999999958163</v>
      </c>
      <c r="I405" s="9" t="s">
        <v>134</v>
      </c>
      <c r="J405" s="9"/>
      <c r="K405" s="9" t="str">
        <f>IF(B405&lt;&gt;0,"buy "&amp;B405&amp;" "&amp;A405&amp;" @ $"&amp;G405,"")</f>
        <v>buy 12 IPAR @ $135.15</v>
      </c>
      <c r="L405" s="10">
        <f>L399-(G405*B405)</f>
        <v>22551.920000000002</v>
      </c>
      <c r="M405" s="38">
        <f>L396-(G405*B405)</f>
        <v>17819.2</v>
      </c>
      <c r="N405" s="9"/>
      <c r="O405" s="9"/>
      <c r="P405" s="9"/>
      <c r="Q405" s="11"/>
    </row>
    <row r="406" spans="1:17">
      <c r="A406" s="14" t="s">
        <v>202</v>
      </c>
      <c r="B406" s="9">
        <v>15</v>
      </c>
      <c r="C406" s="10">
        <v>109.85</v>
      </c>
      <c r="D406" s="10">
        <f>C406*B406</f>
        <v>1647.75</v>
      </c>
      <c r="E406" s="38" t="s">
        <v>46</v>
      </c>
      <c r="F406" s="9"/>
      <c r="G406" s="10">
        <v>109.01</v>
      </c>
      <c r="H406" s="10">
        <f>(B406*G406)-D406</f>
        <v>-12.599999999999909</v>
      </c>
      <c r="I406" s="9" t="s">
        <v>134</v>
      </c>
      <c r="J406" s="9"/>
      <c r="K406" s="9" t="str">
        <f>IF(B406&lt;&gt;0,"buy "&amp;B406&amp;" "&amp;A406&amp;" @ $"&amp;G406,"")</f>
        <v>buy 15 GE @ $109.01</v>
      </c>
      <c r="L406" s="10">
        <f>L405-(G406*B406)</f>
        <v>20916.77</v>
      </c>
      <c r="M406" s="38">
        <f>M405-(G406*B406)</f>
        <v>16184.050000000001</v>
      </c>
      <c r="N406" s="9"/>
      <c r="O406" s="9"/>
      <c r="P406" s="9"/>
      <c r="Q406" s="11"/>
    </row>
    <row r="407" spans="1:17">
      <c r="A407" s="28" t="s">
        <v>74</v>
      </c>
      <c r="B407" s="29">
        <v>17</v>
      </c>
      <c r="C407" s="30">
        <v>95.46</v>
      </c>
      <c r="D407" s="30">
        <f>C407*B407</f>
        <v>1622.82</v>
      </c>
      <c r="E407" s="38" t="s">
        <v>46</v>
      </c>
      <c r="F407" s="29"/>
      <c r="G407" s="30">
        <v>94.86</v>
      </c>
      <c r="H407" s="30">
        <f>(B407*G407)-D407</f>
        <v>-10.200000000000045</v>
      </c>
      <c r="I407" s="9" t="s">
        <v>134</v>
      </c>
      <c r="J407" s="9"/>
      <c r="K407" s="9" t="str">
        <f>IF(B407&lt;&gt;0,"buy "&amp;B407&amp;" "&amp;A407&amp;" @ $"&amp;G407,"")</f>
        <v>buy 17 ENSG @ $94.86</v>
      </c>
      <c r="L407" s="10">
        <f>L406-(G407*B407)</f>
        <v>19304.150000000001</v>
      </c>
      <c r="M407" s="46">
        <f>M406-(G407*B407)</f>
        <v>14571.43</v>
      </c>
      <c r="N407" s="47"/>
      <c r="O407" s="47"/>
      <c r="P407" s="47"/>
      <c r="Q407" s="48"/>
    </row>
    <row r="408" spans="1:17">
      <c r="A408" s="14"/>
      <c r="B408" s="9"/>
      <c r="C408" s="10" t="s">
        <v>20</v>
      </c>
      <c r="D408" s="10">
        <f>SUM(D405:D407)</f>
        <v>4893.33</v>
      </c>
      <c r="E408" s="9"/>
      <c r="F408" s="9"/>
      <c r="G408" s="10" t="s">
        <v>28</v>
      </c>
      <c r="H408" s="10">
        <f>SUM(H405:H407)</f>
        <v>-23.759999999999536</v>
      </c>
      <c r="I408" s="9"/>
      <c r="J408" s="9"/>
      <c r="K408" s="9"/>
      <c r="L408" s="10"/>
      <c r="M408" s="9"/>
      <c r="N408" s="9"/>
      <c r="O408" s="9"/>
      <c r="P408" s="9"/>
      <c r="Q408" s="11"/>
    </row>
    <row r="409" spans="1:17">
      <c r="A409" s="14"/>
      <c r="B409" s="9"/>
      <c r="C409" s="10"/>
      <c r="D409" s="10"/>
      <c r="E409" s="9"/>
      <c r="F409" s="9"/>
      <c r="G409" s="10"/>
      <c r="H409" s="10"/>
      <c r="I409" s="9"/>
      <c r="J409" s="9"/>
      <c r="K409" s="9"/>
      <c r="L409" s="10"/>
      <c r="M409" s="12" t="str">
        <f>IF(J400+M407&gt;0,"Credit Surplus","Credit Shortage")</f>
        <v>Credit Surplus</v>
      </c>
      <c r="N409" s="38"/>
      <c r="O409" s="9"/>
      <c r="P409" s="9"/>
      <c r="Q409" s="11"/>
    </row>
    <row r="410" spans="1:17">
      <c r="A410" s="14"/>
      <c r="B410" s="9"/>
      <c r="C410" s="10"/>
      <c r="D410" s="10"/>
      <c r="E410" s="9"/>
      <c r="F410" s="9"/>
      <c r="G410" s="10"/>
      <c r="H410" s="10"/>
      <c r="I410" s="9"/>
      <c r="J410" s="9"/>
      <c r="K410" s="9"/>
      <c r="L410" s="10"/>
      <c r="M410" s="9"/>
      <c r="N410" s="9"/>
      <c r="O410" s="9"/>
      <c r="P410" s="9"/>
      <c r="Q410" s="11"/>
    </row>
    <row r="411" spans="1:17">
      <c r="A411" s="14"/>
      <c r="B411" s="9"/>
      <c r="C411" s="10"/>
      <c r="D411" s="10"/>
      <c r="E411" s="9"/>
      <c r="F411" s="9"/>
      <c r="G411" s="10"/>
      <c r="H411" s="10"/>
      <c r="I411" s="9"/>
      <c r="J411" s="9"/>
      <c r="K411" s="9"/>
      <c r="L411" s="9"/>
      <c r="M411" s="9"/>
      <c r="N411" s="9"/>
      <c r="O411" s="9"/>
      <c r="P411" s="9"/>
      <c r="Q411" s="11"/>
    </row>
    <row r="412" spans="1:17">
      <c r="A412" s="14" t="s">
        <v>23</v>
      </c>
      <c r="B412" s="9"/>
      <c r="C412" s="10"/>
      <c r="D412" s="22">
        <v>1627.52</v>
      </c>
      <c r="E412" s="9" t="s">
        <v>111</v>
      </c>
      <c r="F412" s="9"/>
      <c r="G412" s="10"/>
      <c r="H412" s="10"/>
      <c r="I412" s="9"/>
      <c r="J412" s="9"/>
      <c r="K412" s="9"/>
      <c r="L412" s="9"/>
      <c r="M412" s="9"/>
      <c r="N412" s="9"/>
      <c r="O412" s="9"/>
      <c r="P412" s="9"/>
      <c r="Q412" s="11"/>
    </row>
    <row r="413" spans="1:17">
      <c r="A413" s="14" t="s">
        <v>24</v>
      </c>
      <c r="B413" s="9"/>
      <c r="C413" s="10"/>
      <c r="D413" s="49">
        <f>H400</f>
        <v>5.0200000000002092</v>
      </c>
      <c r="E413" s="9" t="s">
        <v>36</v>
      </c>
      <c r="F413" s="9"/>
      <c r="G413" s="10"/>
      <c r="H413" s="10"/>
      <c r="I413" s="9"/>
      <c r="J413" s="9"/>
      <c r="K413" s="9"/>
      <c r="L413" s="9"/>
      <c r="M413" s="9"/>
      <c r="N413" s="9"/>
      <c r="O413" s="9"/>
      <c r="P413" s="9"/>
      <c r="Q413" s="11"/>
    </row>
    <row r="414" spans="1:17">
      <c r="A414" s="14" t="s">
        <v>25</v>
      </c>
      <c r="B414" s="9"/>
      <c r="C414" s="10"/>
      <c r="D414" s="10">
        <f>D412+D413</f>
        <v>1632.5400000000002</v>
      </c>
      <c r="E414" s="9"/>
      <c r="F414" s="9"/>
      <c r="G414" s="10"/>
      <c r="H414" s="10"/>
      <c r="I414" s="9"/>
      <c r="J414" s="9"/>
      <c r="K414" s="9"/>
      <c r="L414" s="9"/>
      <c r="M414" s="9"/>
      <c r="N414" s="9"/>
      <c r="O414" s="9"/>
      <c r="P414" s="9"/>
      <c r="Q414" s="11"/>
    </row>
    <row r="415" spans="1:17">
      <c r="A415" s="14" t="s">
        <v>27</v>
      </c>
      <c r="B415" s="9"/>
      <c r="C415" s="10"/>
      <c r="D415" s="10">
        <f>H408</f>
        <v>-23.759999999999536</v>
      </c>
      <c r="E415" s="9" t="s">
        <v>37</v>
      </c>
      <c r="F415" s="9"/>
      <c r="G415" s="10"/>
      <c r="H415" s="10"/>
      <c r="I415" s="9"/>
      <c r="J415" s="9"/>
      <c r="K415" s="9"/>
      <c r="L415" s="9"/>
      <c r="M415" s="9"/>
      <c r="N415" s="9"/>
      <c r="O415" s="9"/>
      <c r="P415" s="9"/>
      <c r="Q415" s="11"/>
    </row>
    <row r="416" spans="1:17">
      <c r="A416" s="14" t="s">
        <v>25</v>
      </c>
      <c r="B416" s="9"/>
      <c r="C416" s="10"/>
      <c r="D416" s="32">
        <f>D414-D415</f>
        <v>1656.2999999999997</v>
      </c>
      <c r="E416" s="20" t="s">
        <v>38</v>
      </c>
      <c r="F416" s="9"/>
      <c r="G416" s="10"/>
      <c r="H416" s="10"/>
      <c r="I416" s="9"/>
      <c r="J416" s="9"/>
      <c r="K416" s="9"/>
      <c r="L416" s="9"/>
      <c r="M416" s="9"/>
      <c r="N416" s="9"/>
      <c r="O416" s="9"/>
      <c r="P416" s="9"/>
      <c r="Q416" s="11"/>
    </row>
    <row r="417" spans="1:17" ht="14.65" thickBot="1">
      <c r="A417" s="16"/>
      <c r="B417" s="17"/>
      <c r="C417" s="18"/>
      <c r="D417" s="18"/>
      <c r="E417" s="17"/>
      <c r="F417" s="17"/>
      <c r="G417" s="18"/>
      <c r="H417" s="18"/>
      <c r="I417" s="17"/>
      <c r="J417" s="17"/>
      <c r="K417" s="17"/>
      <c r="L417" s="17"/>
      <c r="M417" s="17"/>
      <c r="N417" s="17"/>
      <c r="O417" s="17"/>
      <c r="P417" s="17"/>
      <c r="Q417" s="19"/>
    </row>
    <row r="418" spans="1:17" ht="14.65" thickTop="1"/>
    <row r="421" spans="1:17" ht="14.65" thickBot="1"/>
    <row r="422" spans="1:17" ht="14.65" thickTop="1">
      <c r="A422" s="3"/>
      <c r="B422" s="4"/>
      <c r="C422" s="5">
        <v>45077</v>
      </c>
      <c r="D422" s="6"/>
      <c r="E422" s="4"/>
      <c r="F422" s="4"/>
      <c r="G422" s="6"/>
      <c r="H422" s="6"/>
      <c r="I422" s="4"/>
      <c r="J422" s="4"/>
      <c r="K422" s="4"/>
      <c r="L422" s="21" t="s">
        <v>40</v>
      </c>
      <c r="M422" s="4"/>
      <c r="N422" s="4"/>
      <c r="O422" s="4"/>
      <c r="P422" s="4"/>
      <c r="Q422" s="7"/>
    </row>
    <row r="423" spans="1:17">
      <c r="A423" s="8" t="s">
        <v>11</v>
      </c>
      <c r="B423" s="9"/>
      <c r="C423" s="10"/>
      <c r="D423" s="10"/>
      <c r="E423" s="9"/>
      <c r="F423" s="9"/>
      <c r="G423" s="10"/>
      <c r="H423" s="10"/>
      <c r="I423" s="9"/>
      <c r="J423" s="12" t="s">
        <v>68</v>
      </c>
      <c r="K423" s="9"/>
      <c r="L423" s="12" t="s">
        <v>21</v>
      </c>
      <c r="M423" s="12"/>
      <c r="N423" s="9"/>
      <c r="O423" s="9"/>
      <c r="P423" s="9"/>
      <c r="Q423" s="11"/>
    </row>
    <row r="424" spans="1:17">
      <c r="A424" s="8" t="s">
        <v>3</v>
      </c>
      <c r="B424" s="12" t="s">
        <v>6</v>
      </c>
      <c r="C424" s="13" t="s">
        <v>4</v>
      </c>
      <c r="D424" s="13" t="s">
        <v>7</v>
      </c>
      <c r="E424" s="12" t="s">
        <v>16</v>
      </c>
      <c r="F424" s="9"/>
      <c r="G424" s="13" t="s">
        <v>18</v>
      </c>
      <c r="H424" s="13" t="s">
        <v>19</v>
      </c>
      <c r="I424" s="43" t="s">
        <v>133</v>
      </c>
      <c r="J424" s="12" t="s">
        <v>67</v>
      </c>
      <c r="K424" s="9"/>
      <c r="L424" s="22">
        <v>20976.03</v>
      </c>
      <c r="M424" s="9" t="s">
        <v>135</v>
      </c>
      <c r="N424" s="9"/>
      <c r="O424" s="9"/>
      <c r="P424" s="9"/>
      <c r="Q424" s="11"/>
    </row>
    <row r="425" spans="1:17">
      <c r="A425" s="14" t="s">
        <v>194</v>
      </c>
      <c r="B425" s="9">
        <v>199</v>
      </c>
      <c r="C425" s="10">
        <v>6.85</v>
      </c>
      <c r="D425" s="10">
        <f>C425*B425</f>
        <v>1363.1499999999999</v>
      </c>
      <c r="E425" s="38" t="s">
        <v>46</v>
      </c>
      <c r="F425" s="9"/>
      <c r="G425" s="10">
        <v>6.95</v>
      </c>
      <c r="H425" s="10">
        <f>(B425*G425)-D425</f>
        <v>19.900000000000091</v>
      </c>
      <c r="I425" s="9" t="s">
        <v>134</v>
      </c>
      <c r="J425" s="38">
        <f>G425*B425</f>
        <v>1383.05</v>
      </c>
      <c r="K425" s="9" t="str">
        <f>IF(B425&lt;&gt;0,"sell "&amp;B425&amp;" "&amp;A425&amp;" @ $"&amp;G425,"")</f>
        <v>sell 199 BORR @ $6.95</v>
      </c>
      <c r="L425" s="10">
        <f>L424+(G425*B425)</f>
        <v>22359.079999999998</v>
      </c>
      <c r="M425" s="9"/>
      <c r="N425" s="9"/>
      <c r="O425" s="9"/>
      <c r="P425" s="9"/>
      <c r="Q425" s="11"/>
    </row>
    <row r="426" spans="1:17">
      <c r="A426" s="14" t="s">
        <v>195</v>
      </c>
      <c r="B426" s="9">
        <v>22</v>
      </c>
      <c r="C426" s="10">
        <v>54.8</v>
      </c>
      <c r="D426" s="10">
        <f>C426*B426</f>
        <v>1205.5999999999999</v>
      </c>
      <c r="E426" s="38" t="s">
        <v>46</v>
      </c>
      <c r="F426" s="9"/>
      <c r="G426" s="10">
        <v>54.71</v>
      </c>
      <c r="H426" s="10">
        <f>(B426*G426)-D426</f>
        <v>-1.9799999999997908</v>
      </c>
      <c r="I426" s="9" t="s">
        <v>134</v>
      </c>
      <c r="J426" s="38">
        <f>G426*B426</f>
        <v>1203.6200000000001</v>
      </c>
      <c r="K426" s="9" t="str">
        <f t="shared" ref="K426:K427" si="21">IF(B426&lt;&gt;0,"sell "&amp;B426&amp;" "&amp;A426&amp;" @ $"&amp;G426,"")</f>
        <v>sell 22 HQY @ $54.71</v>
      </c>
      <c r="L426" s="10">
        <f>L425+(G426*B426)</f>
        <v>23562.699999999997</v>
      </c>
      <c r="M426" s="9"/>
      <c r="N426" s="9"/>
      <c r="O426" s="9"/>
      <c r="P426" s="9"/>
      <c r="Q426" s="11"/>
    </row>
    <row r="427" spans="1:17">
      <c r="A427" s="14"/>
      <c r="B427" s="9"/>
      <c r="C427" s="10"/>
      <c r="D427" s="10">
        <f>C427*B427</f>
        <v>0</v>
      </c>
      <c r="E427" s="38" t="s">
        <v>46</v>
      </c>
      <c r="F427" s="9"/>
      <c r="G427" s="10"/>
      <c r="H427" s="10">
        <f>(B427*G427)-D427</f>
        <v>0</v>
      </c>
      <c r="I427" s="9" t="s">
        <v>134</v>
      </c>
      <c r="J427" s="38">
        <f>G427*B427</f>
        <v>0</v>
      </c>
      <c r="K427" s="9" t="str">
        <f t="shared" si="21"/>
        <v/>
      </c>
      <c r="L427" s="10">
        <f>L426+(G427*B427)</f>
        <v>23562.699999999997</v>
      </c>
      <c r="M427" s="9" t="s">
        <v>44</v>
      </c>
      <c r="N427" s="9"/>
      <c r="O427" s="9"/>
      <c r="P427" s="9"/>
      <c r="Q427" s="11"/>
    </row>
    <row r="428" spans="1:17">
      <c r="A428" s="14"/>
      <c r="B428" s="9"/>
      <c r="C428" s="10" t="s">
        <v>20</v>
      </c>
      <c r="D428" s="10">
        <f>SUM(D425:D427)</f>
        <v>2568.75</v>
      </c>
      <c r="E428" s="9"/>
      <c r="F428" s="9"/>
      <c r="G428" s="41"/>
      <c r="H428" s="10">
        <f>SUM(H425:H427)</f>
        <v>17.9200000000003</v>
      </c>
      <c r="I428" s="9"/>
      <c r="J428" s="38">
        <f>SUM(J425:J427)</f>
        <v>2586.67</v>
      </c>
      <c r="K428" s="9"/>
      <c r="L428" s="10"/>
      <c r="M428" s="9"/>
      <c r="N428" s="9"/>
      <c r="O428" s="9"/>
      <c r="P428" s="9"/>
      <c r="Q428" s="11"/>
    </row>
    <row r="429" spans="1:17">
      <c r="A429" s="14"/>
      <c r="B429" s="9"/>
      <c r="C429" s="10"/>
      <c r="D429" s="10"/>
      <c r="E429" s="9"/>
      <c r="F429" s="9"/>
      <c r="G429" s="42"/>
      <c r="H429" s="39"/>
      <c r="I429" s="9"/>
      <c r="J429" s="9"/>
      <c r="K429" s="9"/>
      <c r="L429" s="10"/>
      <c r="M429" s="9"/>
      <c r="N429" s="9"/>
      <c r="O429" s="9"/>
      <c r="P429" s="9"/>
      <c r="Q429" s="11"/>
    </row>
    <row r="430" spans="1:17">
      <c r="A430" s="14"/>
      <c r="B430" s="9"/>
      <c r="C430" s="10"/>
      <c r="D430" s="10"/>
      <c r="E430" s="20"/>
      <c r="F430" s="9"/>
      <c r="G430" s="41"/>
      <c r="H430" s="10"/>
      <c r="I430" s="9"/>
      <c r="J430" s="9"/>
      <c r="K430" s="9"/>
      <c r="L430" s="10"/>
      <c r="M430" s="12" t="s">
        <v>41</v>
      </c>
      <c r="N430" s="9"/>
      <c r="O430" s="9"/>
      <c r="P430" s="9"/>
      <c r="Q430" s="11"/>
    </row>
    <row r="431" spans="1:17">
      <c r="A431" s="8"/>
      <c r="B431" s="9"/>
      <c r="C431" s="10"/>
      <c r="D431" s="10"/>
      <c r="E431" s="20"/>
      <c r="F431" s="9"/>
      <c r="G431" s="41"/>
      <c r="H431" s="10"/>
      <c r="I431" s="9"/>
      <c r="J431" s="9"/>
      <c r="K431" s="9"/>
      <c r="L431" s="10"/>
      <c r="M431" s="12" t="s">
        <v>42</v>
      </c>
      <c r="N431" s="9"/>
      <c r="O431" s="9"/>
      <c r="P431" s="9"/>
      <c r="Q431" s="11"/>
    </row>
    <row r="432" spans="1:17">
      <c r="A432" s="8"/>
      <c r="B432" s="12" t="s">
        <v>6</v>
      </c>
      <c r="C432" s="13" t="s">
        <v>4</v>
      </c>
      <c r="D432" s="13" t="s">
        <v>5</v>
      </c>
      <c r="E432" s="23" t="s">
        <v>16</v>
      </c>
      <c r="F432" s="9"/>
      <c r="G432" s="43" t="s">
        <v>18</v>
      </c>
      <c r="H432" s="13" t="s">
        <v>19</v>
      </c>
      <c r="I432" s="9"/>
      <c r="J432" s="9"/>
      <c r="K432" s="9"/>
      <c r="L432" s="10"/>
      <c r="M432" s="38">
        <f>L424</f>
        <v>20976.03</v>
      </c>
      <c r="N432" s="9"/>
      <c r="O432" s="9"/>
      <c r="P432" s="9"/>
      <c r="Q432" s="11"/>
    </row>
    <row r="433" spans="1:17">
      <c r="A433" s="14" t="s">
        <v>199</v>
      </c>
      <c r="B433" s="9">
        <v>16</v>
      </c>
      <c r="C433" s="10">
        <v>84.6</v>
      </c>
      <c r="D433" s="10">
        <f>C433*B433</f>
        <v>1353.6</v>
      </c>
      <c r="E433" s="38" t="s">
        <v>46</v>
      </c>
      <c r="F433" s="9"/>
      <c r="G433" s="10">
        <v>84.96</v>
      </c>
      <c r="H433" s="10">
        <f>(B433*G433)-D433</f>
        <v>5.7599999999999909</v>
      </c>
      <c r="I433" s="9" t="s">
        <v>134</v>
      </c>
      <c r="J433" s="9"/>
      <c r="K433" s="9" t="str">
        <f>IF(B433&lt;&gt;0,"buy "&amp;B433&amp;" "&amp;A433&amp;" @ $"&amp;G433,"")</f>
        <v>buy 16 HAE @ $84.96</v>
      </c>
      <c r="L433" s="10">
        <f>L427-(G433*B433)</f>
        <v>22203.339999999997</v>
      </c>
      <c r="M433" s="38">
        <f>L424-(G433*B433)</f>
        <v>19616.669999999998</v>
      </c>
      <c r="N433" s="9"/>
      <c r="O433" s="9"/>
      <c r="P433" s="9"/>
      <c r="Q433" s="11"/>
    </row>
    <row r="434" spans="1:17">
      <c r="A434" s="14" t="s">
        <v>200</v>
      </c>
      <c r="B434" s="9">
        <v>12</v>
      </c>
      <c r="C434" s="10">
        <v>111.99</v>
      </c>
      <c r="D434" s="10">
        <f>C434*B434</f>
        <v>1343.8799999999999</v>
      </c>
      <c r="E434" s="38" t="s">
        <v>46</v>
      </c>
      <c r="F434" s="9"/>
      <c r="G434" s="10">
        <v>112.24</v>
      </c>
      <c r="H434" s="10">
        <f>(B434*G434)-D434</f>
        <v>3</v>
      </c>
      <c r="I434" s="9" t="s">
        <v>134</v>
      </c>
      <c r="J434" s="9"/>
      <c r="K434" s="9" t="str">
        <f>IF(B434&lt;&gt;0,"buy "&amp;B434&amp;" "&amp;A434&amp;" @ $"&amp;G434,"")</f>
        <v>buy 12 ICFI @ $112.24</v>
      </c>
      <c r="L434" s="10">
        <f>L433-(G434*B434)</f>
        <v>20856.459999999995</v>
      </c>
      <c r="M434" s="38">
        <f>M433-(G434*B434)</f>
        <v>18269.789999999997</v>
      </c>
      <c r="N434" s="9"/>
      <c r="O434" s="9"/>
      <c r="P434" s="9"/>
      <c r="Q434" s="11"/>
    </row>
    <row r="435" spans="1:17">
      <c r="A435" s="28" t="s">
        <v>201</v>
      </c>
      <c r="B435" s="29">
        <v>175</v>
      </c>
      <c r="C435" s="30">
        <v>8.11</v>
      </c>
      <c r="D435" s="30">
        <f>C435*B435</f>
        <v>1419.25</v>
      </c>
      <c r="E435" s="38" t="s">
        <v>46</v>
      </c>
      <c r="F435" s="29"/>
      <c r="G435" s="30">
        <v>8.14</v>
      </c>
      <c r="H435" s="30">
        <f>(B435*G435)-D435</f>
        <v>5.25</v>
      </c>
      <c r="I435" s="9" t="s">
        <v>134</v>
      </c>
      <c r="J435" s="9"/>
      <c r="K435" s="9" t="str">
        <f>IF(B435&lt;&gt;0,"buy "&amp;B435&amp;" "&amp;A435&amp;" @ $"&amp;G435,"")</f>
        <v>buy 175 AIV @ $8.14</v>
      </c>
      <c r="L435" s="10">
        <f>L434-(G435*B435)</f>
        <v>19431.959999999995</v>
      </c>
      <c r="M435" s="46">
        <f>M434-(G435*B435)</f>
        <v>16845.289999999997</v>
      </c>
      <c r="N435" s="47"/>
      <c r="O435" s="47"/>
      <c r="P435" s="47"/>
      <c r="Q435" s="48"/>
    </row>
    <row r="436" spans="1:17">
      <c r="A436" s="14"/>
      <c r="B436" s="9"/>
      <c r="C436" s="10" t="s">
        <v>20</v>
      </c>
      <c r="D436" s="10">
        <f>SUM(D433:D435)</f>
        <v>4116.7299999999996</v>
      </c>
      <c r="E436" s="9"/>
      <c r="F436" s="9"/>
      <c r="G436" s="10" t="s">
        <v>28</v>
      </c>
      <c r="H436" s="10">
        <f>SUM(H433:H435)</f>
        <v>14.009999999999991</v>
      </c>
      <c r="I436" s="9"/>
      <c r="J436" s="9"/>
      <c r="K436" s="9"/>
      <c r="L436" s="10"/>
      <c r="M436" s="9"/>
      <c r="N436" s="9"/>
      <c r="O436" s="9"/>
      <c r="P436" s="9"/>
      <c r="Q436" s="11"/>
    </row>
    <row r="437" spans="1:17">
      <c r="A437" s="14"/>
      <c r="B437" s="9"/>
      <c r="C437" s="10"/>
      <c r="D437" s="10"/>
      <c r="E437" s="9"/>
      <c r="F437" s="9"/>
      <c r="G437" s="10"/>
      <c r="H437" s="10"/>
      <c r="I437" s="9"/>
      <c r="J437" s="9"/>
      <c r="K437" s="9"/>
      <c r="L437" s="10"/>
      <c r="M437" s="12" t="str">
        <f>IF(J428+M435&gt;0,"Credit Surplus","Credit Shortage")</f>
        <v>Credit Surplus</v>
      </c>
      <c r="N437" s="38"/>
      <c r="O437" s="9"/>
      <c r="P437" s="9"/>
      <c r="Q437" s="11"/>
    </row>
    <row r="438" spans="1:17">
      <c r="A438" s="14"/>
      <c r="B438" s="9"/>
      <c r="C438" s="10"/>
      <c r="D438" s="10"/>
      <c r="E438" s="9"/>
      <c r="F438" s="9"/>
      <c r="G438" s="10"/>
      <c r="H438" s="10"/>
      <c r="I438" s="9"/>
      <c r="J438" s="9"/>
      <c r="K438" s="9"/>
      <c r="L438" s="10"/>
      <c r="M438" s="9"/>
      <c r="N438" s="9"/>
      <c r="O438" s="9"/>
      <c r="P438" s="9"/>
      <c r="Q438" s="11"/>
    </row>
    <row r="439" spans="1:17">
      <c r="A439" s="14"/>
      <c r="B439" s="9"/>
      <c r="C439" s="10"/>
      <c r="D439" s="10"/>
      <c r="E439" s="9"/>
      <c r="F439" s="9"/>
      <c r="G439" s="10"/>
      <c r="H439" s="10"/>
      <c r="I439" s="9"/>
      <c r="J439" s="9"/>
      <c r="K439" s="9"/>
      <c r="L439" s="9"/>
      <c r="M439" s="9"/>
      <c r="N439" s="9"/>
      <c r="O439" s="9"/>
      <c r="P439" s="9"/>
      <c r="Q439" s="11"/>
    </row>
    <row r="440" spans="1:17">
      <c r="A440" s="14" t="s">
        <v>23</v>
      </c>
      <c r="B440" s="9"/>
      <c r="C440" s="10"/>
      <c r="D440" s="22">
        <v>289.24</v>
      </c>
      <c r="E440" s="9" t="s">
        <v>111</v>
      </c>
      <c r="F440" s="9"/>
      <c r="G440" s="10"/>
      <c r="H440" s="10"/>
      <c r="I440" s="9"/>
      <c r="J440" s="9"/>
      <c r="K440" s="9"/>
      <c r="L440" s="9"/>
      <c r="M440" s="9"/>
      <c r="N440" s="9"/>
      <c r="O440" s="9"/>
      <c r="P440" s="9"/>
      <c r="Q440" s="11"/>
    </row>
    <row r="441" spans="1:17">
      <c r="A441" s="14" t="s">
        <v>24</v>
      </c>
      <c r="B441" s="9"/>
      <c r="C441" s="10"/>
      <c r="D441" s="49">
        <f>H428</f>
        <v>17.9200000000003</v>
      </c>
      <c r="E441" s="9" t="s">
        <v>36</v>
      </c>
      <c r="F441" s="9"/>
      <c r="G441" s="10"/>
      <c r="H441" s="10"/>
      <c r="I441" s="9"/>
      <c r="J441" s="9"/>
      <c r="K441" s="9"/>
      <c r="L441" s="9"/>
      <c r="M441" s="9"/>
      <c r="N441" s="9"/>
      <c r="O441" s="9"/>
      <c r="P441" s="9"/>
      <c r="Q441" s="11"/>
    </row>
    <row r="442" spans="1:17">
      <c r="A442" s="14" t="s">
        <v>25</v>
      </c>
      <c r="B442" s="9"/>
      <c r="C442" s="10"/>
      <c r="D442" s="10">
        <f>D440+D441</f>
        <v>307.16000000000031</v>
      </c>
      <c r="E442" s="9"/>
      <c r="F442" s="9"/>
      <c r="G442" s="10"/>
      <c r="H442" s="10"/>
      <c r="I442" s="9"/>
      <c r="J442" s="9"/>
      <c r="K442" s="9"/>
      <c r="L442" s="9"/>
      <c r="M442" s="9"/>
      <c r="N442" s="9"/>
      <c r="O442" s="9"/>
      <c r="P442" s="9"/>
      <c r="Q442" s="11"/>
    </row>
    <row r="443" spans="1:17">
      <c r="A443" s="14" t="s">
        <v>27</v>
      </c>
      <c r="B443" s="9"/>
      <c r="C443" s="10"/>
      <c r="D443" s="10">
        <f>H436</f>
        <v>14.009999999999991</v>
      </c>
      <c r="E443" s="9" t="s">
        <v>37</v>
      </c>
      <c r="F443" s="9"/>
      <c r="G443" s="10"/>
      <c r="H443" s="10"/>
      <c r="I443" s="9"/>
      <c r="J443" s="9"/>
      <c r="K443" s="9"/>
      <c r="L443" s="9"/>
      <c r="M443" s="9"/>
      <c r="N443" s="9"/>
      <c r="O443" s="9"/>
      <c r="P443" s="9"/>
      <c r="Q443" s="11"/>
    </row>
    <row r="444" spans="1:17">
      <c r="A444" s="14" t="s">
        <v>25</v>
      </c>
      <c r="B444" s="9"/>
      <c r="C444" s="10"/>
      <c r="D444" s="32">
        <f>D442-D443</f>
        <v>293.15000000000032</v>
      </c>
      <c r="E444" s="20" t="s">
        <v>38</v>
      </c>
      <c r="F444" s="9"/>
      <c r="G444" s="10"/>
      <c r="H444" s="10"/>
      <c r="I444" s="9"/>
      <c r="J444" s="9"/>
      <c r="K444" s="9"/>
      <c r="L444" s="9"/>
      <c r="M444" s="9"/>
      <c r="N444" s="9"/>
      <c r="O444" s="9"/>
      <c r="P444" s="9"/>
      <c r="Q444" s="11"/>
    </row>
    <row r="445" spans="1:17" ht="14.65" thickBot="1">
      <c r="A445" s="16"/>
      <c r="B445" s="17"/>
      <c r="C445" s="18"/>
      <c r="D445" s="18"/>
      <c r="E445" s="17"/>
      <c r="F445" s="17"/>
      <c r="G445" s="18"/>
      <c r="H445" s="18"/>
      <c r="I445" s="17"/>
      <c r="J445" s="17"/>
      <c r="K445" s="17"/>
      <c r="L445" s="17"/>
      <c r="M445" s="17"/>
      <c r="N445" s="17"/>
      <c r="O445" s="17"/>
      <c r="P445" s="17"/>
      <c r="Q445" s="19"/>
    </row>
    <row r="446" spans="1:17" ht="14.65" thickTop="1"/>
    <row r="448" spans="1:17" ht="14.65" thickBot="1"/>
    <row r="449" spans="1:17" ht="14.65" thickTop="1">
      <c r="A449" s="3"/>
      <c r="B449" s="4"/>
      <c r="C449" s="5">
        <v>45046</v>
      </c>
      <c r="D449" s="6"/>
      <c r="E449" s="4"/>
      <c r="F449" s="4"/>
      <c r="G449" s="6"/>
      <c r="H449" s="6"/>
      <c r="I449" s="4"/>
      <c r="J449" s="4"/>
      <c r="K449" s="4"/>
      <c r="L449" s="21" t="s">
        <v>40</v>
      </c>
      <c r="M449" s="4"/>
      <c r="N449" s="4"/>
      <c r="O449" s="4"/>
      <c r="P449" s="4"/>
      <c r="Q449" s="7"/>
    </row>
    <row r="450" spans="1:17">
      <c r="A450" s="8" t="s">
        <v>11</v>
      </c>
      <c r="B450" s="9"/>
      <c r="C450" s="10"/>
      <c r="D450" s="10"/>
      <c r="E450" s="9"/>
      <c r="F450" s="9"/>
      <c r="G450" s="10"/>
      <c r="H450" s="10"/>
      <c r="I450" s="9"/>
      <c r="J450" s="12" t="s">
        <v>68</v>
      </c>
      <c r="K450" s="9"/>
      <c r="L450" s="12" t="s">
        <v>21</v>
      </c>
      <c r="M450" s="12"/>
      <c r="N450" s="9"/>
      <c r="O450" s="9"/>
      <c r="P450" s="9"/>
      <c r="Q450" s="11"/>
    </row>
    <row r="451" spans="1:17">
      <c r="A451" s="8" t="s">
        <v>3</v>
      </c>
      <c r="B451" s="12" t="s">
        <v>6</v>
      </c>
      <c r="C451" s="13" t="s">
        <v>4</v>
      </c>
      <c r="D451" s="13" t="s">
        <v>7</v>
      </c>
      <c r="E451" s="12" t="s">
        <v>16</v>
      </c>
      <c r="F451" s="9"/>
      <c r="G451" s="13" t="s">
        <v>18</v>
      </c>
      <c r="H451" s="13" t="s">
        <v>19</v>
      </c>
      <c r="I451" s="43" t="s">
        <v>133</v>
      </c>
      <c r="J451" s="12" t="s">
        <v>67</v>
      </c>
      <c r="K451" s="9"/>
      <c r="L451" s="22">
        <v>17417.12</v>
      </c>
      <c r="M451" s="9" t="s">
        <v>135</v>
      </c>
      <c r="N451" s="9"/>
      <c r="O451" s="9"/>
      <c r="P451" s="9"/>
      <c r="Q451" s="11"/>
    </row>
    <row r="452" spans="1:17">
      <c r="A452" s="14" t="s">
        <v>191</v>
      </c>
      <c r="B452" s="9">
        <v>63</v>
      </c>
      <c r="C452" s="10">
        <v>22.7</v>
      </c>
      <c r="D452" s="10">
        <f>C452*B452</f>
        <v>1430.1</v>
      </c>
      <c r="E452" s="38" t="s">
        <v>69</v>
      </c>
      <c r="F452" s="9"/>
      <c r="G452" s="10">
        <v>22.51</v>
      </c>
      <c r="H452" s="10">
        <f>(B452*G452)-D452</f>
        <v>-11.9699999999998</v>
      </c>
      <c r="I452" s="9" t="s">
        <v>134</v>
      </c>
      <c r="J452" s="38">
        <f>G452*B452</f>
        <v>1418.13</v>
      </c>
      <c r="K452" s="9" t="str">
        <f>IF(B452&lt;&gt;0,"sell "&amp;B452&amp;" "&amp;A452&amp;" @ $"&amp;G452,"")</f>
        <v>sell 63 GLNG @ $22.51</v>
      </c>
      <c r="L452" s="10">
        <f>L451+(G452*B452)</f>
        <v>18835.25</v>
      </c>
      <c r="M452" s="9"/>
      <c r="N452" s="9"/>
      <c r="O452" s="9"/>
      <c r="P452" s="9"/>
      <c r="Q452" s="11"/>
    </row>
    <row r="453" spans="1:17">
      <c r="A453" s="14" t="s">
        <v>192</v>
      </c>
      <c r="B453" s="9">
        <v>175</v>
      </c>
      <c r="C453" s="10">
        <v>9.49</v>
      </c>
      <c r="D453" s="10">
        <f>C453*B453</f>
        <v>1660.75</v>
      </c>
      <c r="E453" s="38" t="s">
        <v>69</v>
      </c>
      <c r="F453" s="9"/>
      <c r="G453" s="10">
        <v>9.52</v>
      </c>
      <c r="H453" s="10">
        <f>(B453*G453)-D453</f>
        <v>5.25</v>
      </c>
      <c r="I453" s="9" t="s">
        <v>134</v>
      </c>
      <c r="J453" s="38">
        <f>G453*B453</f>
        <v>1666</v>
      </c>
      <c r="K453" s="9" t="str">
        <f t="shared" ref="K453:K454" si="22">IF(B453&lt;&gt;0,"sell "&amp;B453&amp;" "&amp;A453&amp;" @ $"&amp;G453,"")</f>
        <v>sell 175 DHT @ $9.52</v>
      </c>
      <c r="L453" s="10">
        <f>L452+(G453*B453)</f>
        <v>20501.25</v>
      </c>
      <c r="M453" s="9"/>
      <c r="N453" s="9"/>
      <c r="O453" s="9"/>
      <c r="P453" s="9"/>
      <c r="Q453" s="11"/>
    </row>
    <row r="454" spans="1:17">
      <c r="A454" s="14" t="s">
        <v>193</v>
      </c>
      <c r="B454" s="9">
        <v>14</v>
      </c>
      <c r="C454" s="10">
        <v>111.81</v>
      </c>
      <c r="D454" s="10">
        <f>C454*B454</f>
        <v>1565.3400000000001</v>
      </c>
      <c r="E454" s="38" t="s">
        <v>69</v>
      </c>
      <c r="F454" s="9"/>
      <c r="G454" s="10">
        <v>111.93</v>
      </c>
      <c r="H454" s="10">
        <f>(B454*G454)-D454</f>
        <v>1.6799999999998363</v>
      </c>
      <c r="I454" s="9" t="s">
        <v>134</v>
      </c>
      <c r="J454" s="38">
        <f>G454*B454</f>
        <v>1567.02</v>
      </c>
      <c r="K454" s="9" t="str">
        <f t="shared" si="22"/>
        <v>sell 14 LW @ $111.93</v>
      </c>
      <c r="L454" s="10">
        <f>L453+(G454*B454)</f>
        <v>22068.27</v>
      </c>
      <c r="M454" s="9" t="s">
        <v>44</v>
      </c>
      <c r="N454" s="9"/>
      <c r="O454" s="9"/>
      <c r="P454" s="9"/>
      <c r="Q454" s="11"/>
    </row>
    <row r="455" spans="1:17">
      <c r="A455" s="14"/>
      <c r="B455" s="9"/>
      <c r="C455" s="10" t="s">
        <v>20</v>
      </c>
      <c r="D455" s="10">
        <f>SUM(D452:D454)</f>
        <v>4656.1900000000005</v>
      </c>
      <c r="E455" s="9"/>
      <c r="F455" s="9"/>
      <c r="G455" s="41"/>
      <c r="H455" s="10">
        <f>SUM(H452:H454)</f>
        <v>-5.0399999999999636</v>
      </c>
      <c r="I455" s="9"/>
      <c r="J455" s="38">
        <f>SUM(J452:J454)</f>
        <v>4651.1499999999996</v>
      </c>
      <c r="K455" s="9"/>
      <c r="L455" s="10"/>
      <c r="M455" s="9"/>
      <c r="N455" s="9"/>
      <c r="O455" s="9"/>
      <c r="P455" s="9"/>
      <c r="Q455" s="11"/>
    </row>
    <row r="456" spans="1:17">
      <c r="A456" s="14"/>
      <c r="B456" s="9"/>
      <c r="C456" s="10"/>
      <c r="D456" s="10"/>
      <c r="E456" s="9"/>
      <c r="F456" s="9"/>
      <c r="G456" s="42"/>
      <c r="H456" s="39"/>
      <c r="I456" s="9"/>
      <c r="J456" s="9"/>
      <c r="K456" s="9"/>
      <c r="L456" s="10"/>
      <c r="M456" s="9"/>
      <c r="N456" s="9"/>
      <c r="O456" s="9"/>
      <c r="P456" s="9"/>
      <c r="Q456" s="11"/>
    </row>
    <row r="457" spans="1:17">
      <c r="A457" s="14"/>
      <c r="B457" s="9"/>
      <c r="C457" s="10"/>
      <c r="D457" s="10"/>
      <c r="E457" s="20"/>
      <c r="F457" s="9"/>
      <c r="G457" s="41"/>
      <c r="H457" s="10"/>
      <c r="I457" s="9"/>
      <c r="J457" s="9"/>
      <c r="K457" s="9"/>
      <c r="L457" s="10"/>
      <c r="M457" s="12" t="s">
        <v>41</v>
      </c>
      <c r="N457" s="9"/>
      <c r="O457" s="9"/>
      <c r="P457" s="9"/>
      <c r="Q457" s="11"/>
    </row>
    <row r="458" spans="1:17">
      <c r="A458" s="8"/>
      <c r="B458" s="9"/>
      <c r="C458" s="10"/>
      <c r="D458" s="10"/>
      <c r="E458" s="20"/>
      <c r="F458" s="9"/>
      <c r="G458" s="41"/>
      <c r="H458" s="10"/>
      <c r="I458" s="9"/>
      <c r="J458" s="9"/>
      <c r="K458" s="9"/>
      <c r="L458" s="10"/>
      <c r="M458" s="12" t="s">
        <v>42</v>
      </c>
      <c r="N458" s="9"/>
      <c r="O458" s="9"/>
      <c r="P458" s="9"/>
      <c r="Q458" s="11"/>
    </row>
    <row r="459" spans="1:17">
      <c r="A459" s="8"/>
      <c r="B459" s="12" t="s">
        <v>6</v>
      </c>
      <c r="C459" s="13" t="s">
        <v>4</v>
      </c>
      <c r="D459" s="13" t="s">
        <v>5</v>
      </c>
      <c r="E459" s="23" t="s">
        <v>16</v>
      </c>
      <c r="F459" s="9"/>
      <c r="G459" s="43" t="s">
        <v>18</v>
      </c>
      <c r="H459" s="13" t="s">
        <v>19</v>
      </c>
      <c r="I459" s="9"/>
      <c r="J459" s="9"/>
      <c r="K459" s="9"/>
      <c r="L459" s="10"/>
      <c r="M459" s="38">
        <f>L451</f>
        <v>17417.12</v>
      </c>
      <c r="N459" s="9" t="s">
        <v>45</v>
      </c>
      <c r="O459" s="9"/>
      <c r="P459" s="9"/>
      <c r="Q459" s="11"/>
    </row>
    <row r="460" spans="1:17">
      <c r="A460" s="14" t="s">
        <v>183</v>
      </c>
      <c r="B460" s="9">
        <v>128</v>
      </c>
      <c r="C460" s="10">
        <v>11.38</v>
      </c>
      <c r="D460" s="10">
        <f>C460*B460</f>
        <v>1456.64</v>
      </c>
      <c r="E460" s="38" t="s">
        <v>69</v>
      </c>
      <c r="F460" s="9"/>
      <c r="G460" s="10">
        <v>11.6</v>
      </c>
      <c r="H460" s="10">
        <f>(B460*G460)-D460</f>
        <v>28.159999999999854</v>
      </c>
      <c r="I460" s="9" t="s">
        <v>134</v>
      </c>
      <c r="J460" s="9"/>
      <c r="K460" s="9" t="str">
        <f>IF(B460&lt;&gt;0,"buy "&amp;B460&amp;" "&amp;A460&amp;" @ $"&amp;G460,"")</f>
        <v>buy 128 TGS @ $11.6</v>
      </c>
      <c r="L460" s="10">
        <f>L454-(G460*B460)</f>
        <v>20583.47</v>
      </c>
      <c r="M460" s="38">
        <f>L451-(G460*B460)</f>
        <v>15932.32</v>
      </c>
      <c r="N460" s="9"/>
      <c r="O460" s="9"/>
      <c r="P460" s="9"/>
      <c r="Q460" s="11"/>
    </row>
    <row r="461" spans="1:17">
      <c r="A461" s="14" t="s">
        <v>85</v>
      </c>
      <c r="B461" s="9">
        <v>17</v>
      </c>
      <c r="C461" s="10">
        <v>84.79</v>
      </c>
      <c r="D461" s="10">
        <f>C461*B461</f>
        <v>1441.43</v>
      </c>
      <c r="E461" s="38" t="s">
        <v>69</v>
      </c>
      <c r="F461" s="9"/>
      <c r="G461" s="10">
        <v>84.66</v>
      </c>
      <c r="H461" s="10">
        <f>(B461*G461)-D461</f>
        <v>-2.2100000000000364</v>
      </c>
      <c r="I461" s="9" t="s">
        <v>134</v>
      </c>
      <c r="J461" s="9"/>
      <c r="K461" s="9" t="str">
        <f>IF(B461&lt;&gt;0,"buy "&amp;B461&amp;" "&amp;A461&amp;" @ $"&amp;G461,"")</f>
        <v>buy 17 HURN @ $84.66</v>
      </c>
      <c r="L461" s="10">
        <f>L460-(G461*B461)</f>
        <v>19144.25</v>
      </c>
      <c r="M461" s="38">
        <f>M460-(G461*B461)</f>
        <v>14493.1</v>
      </c>
      <c r="N461" s="9"/>
      <c r="O461" s="9"/>
      <c r="P461" s="9"/>
      <c r="Q461" s="11"/>
    </row>
    <row r="462" spans="1:17">
      <c r="A462" s="28" t="s">
        <v>117</v>
      </c>
      <c r="B462" s="29">
        <v>27</v>
      </c>
      <c r="C462" s="30">
        <v>52.69</v>
      </c>
      <c r="D462" s="30">
        <f>C462*B462</f>
        <v>1422.6299999999999</v>
      </c>
      <c r="E462" s="38" t="s">
        <v>69</v>
      </c>
      <c r="F462" s="29"/>
      <c r="G462" s="30">
        <v>52.48</v>
      </c>
      <c r="H462" s="30">
        <f>(B462*G462)-D462</f>
        <v>-5.6700000000000728</v>
      </c>
      <c r="I462" s="9" t="s">
        <v>134</v>
      </c>
      <c r="J462" s="9"/>
      <c r="K462" s="9" t="str">
        <f>IF(B462&lt;&gt;0,"buy "&amp;B462&amp;" "&amp;A462&amp;" @ $"&amp;G462,"")</f>
        <v>buy 27 CBZ @ $52.48</v>
      </c>
      <c r="L462" s="10">
        <f>L461-(G462*B462)</f>
        <v>17727.29</v>
      </c>
      <c r="M462" s="46">
        <f>M461-(G462*B462)</f>
        <v>13076.140000000001</v>
      </c>
      <c r="N462" s="47" t="str">
        <f>"$"&amp;TEXT(M462,"#,##0.00")&amp;" will be the balance in the account after purchases.  "</f>
        <v xml:space="preserve">$13,076.14 will be the balance in the account after purchases.  </v>
      </c>
      <c r="O462" s="47"/>
      <c r="P462" s="47"/>
      <c r="Q462" s="48"/>
    </row>
    <row r="463" spans="1:17">
      <c r="A463" s="14"/>
      <c r="B463" s="9"/>
      <c r="C463" s="10" t="s">
        <v>20</v>
      </c>
      <c r="D463" s="10">
        <f>SUM(D460:D462)</f>
        <v>4320.7</v>
      </c>
      <c r="E463" s="9"/>
      <c r="F463" s="9"/>
      <c r="G463" s="10" t="s">
        <v>28</v>
      </c>
      <c r="H463" s="10">
        <f>SUM(H460:H462)</f>
        <v>20.279999999999745</v>
      </c>
      <c r="I463" s="9"/>
      <c r="J463" s="9"/>
      <c r="K463" s="9"/>
      <c r="L463" s="10"/>
      <c r="M463" s="9"/>
      <c r="N463" s="9" t="s">
        <v>84</v>
      </c>
      <c r="O463" s="9"/>
      <c r="P463" s="9"/>
      <c r="Q463" s="11"/>
    </row>
    <row r="464" spans="1:17">
      <c r="A464" s="14"/>
      <c r="B464" s="9"/>
      <c r="C464" s="10"/>
      <c r="D464" s="10"/>
      <c r="E464" s="9"/>
      <c r="F464" s="9"/>
      <c r="G464" s="10"/>
      <c r="H464" s="10"/>
      <c r="I464" s="9"/>
      <c r="J464" s="9"/>
      <c r="K464" s="9"/>
      <c r="L464" s="10"/>
      <c r="M464" s="12" t="str">
        <f>IF(J455+M462&gt;0,"Credit Surplus","Credit Shortage")</f>
        <v>Credit Surplus</v>
      </c>
      <c r="N464" s="38">
        <f>J455+M462</f>
        <v>17727.29</v>
      </c>
      <c r="O464" s="9" t="s">
        <v>121</v>
      </c>
      <c r="P464" s="9"/>
      <c r="Q464" s="11"/>
    </row>
    <row r="465" spans="1:17">
      <c r="A465" s="14"/>
      <c r="B465" s="9"/>
      <c r="C465" s="10"/>
      <c r="D465" s="10"/>
      <c r="E465" s="9"/>
      <c r="F465" s="9"/>
      <c r="G465" s="10"/>
      <c r="H465" s="10"/>
      <c r="I465" s="9"/>
      <c r="J465" s="9"/>
      <c r="K465" s="9"/>
      <c r="L465" s="10"/>
      <c r="M465" s="9"/>
      <c r="N465" s="9"/>
      <c r="O465" s="9"/>
      <c r="P465" s="9"/>
      <c r="Q465" s="11"/>
    </row>
    <row r="466" spans="1:17">
      <c r="A466" s="14"/>
      <c r="B466" s="9"/>
      <c r="C466" s="10"/>
      <c r="D466" s="10"/>
      <c r="E466" s="9"/>
      <c r="F466" s="9"/>
      <c r="G466" s="10"/>
      <c r="H466" s="10"/>
      <c r="I466" s="9"/>
      <c r="J466" s="9"/>
      <c r="K466" s="9"/>
      <c r="L466" s="9"/>
      <c r="M466" s="9"/>
      <c r="N466" s="9"/>
      <c r="O466" s="9"/>
      <c r="P466" s="9"/>
      <c r="Q466" s="11"/>
    </row>
    <row r="467" spans="1:17">
      <c r="A467" s="14" t="s">
        <v>23</v>
      </c>
      <c r="B467" s="9"/>
      <c r="C467" s="10"/>
      <c r="D467" s="22">
        <v>1862.54</v>
      </c>
      <c r="E467" s="9" t="s">
        <v>111</v>
      </c>
      <c r="F467" s="9"/>
      <c r="G467" s="10"/>
      <c r="H467" s="10"/>
      <c r="I467" s="9"/>
      <c r="J467" s="9"/>
      <c r="K467" s="9"/>
      <c r="L467" s="9"/>
      <c r="M467" s="9"/>
      <c r="N467" s="9"/>
      <c r="O467" s="9"/>
      <c r="P467" s="9"/>
      <c r="Q467" s="11"/>
    </row>
    <row r="468" spans="1:17">
      <c r="A468" s="14" t="s">
        <v>24</v>
      </c>
      <c r="B468" s="9"/>
      <c r="C468" s="10"/>
      <c r="D468" s="49">
        <f>H455</f>
        <v>-5.0399999999999636</v>
      </c>
      <c r="E468" s="9" t="s">
        <v>36</v>
      </c>
      <c r="F468" s="9"/>
      <c r="G468" s="10"/>
      <c r="H468" s="10"/>
      <c r="I468" s="9"/>
      <c r="J468" s="9"/>
      <c r="K468" s="9"/>
      <c r="L468" s="9"/>
      <c r="M468" s="9"/>
      <c r="N468" s="9"/>
      <c r="O468" s="9"/>
      <c r="P468" s="9"/>
      <c r="Q468" s="11"/>
    </row>
    <row r="469" spans="1:17">
      <c r="A469" s="14" t="s">
        <v>25</v>
      </c>
      <c r="B469" s="9"/>
      <c r="C469" s="10"/>
      <c r="D469" s="10">
        <f>D467+D468</f>
        <v>1857.5</v>
      </c>
      <c r="E469" s="9"/>
      <c r="F469" s="9"/>
      <c r="G469" s="10"/>
      <c r="H469" s="10"/>
      <c r="I469" s="9"/>
      <c r="J469" s="9"/>
      <c r="K469" s="9"/>
      <c r="L469" s="9"/>
      <c r="M469" s="9"/>
      <c r="N469" s="9"/>
      <c r="O469" s="9"/>
      <c r="P469" s="9"/>
      <c r="Q469" s="11"/>
    </row>
    <row r="470" spans="1:17">
      <c r="A470" s="14" t="s">
        <v>27</v>
      </c>
      <c r="B470" s="9"/>
      <c r="C470" s="10"/>
      <c r="D470" s="10">
        <f>H463</f>
        <v>20.279999999999745</v>
      </c>
      <c r="E470" s="9" t="s">
        <v>37</v>
      </c>
      <c r="F470" s="9"/>
      <c r="G470" s="10"/>
      <c r="H470" s="10"/>
      <c r="I470" s="9"/>
      <c r="J470" s="9"/>
      <c r="K470" s="9"/>
      <c r="L470" s="9"/>
      <c r="M470" s="9"/>
      <c r="N470" s="9"/>
      <c r="O470" s="9"/>
      <c r="P470" s="9"/>
      <c r="Q470" s="11"/>
    </row>
    <row r="471" spans="1:17">
      <c r="A471" s="14" t="s">
        <v>25</v>
      </c>
      <c r="B471" s="9"/>
      <c r="C471" s="10"/>
      <c r="D471" s="32">
        <f>D469-D470</f>
        <v>1837.2200000000003</v>
      </c>
      <c r="E471" s="20" t="s">
        <v>38</v>
      </c>
      <c r="F471" s="9"/>
      <c r="G471" s="10"/>
      <c r="H471" s="10"/>
      <c r="I471" s="9"/>
      <c r="J471" s="9"/>
      <c r="K471" s="9"/>
      <c r="L471" s="9"/>
      <c r="M471" s="9"/>
      <c r="N471" s="9"/>
      <c r="O471" s="9"/>
      <c r="P471" s="9"/>
      <c r="Q471" s="11"/>
    </row>
    <row r="472" spans="1:17" ht="14.65" thickBot="1">
      <c r="A472" s="16"/>
      <c r="B472" s="17"/>
      <c r="C472" s="18"/>
      <c r="D472" s="18"/>
      <c r="E472" s="17"/>
      <c r="F472" s="17"/>
      <c r="G472" s="18"/>
      <c r="H472" s="18"/>
      <c r="I472" s="17"/>
      <c r="J472" s="17"/>
      <c r="K472" s="17"/>
      <c r="L472" s="17"/>
      <c r="M472" s="17"/>
      <c r="N472" s="17"/>
      <c r="O472" s="17"/>
      <c r="P472" s="17"/>
      <c r="Q472" s="19"/>
    </row>
    <row r="473" spans="1:17" ht="14.65" thickTop="1"/>
    <row r="476" spans="1:17" ht="14.65" thickBot="1"/>
    <row r="477" spans="1:17" ht="14.65" thickTop="1">
      <c r="A477" s="3"/>
      <c r="B477" s="4"/>
      <c r="C477" s="5">
        <v>45016</v>
      </c>
      <c r="D477" s="6"/>
      <c r="E477" s="4"/>
      <c r="F477" s="4"/>
      <c r="G477" s="6"/>
      <c r="H477" s="6"/>
      <c r="I477" s="4"/>
      <c r="J477" s="4"/>
      <c r="K477" s="4"/>
      <c r="L477" s="21" t="s">
        <v>40</v>
      </c>
      <c r="M477" s="4"/>
      <c r="N477" s="4"/>
      <c r="O477" s="4"/>
      <c r="P477" s="4"/>
      <c r="Q477" s="7"/>
    </row>
    <row r="478" spans="1:17">
      <c r="A478" s="8" t="s">
        <v>11</v>
      </c>
      <c r="B478" s="9"/>
      <c r="C478" s="10"/>
      <c r="D478" s="10"/>
      <c r="E478" s="9"/>
      <c r="F478" s="9"/>
      <c r="G478" s="10"/>
      <c r="H478" s="10"/>
      <c r="I478" s="9"/>
      <c r="J478" s="12" t="s">
        <v>68</v>
      </c>
      <c r="K478" s="9"/>
      <c r="L478" s="12" t="s">
        <v>21</v>
      </c>
      <c r="M478" s="12"/>
      <c r="N478" s="9"/>
      <c r="O478" s="9"/>
      <c r="P478" s="9"/>
      <c r="Q478" s="11"/>
    </row>
    <row r="479" spans="1:17">
      <c r="A479" s="8" t="s">
        <v>3</v>
      </c>
      <c r="B479" s="12" t="s">
        <v>6</v>
      </c>
      <c r="C479" s="13" t="s">
        <v>4</v>
      </c>
      <c r="D479" s="13" t="s">
        <v>7</v>
      </c>
      <c r="E479" s="12" t="s">
        <v>16</v>
      </c>
      <c r="F479" s="9"/>
      <c r="G479" s="13" t="s">
        <v>18</v>
      </c>
      <c r="H479" s="13" t="s">
        <v>19</v>
      </c>
      <c r="I479" s="43" t="s">
        <v>133</v>
      </c>
      <c r="J479" s="12" t="s">
        <v>67</v>
      </c>
      <c r="K479" s="9"/>
      <c r="L479" s="22">
        <v>26257.46</v>
      </c>
      <c r="M479" s="9" t="s">
        <v>135</v>
      </c>
      <c r="N479" s="9"/>
      <c r="O479" s="9"/>
      <c r="P479" s="9"/>
      <c r="Q479" s="11"/>
    </row>
    <row r="480" spans="1:17">
      <c r="A480" s="14" t="s">
        <v>190</v>
      </c>
      <c r="B480" s="9">
        <v>14</v>
      </c>
      <c r="C480" s="10">
        <v>97.24</v>
      </c>
      <c r="D480" s="10">
        <f>C480*B480</f>
        <v>1361.36</v>
      </c>
      <c r="E480" s="38" t="s">
        <v>69</v>
      </c>
      <c r="F480" s="9"/>
      <c r="G480" s="10">
        <v>97.09</v>
      </c>
      <c r="H480" s="10">
        <f>(B480*G480)-D480</f>
        <v>-2.0999999999999091</v>
      </c>
      <c r="I480" s="9" t="s">
        <v>134</v>
      </c>
      <c r="J480" s="38">
        <f>G480*B480</f>
        <v>1359.26</v>
      </c>
      <c r="K480" s="9" t="str">
        <f>IF(B480&lt;&gt;0,"sell "&amp;B480&amp;" "&amp;A480&amp;" @ $"&amp;G480,"")</f>
        <v>sell 14 BMRN @ $97.09</v>
      </c>
      <c r="L480" s="10">
        <f>L479+(G480*B480)</f>
        <v>27616.719999999998</v>
      </c>
      <c r="M480" s="9"/>
      <c r="N480" s="9"/>
      <c r="O480" s="9"/>
      <c r="P480" s="9"/>
      <c r="Q480" s="11"/>
    </row>
    <row r="481" spans="1:17">
      <c r="A481" s="14"/>
      <c r="B481" s="9"/>
      <c r="C481" s="10"/>
      <c r="D481" s="10">
        <f>C481*B481</f>
        <v>0</v>
      </c>
      <c r="E481" s="38"/>
      <c r="F481" s="9"/>
      <c r="G481" s="10"/>
      <c r="H481" s="10">
        <f>(B481*G481)-D481</f>
        <v>0</v>
      </c>
      <c r="I481" s="9" t="s">
        <v>134</v>
      </c>
      <c r="J481" s="38">
        <f>G481*B481</f>
        <v>0</v>
      </c>
      <c r="K481" s="9" t="str">
        <f t="shared" ref="K481:K482" si="23">IF(B481&lt;&gt;0,"sell "&amp;B481&amp;" "&amp;A481&amp;" @ $"&amp;G481,"")</f>
        <v/>
      </c>
      <c r="L481" s="10">
        <f>L480+(G481*B481)</f>
        <v>27616.719999999998</v>
      </c>
      <c r="M481" s="9"/>
      <c r="N481" s="9"/>
      <c r="O481" s="9"/>
      <c r="P481" s="9"/>
      <c r="Q481" s="11"/>
    </row>
    <row r="482" spans="1:17">
      <c r="A482" s="14"/>
      <c r="B482" s="9"/>
      <c r="C482" s="10"/>
      <c r="D482" s="10">
        <f>C482*B482</f>
        <v>0</v>
      </c>
      <c r="E482" s="38"/>
      <c r="F482" s="9"/>
      <c r="G482" s="10"/>
      <c r="H482" s="10">
        <f>(B482*G482)-D482</f>
        <v>0</v>
      </c>
      <c r="I482" s="9" t="s">
        <v>134</v>
      </c>
      <c r="J482" s="38">
        <f>G482*B482</f>
        <v>0</v>
      </c>
      <c r="K482" s="9" t="str">
        <f t="shared" si="23"/>
        <v/>
      </c>
      <c r="L482" s="10">
        <f>L481+(G482*B482)</f>
        <v>27616.719999999998</v>
      </c>
      <c r="M482" s="9" t="s">
        <v>44</v>
      </c>
      <c r="N482" s="9"/>
      <c r="O482" s="9"/>
      <c r="P482" s="9"/>
      <c r="Q482" s="11"/>
    </row>
    <row r="483" spans="1:17">
      <c r="A483" s="14"/>
      <c r="B483" s="9"/>
      <c r="C483" s="10" t="s">
        <v>20</v>
      </c>
      <c r="D483" s="10">
        <f>SUM(D480:D482)</f>
        <v>1361.36</v>
      </c>
      <c r="E483" s="9"/>
      <c r="F483" s="9"/>
      <c r="G483" s="41"/>
      <c r="H483" s="10">
        <f>SUM(H480:H482)</f>
        <v>-2.0999999999999091</v>
      </c>
      <c r="I483" s="9"/>
      <c r="J483" s="38">
        <f>SUM(J480:J482)</f>
        <v>1359.26</v>
      </c>
      <c r="K483" s="9"/>
      <c r="L483" s="10"/>
      <c r="M483" s="9"/>
      <c r="N483" s="9"/>
      <c r="O483" s="9"/>
      <c r="P483" s="9"/>
      <c r="Q483" s="11"/>
    </row>
    <row r="484" spans="1:17">
      <c r="A484" s="14"/>
      <c r="B484" s="9"/>
      <c r="C484" s="10"/>
      <c r="D484" s="10"/>
      <c r="E484" s="9"/>
      <c r="F484" s="9"/>
      <c r="G484" s="42"/>
      <c r="H484" s="39"/>
      <c r="I484" s="9"/>
      <c r="J484" s="9"/>
      <c r="K484" s="9"/>
      <c r="L484" s="10"/>
      <c r="M484" s="9"/>
      <c r="N484" s="9"/>
      <c r="O484" s="9"/>
      <c r="P484" s="9"/>
      <c r="Q484" s="11"/>
    </row>
    <row r="485" spans="1:17">
      <c r="A485" s="14"/>
      <c r="B485" s="9"/>
      <c r="C485" s="10"/>
      <c r="D485" s="10"/>
      <c r="E485" s="20"/>
      <c r="F485" s="9"/>
      <c r="G485" s="41"/>
      <c r="H485" s="10"/>
      <c r="I485" s="9"/>
      <c r="J485" s="9"/>
      <c r="K485" s="9"/>
      <c r="L485" s="10"/>
      <c r="M485" s="12" t="s">
        <v>41</v>
      </c>
      <c r="N485" s="9"/>
      <c r="O485" s="9"/>
      <c r="P485" s="9"/>
      <c r="Q485" s="11"/>
    </row>
    <row r="486" spans="1:17">
      <c r="A486" s="8"/>
      <c r="B486" s="9"/>
      <c r="C486" s="10"/>
      <c r="D486" s="10"/>
      <c r="E486" s="20"/>
      <c r="F486" s="9"/>
      <c r="G486" s="41"/>
      <c r="H486" s="10"/>
      <c r="I486" s="9"/>
      <c r="J486" s="9"/>
      <c r="K486" s="9"/>
      <c r="L486" s="10"/>
      <c r="M486" s="12" t="s">
        <v>42</v>
      </c>
      <c r="N486" s="9"/>
      <c r="O486" s="9"/>
      <c r="P486" s="9"/>
      <c r="Q486" s="11"/>
    </row>
    <row r="487" spans="1:17">
      <c r="A487" s="8"/>
      <c r="B487" s="12" t="s">
        <v>6</v>
      </c>
      <c r="C487" s="13" t="s">
        <v>4</v>
      </c>
      <c r="D487" s="13" t="s">
        <v>5</v>
      </c>
      <c r="E487" s="23" t="s">
        <v>16</v>
      </c>
      <c r="F487" s="9"/>
      <c r="G487" s="43" t="s">
        <v>18</v>
      </c>
      <c r="H487" s="13" t="s">
        <v>19</v>
      </c>
      <c r="I487" s="9"/>
      <c r="J487" s="9"/>
      <c r="K487" s="9"/>
      <c r="L487" s="10"/>
      <c r="M487" s="38">
        <f>L479</f>
        <v>26257.46</v>
      </c>
      <c r="N487" s="9" t="s">
        <v>45</v>
      </c>
      <c r="O487" s="9"/>
      <c r="P487" s="9"/>
      <c r="Q487" s="11"/>
    </row>
    <row r="488" spans="1:17">
      <c r="A488" s="14" t="s">
        <v>196</v>
      </c>
      <c r="B488" s="9">
        <v>7</v>
      </c>
      <c r="C488" s="10">
        <v>188.05</v>
      </c>
      <c r="D488" s="10">
        <f>C488*B488</f>
        <v>1316.3500000000001</v>
      </c>
      <c r="E488" s="38" t="s">
        <v>69</v>
      </c>
      <c r="F488" s="9"/>
      <c r="G488" s="10">
        <v>187.26</v>
      </c>
      <c r="H488" s="10">
        <f>(B488*G488)-D488</f>
        <v>-5.5300000000002001</v>
      </c>
      <c r="I488" s="9" t="s">
        <v>134</v>
      </c>
      <c r="J488" s="9"/>
      <c r="K488" s="9" t="str">
        <f>IF(B488&lt;&gt;0,"buy "&amp;B488&amp;" "&amp;A488&amp;" @ $"&amp;G488,"")</f>
        <v>buy 7 MEDP @ $187.26</v>
      </c>
      <c r="L488" s="10">
        <f>L482-(G488*B488)</f>
        <v>26305.899999999998</v>
      </c>
      <c r="M488" s="38">
        <f>L479-(G488*B488)</f>
        <v>24946.639999999999</v>
      </c>
      <c r="N488" s="9"/>
      <c r="O488" s="9"/>
      <c r="P488" s="9"/>
      <c r="Q488" s="11"/>
    </row>
    <row r="489" spans="1:17">
      <c r="A489" s="14" t="s">
        <v>197</v>
      </c>
      <c r="B489" s="9">
        <v>13</v>
      </c>
      <c r="C489" s="10">
        <v>103.97</v>
      </c>
      <c r="D489" s="10">
        <f>C489*B489</f>
        <v>1351.61</v>
      </c>
      <c r="E489" s="38" t="s">
        <v>69</v>
      </c>
      <c r="F489" s="9"/>
      <c r="G489" s="10">
        <v>104.12</v>
      </c>
      <c r="H489" s="10">
        <f>(B489*G489)-D489</f>
        <v>1.9500000000000455</v>
      </c>
      <c r="I489" s="9" t="s">
        <v>134</v>
      </c>
      <c r="J489" s="9"/>
      <c r="K489" s="9" t="str">
        <f>IF(B489&lt;&gt;0,"buy "&amp;B489&amp;" "&amp;A489&amp;" @ $"&amp;G489,"")</f>
        <v>buy 13 NVEE @ $104.12</v>
      </c>
      <c r="L489" s="10">
        <f>L488-(G489*B489)</f>
        <v>24952.339999999997</v>
      </c>
      <c r="M489" s="38">
        <f>M488-(G489*B489)</f>
        <v>23593.079999999998</v>
      </c>
      <c r="N489" s="9"/>
      <c r="O489" s="9"/>
      <c r="P489" s="9"/>
      <c r="Q489" s="11"/>
    </row>
    <row r="490" spans="1:17">
      <c r="A490" s="28" t="s">
        <v>198</v>
      </c>
      <c r="B490" s="29">
        <v>54</v>
      </c>
      <c r="C490" s="30">
        <v>26.02</v>
      </c>
      <c r="D490" s="30">
        <f>C490*B490</f>
        <v>1405.08</v>
      </c>
      <c r="E490" s="38" t="s">
        <v>69</v>
      </c>
      <c r="F490" s="29"/>
      <c r="G490" s="30">
        <v>25.82</v>
      </c>
      <c r="H490" s="30">
        <f>(B490*G490)-D490</f>
        <v>-10.799999999999955</v>
      </c>
      <c r="I490" s="9" t="s">
        <v>134</v>
      </c>
      <c r="J490" s="9"/>
      <c r="K490" s="9" t="str">
        <f>IF(B490&lt;&gt;0,"buy "&amp;B490&amp;" "&amp;A490&amp;" @ $"&amp;G490,"")</f>
        <v>buy 54 AMKR @ $25.82</v>
      </c>
      <c r="L490" s="10">
        <f>L489-(G490*B490)</f>
        <v>23558.059999999998</v>
      </c>
      <c r="M490" s="46">
        <f>M489-(G490*B490)</f>
        <v>22198.799999999999</v>
      </c>
      <c r="N490" s="47" t="str">
        <f>"$"&amp;TEXT(M490,"#,##0.00")&amp;" will be the balance in the account after purchases.  "</f>
        <v xml:space="preserve">$22,198.80 will be the balance in the account after purchases.  </v>
      </c>
      <c r="O490" s="47"/>
      <c r="P490" s="47"/>
      <c r="Q490" s="48"/>
    </row>
    <row r="491" spans="1:17">
      <c r="A491" s="14"/>
      <c r="B491" s="9"/>
      <c r="C491" s="10" t="s">
        <v>20</v>
      </c>
      <c r="D491" s="10">
        <f>SUM(D488:D490)</f>
        <v>4073.04</v>
      </c>
      <c r="E491" s="9"/>
      <c r="F491" s="9"/>
      <c r="G491" s="10" t="s">
        <v>28</v>
      </c>
      <c r="H491" s="10">
        <f>SUM(H488:H490)</f>
        <v>-14.380000000000109</v>
      </c>
      <c r="I491" s="9"/>
      <c r="J491" s="9"/>
      <c r="K491" s="9"/>
      <c r="L491" s="10"/>
      <c r="M491" s="9"/>
      <c r="N491" s="9" t="s">
        <v>84</v>
      </c>
      <c r="O491" s="9"/>
      <c r="P491" s="9"/>
      <c r="Q491" s="11"/>
    </row>
    <row r="492" spans="1:17">
      <c r="A492" s="14"/>
      <c r="B492" s="9"/>
      <c r="C492" s="10"/>
      <c r="D492" s="10"/>
      <c r="E492" s="9"/>
      <c r="F492" s="9"/>
      <c r="G492" s="10"/>
      <c r="H492" s="10"/>
      <c r="I492" s="9"/>
      <c r="J492" s="9"/>
      <c r="K492" s="9"/>
      <c r="L492" s="10"/>
      <c r="M492" s="12" t="str">
        <f>IF(J483+M490&gt;0,"Credit Surplus","Credit Shortage")</f>
        <v>Credit Surplus</v>
      </c>
      <c r="N492" s="38">
        <f>J483+M490</f>
        <v>23558.059999999998</v>
      </c>
      <c r="O492" s="9" t="s">
        <v>121</v>
      </c>
      <c r="P492" s="9"/>
      <c r="Q492" s="11"/>
    </row>
    <row r="493" spans="1:17">
      <c r="A493" s="14"/>
      <c r="B493" s="9"/>
      <c r="C493" s="10"/>
      <c r="D493" s="10"/>
      <c r="E493" s="9"/>
      <c r="F493" s="9"/>
      <c r="G493" s="10"/>
      <c r="H493" s="10"/>
      <c r="I493" s="9"/>
      <c r="J493" s="9"/>
      <c r="K493" s="9"/>
      <c r="L493" s="10"/>
      <c r="M493" s="9"/>
      <c r="N493" s="9"/>
      <c r="O493" s="9"/>
      <c r="P493" s="9"/>
      <c r="Q493" s="11"/>
    </row>
    <row r="494" spans="1:17">
      <c r="A494" s="14"/>
      <c r="B494" s="9"/>
      <c r="C494" s="10"/>
      <c r="D494" s="10"/>
      <c r="E494" s="9"/>
      <c r="F494" s="9"/>
      <c r="G494" s="10"/>
      <c r="H494" s="10"/>
      <c r="I494" s="9"/>
      <c r="J494" s="9"/>
      <c r="K494" s="9"/>
      <c r="L494" s="9"/>
      <c r="M494" s="9"/>
      <c r="N494" s="9"/>
      <c r="O494" s="9"/>
      <c r="P494" s="9"/>
      <c r="Q494" s="11"/>
    </row>
    <row r="495" spans="1:17">
      <c r="A495" s="14" t="s">
        <v>23</v>
      </c>
      <c r="B495" s="9"/>
      <c r="C495" s="10"/>
      <c r="D495" s="22">
        <v>1531.99</v>
      </c>
      <c r="E495" s="9" t="s">
        <v>111</v>
      </c>
      <c r="F495" s="9"/>
      <c r="G495" s="10"/>
      <c r="H495" s="10"/>
      <c r="I495" s="9"/>
      <c r="J495" s="9"/>
      <c r="K495" s="9"/>
      <c r="L495" s="9"/>
      <c r="M495" s="9"/>
      <c r="N495" s="9"/>
      <c r="O495" s="9"/>
      <c r="P495" s="9"/>
      <c r="Q495" s="11"/>
    </row>
    <row r="496" spans="1:17">
      <c r="A496" s="14" t="s">
        <v>24</v>
      </c>
      <c r="B496" s="9"/>
      <c r="C496" s="10"/>
      <c r="D496" s="49">
        <f>H483</f>
        <v>-2.0999999999999091</v>
      </c>
      <c r="E496" s="9" t="s">
        <v>36</v>
      </c>
      <c r="F496" s="9"/>
      <c r="G496" s="10"/>
      <c r="H496" s="10"/>
      <c r="I496" s="9"/>
      <c r="J496" s="9"/>
      <c r="K496" s="9"/>
      <c r="L496" s="9"/>
      <c r="M496" s="9"/>
      <c r="N496" s="9"/>
      <c r="O496" s="9"/>
      <c r="P496" s="9"/>
      <c r="Q496" s="11"/>
    </row>
    <row r="497" spans="1:17">
      <c r="A497" s="14" t="s">
        <v>25</v>
      </c>
      <c r="B497" s="9"/>
      <c r="C497" s="10"/>
      <c r="D497" s="10">
        <f>D495+D496</f>
        <v>1529.89</v>
      </c>
      <c r="E497" s="9"/>
      <c r="F497" s="9"/>
      <c r="G497" s="10"/>
      <c r="H497" s="10"/>
      <c r="I497" s="9"/>
      <c r="J497" s="9"/>
      <c r="K497" s="9"/>
      <c r="L497" s="9"/>
      <c r="M497" s="9"/>
      <c r="N497" s="9"/>
      <c r="O497" s="9"/>
      <c r="P497" s="9"/>
      <c r="Q497" s="11"/>
    </row>
    <row r="498" spans="1:17">
      <c r="A498" s="14" t="s">
        <v>27</v>
      </c>
      <c r="B498" s="9"/>
      <c r="C498" s="10"/>
      <c r="D498" s="10">
        <f>H491</f>
        <v>-14.380000000000109</v>
      </c>
      <c r="E498" s="9" t="s">
        <v>37</v>
      </c>
      <c r="F498" s="9"/>
      <c r="G498" s="10"/>
      <c r="H498" s="10"/>
      <c r="I498" s="9"/>
      <c r="J498" s="9"/>
      <c r="K498" s="9"/>
      <c r="L498" s="9"/>
      <c r="M498" s="9"/>
      <c r="N498" s="9"/>
      <c r="O498" s="9"/>
      <c r="P498" s="9"/>
      <c r="Q498" s="11"/>
    </row>
    <row r="499" spans="1:17">
      <c r="A499" s="14" t="s">
        <v>25</v>
      </c>
      <c r="B499" s="9"/>
      <c r="C499" s="10"/>
      <c r="D499" s="32">
        <f>D497-D498</f>
        <v>1544.2700000000002</v>
      </c>
      <c r="E499" s="20" t="s">
        <v>38</v>
      </c>
      <c r="F499" s="9"/>
      <c r="G499" s="10"/>
      <c r="H499" s="10"/>
      <c r="I499" s="9"/>
      <c r="J499" s="9"/>
      <c r="K499" s="9"/>
      <c r="L499" s="9"/>
      <c r="M499" s="9"/>
      <c r="N499" s="9"/>
      <c r="O499" s="9"/>
      <c r="P499" s="9"/>
      <c r="Q499" s="11"/>
    </row>
    <row r="500" spans="1:17" ht="14.65" thickBot="1">
      <c r="A500" s="16"/>
      <c r="B500" s="17"/>
      <c r="C500" s="18"/>
      <c r="D500" s="18"/>
      <c r="E500" s="17"/>
      <c r="F500" s="17"/>
      <c r="G500" s="18"/>
      <c r="H500" s="18"/>
      <c r="I500" s="17"/>
      <c r="J500" s="17"/>
      <c r="K500" s="17"/>
      <c r="L500" s="17"/>
      <c r="M500" s="17"/>
      <c r="N500" s="17"/>
      <c r="O500" s="17"/>
      <c r="P500" s="17"/>
      <c r="Q500" s="19"/>
    </row>
    <row r="501" spans="1:17" ht="14.65" thickTop="1"/>
    <row r="503" spans="1:17" ht="14.65" thickBot="1"/>
    <row r="504" spans="1:17" ht="14.65" thickTop="1">
      <c r="A504" s="3"/>
      <c r="B504" s="4"/>
      <c r="C504" s="5">
        <v>44985</v>
      </c>
      <c r="D504" s="6"/>
      <c r="E504" s="4"/>
      <c r="F504" s="4"/>
      <c r="G504" s="6"/>
      <c r="H504" s="6"/>
      <c r="I504" s="4"/>
      <c r="J504" s="4"/>
      <c r="K504" s="4"/>
      <c r="L504" s="21" t="s">
        <v>40</v>
      </c>
      <c r="M504" s="4"/>
      <c r="N504" s="4"/>
      <c r="O504" s="4"/>
      <c r="P504" s="4"/>
      <c r="Q504" s="7"/>
    </row>
    <row r="505" spans="1:17">
      <c r="A505" s="8" t="s">
        <v>11</v>
      </c>
      <c r="B505" s="9"/>
      <c r="C505" s="10"/>
      <c r="D505" s="10"/>
      <c r="E505" s="9"/>
      <c r="F505" s="9"/>
      <c r="G505" s="10"/>
      <c r="H505" s="10"/>
      <c r="I505" s="9"/>
      <c r="J505" s="12" t="s">
        <v>68</v>
      </c>
      <c r="K505" s="9"/>
      <c r="L505" s="12" t="s">
        <v>21</v>
      </c>
      <c r="M505" s="12"/>
      <c r="N505" s="9"/>
      <c r="O505" s="9"/>
      <c r="P505" s="9"/>
      <c r="Q505" s="11"/>
    </row>
    <row r="506" spans="1:17">
      <c r="A506" s="8" t="s">
        <v>3</v>
      </c>
      <c r="B506" s="12" t="s">
        <v>6</v>
      </c>
      <c r="C506" s="13" t="s">
        <v>4</v>
      </c>
      <c r="D506" s="13" t="s">
        <v>7</v>
      </c>
      <c r="E506" s="12" t="s">
        <v>16</v>
      </c>
      <c r="F506" s="9"/>
      <c r="G506" s="13" t="s">
        <v>18</v>
      </c>
      <c r="H506" s="13" t="s">
        <v>19</v>
      </c>
      <c r="I506" s="43" t="s">
        <v>133</v>
      </c>
      <c r="J506" s="12" t="s">
        <v>67</v>
      </c>
      <c r="K506" s="9"/>
      <c r="L506" s="22">
        <v>18338.580000000002</v>
      </c>
      <c r="M506" s="9" t="s">
        <v>135</v>
      </c>
      <c r="N506" s="9"/>
      <c r="O506" s="9"/>
      <c r="P506" s="9"/>
      <c r="Q506" s="11"/>
    </row>
    <row r="507" spans="1:17">
      <c r="A507" s="14" t="s">
        <v>187</v>
      </c>
      <c r="B507" s="9">
        <v>97</v>
      </c>
      <c r="C507" s="10">
        <v>14.83</v>
      </c>
      <c r="D507" s="10">
        <f>C507*B507</f>
        <v>1438.51</v>
      </c>
      <c r="E507" s="38" t="s">
        <v>69</v>
      </c>
      <c r="F507" s="9"/>
      <c r="G507" s="10">
        <v>14.74</v>
      </c>
      <c r="H507" s="10">
        <f>(B507*G507)-D507</f>
        <v>-8.7300000000000182</v>
      </c>
      <c r="I507" s="9" t="s">
        <v>134</v>
      </c>
      <c r="J507" s="38">
        <f>G507*B507</f>
        <v>1429.78</v>
      </c>
      <c r="K507" s="9" t="str">
        <f>IF(B507&lt;&gt;0,"sell "&amp;B507&amp;" "&amp;A507&amp;" @ $"&amp;G507,"")</f>
        <v>sell 97 TH @ $14.74</v>
      </c>
      <c r="L507" s="10">
        <f>L506+(G507*B507)</f>
        <v>19768.36</v>
      </c>
      <c r="M507" s="9"/>
      <c r="N507" s="9"/>
      <c r="O507" s="9"/>
      <c r="P507" s="9"/>
      <c r="Q507" s="11"/>
    </row>
    <row r="508" spans="1:17">
      <c r="A508" s="14" t="s">
        <v>85</v>
      </c>
      <c r="B508" s="9">
        <v>18</v>
      </c>
      <c r="C508" s="10">
        <v>70.19</v>
      </c>
      <c r="D508" s="10">
        <f>C508*B508</f>
        <v>1263.42</v>
      </c>
      <c r="E508" s="38" t="s">
        <v>69</v>
      </c>
      <c r="F508" s="9"/>
      <c r="G508" s="10">
        <v>70.56</v>
      </c>
      <c r="H508" s="10">
        <f>(B508*G508)-D508</f>
        <v>6.6599999999998545</v>
      </c>
      <c r="I508" s="9" t="s">
        <v>134</v>
      </c>
      <c r="J508" s="38">
        <f>G508*B508</f>
        <v>1270.08</v>
      </c>
      <c r="K508" s="9" t="str">
        <f t="shared" ref="K508:K509" si="24">IF(B508&lt;&gt;0,"sell "&amp;B508&amp;" "&amp;A508&amp;" @ $"&amp;G508,"")</f>
        <v>sell 18 HURN @ $70.56</v>
      </c>
      <c r="L508" s="10">
        <f>L507+(G508*B508)</f>
        <v>21038.440000000002</v>
      </c>
      <c r="M508" s="9"/>
      <c r="N508" s="9"/>
      <c r="O508" s="9"/>
      <c r="P508" s="9"/>
      <c r="Q508" s="11"/>
    </row>
    <row r="509" spans="1:17">
      <c r="A509" s="14" t="s">
        <v>188</v>
      </c>
      <c r="B509" s="9">
        <v>32</v>
      </c>
      <c r="C509" s="10">
        <v>35.85</v>
      </c>
      <c r="D509" s="10">
        <f>C509*B509</f>
        <v>1147.2</v>
      </c>
      <c r="E509" s="38" t="s">
        <v>69</v>
      </c>
      <c r="F509" s="9"/>
      <c r="G509" s="10">
        <v>35.78</v>
      </c>
      <c r="H509" s="10">
        <f>(B509*G509)-D509</f>
        <v>-2.2400000000000091</v>
      </c>
      <c r="I509" s="9" t="s">
        <v>134</v>
      </c>
      <c r="J509" s="38">
        <f>G509*B509</f>
        <v>1144.96</v>
      </c>
      <c r="K509" s="9" t="str">
        <f t="shared" si="24"/>
        <v>sell 32 RPRX @ $35.78</v>
      </c>
      <c r="L509" s="10">
        <f>L508+(G509*B509)</f>
        <v>22183.4</v>
      </c>
      <c r="M509" s="9" t="s">
        <v>44</v>
      </c>
      <c r="N509" s="9"/>
      <c r="O509" s="9"/>
      <c r="P509" s="9"/>
      <c r="Q509" s="11"/>
    </row>
    <row r="510" spans="1:17">
      <c r="A510" s="14"/>
      <c r="B510" s="9"/>
      <c r="C510" s="10" t="s">
        <v>20</v>
      </c>
      <c r="D510" s="10">
        <f>SUM(D507:D509)</f>
        <v>3849.13</v>
      </c>
      <c r="E510" s="9"/>
      <c r="F510" s="9"/>
      <c r="G510" s="41"/>
      <c r="H510" s="10">
        <f>SUM(H507:H509)</f>
        <v>-4.3100000000001728</v>
      </c>
      <c r="I510" s="9"/>
      <c r="J510" s="38">
        <f>SUM(J507:J509)</f>
        <v>3844.8199999999997</v>
      </c>
      <c r="K510" s="9"/>
      <c r="L510" s="10"/>
      <c r="M510" s="9"/>
      <c r="N510" s="9"/>
      <c r="O510" s="9"/>
      <c r="P510" s="9"/>
      <c r="Q510" s="11"/>
    </row>
    <row r="511" spans="1:17">
      <c r="A511" s="14"/>
      <c r="B511" s="9"/>
      <c r="C511" s="10"/>
      <c r="D511" s="10"/>
      <c r="E511" s="9"/>
      <c r="F511" s="9"/>
      <c r="G511" s="42"/>
      <c r="H511" s="39"/>
      <c r="I511" s="9"/>
      <c r="J511" s="9"/>
      <c r="K511" s="9"/>
      <c r="L511" s="10"/>
      <c r="M511" s="9"/>
      <c r="N511" s="9"/>
      <c r="O511" s="9"/>
      <c r="P511" s="9"/>
      <c r="Q511" s="11"/>
    </row>
    <row r="512" spans="1:17">
      <c r="A512" s="14"/>
      <c r="B512" s="9"/>
      <c r="C512" s="10"/>
      <c r="D512" s="10"/>
      <c r="E512" s="20"/>
      <c r="F512" s="9"/>
      <c r="G512" s="41"/>
      <c r="H512" s="10"/>
      <c r="I512" s="9"/>
      <c r="J512" s="9"/>
      <c r="K512" s="9"/>
      <c r="L512" s="10"/>
      <c r="M512" s="12" t="s">
        <v>41</v>
      </c>
      <c r="N512" s="9"/>
      <c r="O512" s="9"/>
      <c r="P512" s="9"/>
      <c r="Q512" s="11"/>
    </row>
    <row r="513" spans="1:17">
      <c r="A513" s="8"/>
      <c r="B513" s="9"/>
      <c r="C513" s="10"/>
      <c r="D513" s="10"/>
      <c r="E513" s="20"/>
      <c r="F513" s="9"/>
      <c r="G513" s="41"/>
      <c r="H513" s="10"/>
      <c r="I513" s="9"/>
      <c r="J513" s="9"/>
      <c r="K513" s="9"/>
      <c r="L513" s="10"/>
      <c r="M513" s="12" t="s">
        <v>42</v>
      </c>
      <c r="N513" s="9"/>
      <c r="O513" s="9"/>
      <c r="P513" s="9"/>
      <c r="Q513" s="11"/>
    </row>
    <row r="514" spans="1:17">
      <c r="A514" s="8"/>
      <c r="B514" s="12" t="s">
        <v>6</v>
      </c>
      <c r="C514" s="13" t="s">
        <v>4</v>
      </c>
      <c r="D514" s="13" t="s">
        <v>5</v>
      </c>
      <c r="E514" s="23" t="s">
        <v>16</v>
      </c>
      <c r="F514" s="9"/>
      <c r="G514" s="43" t="s">
        <v>18</v>
      </c>
      <c r="H514" s="13" t="s">
        <v>19</v>
      </c>
      <c r="I514" s="9"/>
      <c r="J514" s="9"/>
      <c r="K514" s="9"/>
      <c r="L514" s="10"/>
      <c r="M514" s="38">
        <f>L506</f>
        <v>18338.580000000002</v>
      </c>
      <c r="N514" s="9" t="s">
        <v>45</v>
      </c>
      <c r="O514" s="9"/>
      <c r="P514" s="9"/>
      <c r="Q514" s="11"/>
    </row>
    <row r="515" spans="1:17">
      <c r="A515" s="14" t="s">
        <v>194</v>
      </c>
      <c r="B515" s="9">
        <v>199</v>
      </c>
      <c r="C515" s="10">
        <v>7.23</v>
      </c>
      <c r="D515" s="10">
        <f>C515*B515</f>
        <v>1438.77</v>
      </c>
      <c r="E515" s="38" t="s">
        <v>69</v>
      </c>
      <c r="F515" s="9"/>
      <c r="G515" s="10">
        <v>7.29</v>
      </c>
      <c r="H515" s="10">
        <f>(B515*G515)-D515</f>
        <v>11.940000000000055</v>
      </c>
      <c r="I515" s="9" t="s">
        <v>134</v>
      </c>
      <c r="J515" s="9"/>
      <c r="K515" s="9" t="str">
        <f>IF(B515&lt;&gt;0,"buy "&amp;B515&amp;" "&amp;A515&amp;" @ $"&amp;G515,"")</f>
        <v>buy 199 BORR @ $7.29</v>
      </c>
      <c r="L515" s="10">
        <f>L509-(G515*B515)</f>
        <v>20732.690000000002</v>
      </c>
      <c r="M515" s="38">
        <f>L506-(G515*B515)</f>
        <v>16887.870000000003</v>
      </c>
      <c r="N515" s="9"/>
      <c r="O515" s="9"/>
      <c r="P515" s="9"/>
      <c r="Q515" s="11"/>
    </row>
    <row r="516" spans="1:17">
      <c r="A516" s="14" t="s">
        <v>195</v>
      </c>
      <c r="B516" s="9">
        <v>22</v>
      </c>
      <c r="C516" s="10">
        <v>65.17</v>
      </c>
      <c r="D516" s="10">
        <f>C516*B516</f>
        <v>1433.74</v>
      </c>
      <c r="E516" s="38" t="s">
        <v>69</v>
      </c>
      <c r="F516" s="9"/>
      <c r="G516" s="10">
        <v>64.91</v>
      </c>
      <c r="H516" s="10">
        <f>(B516*G516)-D516</f>
        <v>-5.7200000000000273</v>
      </c>
      <c r="I516" s="9" t="s">
        <v>134</v>
      </c>
      <c r="J516" s="9"/>
      <c r="K516" s="9" t="str">
        <f>IF(B516&lt;&gt;0,"buy "&amp;B516&amp;" "&amp;A516&amp;" @ $"&amp;G516,"")</f>
        <v>buy 22 HQY @ $64.91</v>
      </c>
      <c r="L516" s="10">
        <f>L515-(G516*B516)</f>
        <v>19304.670000000002</v>
      </c>
      <c r="M516" s="38">
        <f>M515-(G516*B516)</f>
        <v>15459.850000000002</v>
      </c>
      <c r="N516" s="9"/>
      <c r="O516" s="9"/>
      <c r="P516" s="9"/>
      <c r="Q516" s="11"/>
    </row>
    <row r="517" spans="1:17">
      <c r="A517" s="28"/>
      <c r="B517" s="29"/>
      <c r="C517" s="30"/>
      <c r="D517" s="30">
        <f>C517*B517</f>
        <v>0</v>
      </c>
      <c r="E517" s="38"/>
      <c r="F517" s="29"/>
      <c r="G517" s="30"/>
      <c r="H517" s="30">
        <f>(B517*G517)-D517</f>
        <v>0</v>
      </c>
      <c r="I517" s="9" t="s">
        <v>134</v>
      </c>
      <c r="J517" s="9"/>
      <c r="K517" s="9" t="str">
        <f>IF(B517&lt;&gt;0,"buy "&amp;B517&amp;" "&amp;A517&amp;" @ $"&amp;G517,"")</f>
        <v/>
      </c>
      <c r="L517" s="10">
        <f>L516-(G517*B517)</f>
        <v>19304.670000000002</v>
      </c>
      <c r="M517" s="46">
        <f>M516-(G517*B517)</f>
        <v>15459.850000000002</v>
      </c>
      <c r="N517" s="47" t="str">
        <f>"$"&amp;TEXT(M517,"#,##0.00")&amp;" will be the balance in the account after purchases.  "</f>
        <v xml:space="preserve">$15,459.85 will be the balance in the account after purchases.  </v>
      </c>
      <c r="O517" s="47"/>
      <c r="P517" s="47"/>
      <c r="Q517" s="48"/>
    </row>
    <row r="518" spans="1:17">
      <c r="A518" s="14"/>
      <c r="B518" s="9"/>
      <c r="C518" s="10" t="s">
        <v>20</v>
      </c>
      <c r="D518" s="10">
        <f>SUM(D515:D517)</f>
        <v>2872.51</v>
      </c>
      <c r="E518" s="9"/>
      <c r="F518" s="9"/>
      <c r="G518" s="10" t="s">
        <v>28</v>
      </c>
      <c r="H518" s="10">
        <f>SUM(H515:H517)</f>
        <v>6.2200000000000273</v>
      </c>
      <c r="I518" s="9"/>
      <c r="J518" s="9"/>
      <c r="K518" s="9"/>
      <c r="L518" s="10"/>
      <c r="M518" s="9"/>
      <c r="N518" s="9" t="s">
        <v>84</v>
      </c>
      <c r="O518" s="9"/>
      <c r="P518" s="9"/>
      <c r="Q518" s="11"/>
    </row>
    <row r="519" spans="1:17">
      <c r="A519" s="14"/>
      <c r="B519" s="9"/>
      <c r="C519" s="10"/>
      <c r="D519" s="10"/>
      <c r="E519" s="9"/>
      <c r="F519" s="9"/>
      <c r="G519" s="10"/>
      <c r="H519" s="10"/>
      <c r="I519" s="9"/>
      <c r="J519" s="9"/>
      <c r="K519" s="9"/>
      <c r="L519" s="10"/>
      <c r="M519" s="12" t="str">
        <f>IF(J510+M517&gt;0,"Credit Surplus","Credit Shortage")</f>
        <v>Credit Surplus</v>
      </c>
      <c r="N519" s="38">
        <f>J510+M517</f>
        <v>19304.670000000002</v>
      </c>
      <c r="O519" s="9" t="s">
        <v>121</v>
      </c>
      <c r="P519" s="9"/>
      <c r="Q519" s="11"/>
    </row>
    <row r="520" spans="1:17">
      <c r="A520" s="14"/>
      <c r="B520" s="9"/>
      <c r="C520" s="10"/>
      <c r="D520" s="10"/>
      <c r="E520" s="9"/>
      <c r="F520" s="9"/>
      <c r="G520" s="10"/>
      <c r="H520" s="10"/>
      <c r="I520" s="9"/>
      <c r="J520" s="9"/>
      <c r="K520" s="9"/>
      <c r="L520" s="10"/>
      <c r="M520" s="9"/>
      <c r="N520" s="9"/>
      <c r="O520" s="9"/>
      <c r="P520" s="9"/>
      <c r="Q520" s="11"/>
    </row>
    <row r="521" spans="1:17">
      <c r="A521" s="14"/>
      <c r="B521" s="9"/>
      <c r="C521" s="10"/>
      <c r="D521" s="10"/>
      <c r="E521" s="9"/>
      <c r="F521" s="9"/>
      <c r="G521" s="10"/>
      <c r="H521" s="10"/>
      <c r="I521" s="9"/>
      <c r="J521" s="9"/>
      <c r="K521" s="9"/>
      <c r="L521" s="9"/>
      <c r="M521" s="9"/>
      <c r="N521" s="9"/>
      <c r="O521" s="9"/>
      <c r="P521" s="9"/>
      <c r="Q521" s="11"/>
    </row>
    <row r="522" spans="1:17">
      <c r="A522" s="14" t="s">
        <v>23</v>
      </c>
      <c r="B522" s="9"/>
      <c r="C522" s="10"/>
      <c r="D522" s="22">
        <v>2735.63</v>
      </c>
      <c r="E522" s="9" t="s">
        <v>111</v>
      </c>
      <c r="F522" s="9"/>
      <c r="G522" s="10"/>
      <c r="H522" s="10"/>
      <c r="I522" s="9"/>
      <c r="J522" s="9"/>
      <c r="K522" s="9"/>
      <c r="L522" s="9"/>
      <c r="M522" s="9"/>
      <c r="N522" s="9"/>
      <c r="O522" s="9"/>
      <c r="P522" s="9"/>
      <c r="Q522" s="11"/>
    </row>
    <row r="523" spans="1:17">
      <c r="A523" s="14" t="s">
        <v>24</v>
      </c>
      <c r="B523" s="9"/>
      <c r="C523" s="10"/>
      <c r="D523" s="49">
        <f>H510</f>
        <v>-4.3100000000001728</v>
      </c>
      <c r="E523" s="9" t="s">
        <v>36</v>
      </c>
      <c r="F523" s="9"/>
      <c r="G523" s="10"/>
      <c r="H523" s="10"/>
      <c r="I523" s="9"/>
      <c r="J523" s="9"/>
      <c r="K523" s="9"/>
      <c r="L523" s="9"/>
      <c r="M523" s="9"/>
      <c r="N523" s="9"/>
      <c r="O523" s="9"/>
      <c r="P523" s="9"/>
      <c r="Q523" s="11"/>
    </row>
    <row r="524" spans="1:17">
      <c r="A524" s="14" t="s">
        <v>25</v>
      </c>
      <c r="B524" s="9"/>
      <c r="C524" s="10"/>
      <c r="D524" s="10">
        <f>D522+D523</f>
        <v>2731.3199999999997</v>
      </c>
      <c r="E524" s="9"/>
      <c r="F524" s="9"/>
      <c r="G524" s="10"/>
      <c r="H524" s="10"/>
      <c r="I524" s="9"/>
      <c r="J524" s="9"/>
      <c r="K524" s="9"/>
      <c r="L524" s="9"/>
      <c r="M524" s="9"/>
      <c r="N524" s="9"/>
      <c r="O524" s="9"/>
      <c r="P524" s="9"/>
      <c r="Q524" s="11"/>
    </row>
    <row r="525" spans="1:17">
      <c r="A525" s="14" t="s">
        <v>27</v>
      </c>
      <c r="B525" s="9"/>
      <c r="C525" s="10"/>
      <c r="D525" s="10">
        <f>H518</f>
        <v>6.2200000000000273</v>
      </c>
      <c r="E525" s="9" t="s">
        <v>37</v>
      </c>
      <c r="F525" s="9"/>
      <c r="G525" s="10"/>
      <c r="H525" s="10"/>
      <c r="I525" s="9"/>
      <c r="J525" s="9"/>
      <c r="K525" s="9"/>
      <c r="L525" s="9"/>
      <c r="M525" s="9"/>
      <c r="N525" s="9"/>
      <c r="O525" s="9"/>
      <c r="P525" s="9"/>
      <c r="Q525" s="11"/>
    </row>
    <row r="526" spans="1:17">
      <c r="A526" s="14" t="s">
        <v>25</v>
      </c>
      <c r="B526" s="9"/>
      <c r="C526" s="10"/>
      <c r="D526" s="32">
        <f>D524-D525</f>
        <v>2725.0999999999995</v>
      </c>
      <c r="E526" s="20" t="s">
        <v>38</v>
      </c>
      <c r="F526" s="9"/>
      <c r="G526" s="10"/>
      <c r="H526" s="10"/>
      <c r="I526" s="9"/>
      <c r="J526" s="9"/>
      <c r="K526" s="9"/>
      <c r="L526" s="9"/>
      <c r="M526" s="9"/>
      <c r="N526" s="9"/>
      <c r="O526" s="9"/>
      <c r="P526" s="9"/>
      <c r="Q526" s="11"/>
    </row>
    <row r="527" spans="1:17" ht="14.65" thickBot="1">
      <c r="A527" s="16"/>
      <c r="B527" s="17"/>
      <c r="C527" s="18"/>
      <c r="D527" s="18"/>
      <c r="E527" s="17"/>
      <c r="F527" s="17"/>
      <c r="G527" s="18"/>
      <c r="H527" s="18"/>
      <c r="I527" s="17"/>
      <c r="J527" s="17"/>
      <c r="K527" s="17"/>
      <c r="L527" s="17"/>
      <c r="M527" s="17"/>
      <c r="N527" s="17"/>
      <c r="O527" s="17"/>
      <c r="P527" s="17"/>
      <c r="Q527" s="19"/>
    </row>
    <row r="528" spans="1:17" ht="14.65" thickTop="1"/>
    <row r="530" spans="1:17" ht="14.65" thickBot="1">
      <c r="C530" s="1"/>
      <c r="D530" s="1"/>
      <c r="G530" s="1"/>
      <c r="H530" s="1"/>
    </row>
    <row r="531" spans="1:17" ht="14.65" thickTop="1">
      <c r="A531" s="3"/>
      <c r="B531" s="4"/>
      <c r="C531" s="5">
        <v>44957</v>
      </c>
      <c r="D531" s="6"/>
      <c r="E531" s="4"/>
      <c r="F531" s="4"/>
      <c r="G531" s="6"/>
      <c r="H531" s="6"/>
      <c r="I531" s="4"/>
      <c r="J531" s="4"/>
      <c r="K531" s="4"/>
      <c r="L531" s="21" t="s">
        <v>40</v>
      </c>
      <c r="M531" s="4"/>
      <c r="N531" s="4"/>
      <c r="O531" s="4"/>
      <c r="P531" s="4"/>
      <c r="Q531" s="7"/>
    </row>
    <row r="532" spans="1:17">
      <c r="A532" s="8" t="s">
        <v>11</v>
      </c>
      <c r="B532" s="9"/>
      <c r="C532" s="10"/>
      <c r="D532" s="10"/>
      <c r="E532" s="9"/>
      <c r="F532" s="9"/>
      <c r="G532" s="10"/>
      <c r="H532" s="10"/>
      <c r="I532" s="9"/>
      <c r="J532" s="12" t="s">
        <v>68</v>
      </c>
      <c r="K532" s="9"/>
      <c r="L532" s="12" t="s">
        <v>21</v>
      </c>
      <c r="M532" s="12"/>
      <c r="N532" s="9"/>
      <c r="O532" s="9"/>
      <c r="P532" s="9"/>
      <c r="Q532" s="11"/>
    </row>
    <row r="533" spans="1:17">
      <c r="A533" s="8" t="s">
        <v>3</v>
      </c>
      <c r="B533" s="12" t="s">
        <v>6</v>
      </c>
      <c r="C533" s="13" t="s">
        <v>4</v>
      </c>
      <c r="D533" s="13" t="s">
        <v>7</v>
      </c>
      <c r="E533" s="12" t="s">
        <v>16</v>
      </c>
      <c r="F533" s="9"/>
      <c r="G533" s="13" t="s">
        <v>18</v>
      </c>
      <c r="H533" s="13" t="s">
        <v>19</v>
      </c>
      <c r="I533" s="43" t="s">
        <v>133</v>
      </c>
      <c r="J533" s="12" t="s">
        <v>67</v>
      </c>
      <c r="K533" s="9"/>
      <c r="L533" s="22">
        <v>18314.939999999999</v>
      </c>
      <c r="M533" s="9" t="s">
        <v>135</v>
      </c>
      <c r="N533" s="9"/>
      <c r="O533" s="9"/>
      <c r="P533" s="9"/>
      <c r="Q533" s="11"/>
    </row>
    <row r="534" spans="1:17">
      <c r="A534" s="14" t="s">
        <v>184</v>
      </c>
      <c r="B534" s="9">
        <v>22</v>
      </c>
      <c r="C534" s="10">
        <v>57.83</v>
      </c>
      <c r="D534" s="10">
        <f>C534*B534</f>
        <v>1272.26</v>
      </c>
      <c r="E534" s="38" t="s">
        <v>17</v>
      </c>
      <c r="F534" s="9"/>
      <c r="G534" s="10">
        <v>57.82</v>
      </c>
      <c r="H534" s="10">
        <f>(B534*G534)-D534</f>
        <v>-0.22000000000002728</v>
      </c>
      <c r="I534" s="9" t="s">
        <v>134</v>
      </c>
      <c r="J534" s="38">
        <f>G534*B534</f>
        <v>1272.04</v>
      </c>
      <c r="K534" s="9" t="str">
        <f>IF(B534&lt;&gt;0,"sell "&amp;B534&amp;" "&amp;A534&amp;" @ $"&amp;G534,"")</f>
        <v>sell 22 CEIX @ $57.82</v>
      </c>
      <c r="L534" s="10">
        <f>L533+(G534*B534)</f>
        <v>19586.98</v>
      </c>
      <c r="M534" s="9"/>
      <c r="N534" s="9"/>
      <c r="O534" s="9"/>
      <c r="P534" s="9"/>
      <c r="Q534" s="11"/>
    </row>
    <row r="535" spans="1:17">
      <c r="A535" s="14" t="s">
        <v>185</v>
      </c>
      <c r="B535" s="9">
        <v>18</v>
      </c>
      <c r="C535" s="10">
        <v>75.33</v>
      </c>
      <c r="D535" s="10">
        <f>C535*B535</f>
        <v>1355.94</v>
      </c>
      <c r="E535" s="38" t="s">
        <v>17</v>
      </c>
      <c r="F535" s="9"/>
      <c r="G535" s="10">
        <v>75.150000000000006</v>
      </c>
      <c r="H535" s="10">
        <f>(B535*G535)-D535</f>
        <v>-3.2400000000000091</v>
      </c>
      <c r="I535" s="9" t="s">
        <v>134</v>
      </c>
      <c r="J535" s="38">
        <f>G535*B535</f>
        <v>1352.7</v>
      </c>
      <c r="K535" s="9" t="str">
        <f t="shared" ref="K535:K536" si="25">IF(B535&lt;&gt;0,"sell "&amp;B535&amp;" "&amp;A535&amp;" @ $"&amp;G535,"")</f>
        <v>sell 18 CBT @ $75.15</v>
      </c>
      <c r="L535" s="10">
        <f>L534+(G535*B535)</f>
        <v>20939.68</v>
      </c>
      <c r="M535" s="9"/>
      <c r="N535" s="9"/>
      <c r="O535" s="9"/>
      <c r="P535" s="9"/>
      <c r="Q535" s="11"/>
    </row>
    <row r="536" spans="1:17">
      <c r="A536" s="14" t="s">
        <v>186</v>
      </c>
      <c r="B536" s="9">
        <v>75</v>
      </c>
      <c r="C536" s="10">
        <v>16.28</v>
      </c>
      <c r="D536" s="10">
        <f>C536*B536</f>
        <v>1221</v>
      </c>
      <c r="E536" s="38" t="s">
        <v>17</v>
      </c>
      <c r="F536" s="9"/>
      <c r="G536" s="10">
        <v>16.2</v>
      </c>
      <c r="H536" s="10">
        <f>(B536*G536)-D536</f>
        <v>-6</v>
      </c>
      <c r="I536" s="9" t="s">
        <v>134</v>
      </c>
      <c r="J536" s="38">
        <f>G536*B536</f>
        <v>1215</v>
      </c>
      <c r="K536" s="9" t="str">
        <f t="shared" si="25"/>
        <v>sell 75 BSM @ $16.2</v>
      </c>
      <c r="L536" s="10">
        <f>L535+(G536*B536)</f>
        <v>22154.68</v>
      </c>
      <c r="M536" s="9" t="s">
        <v>44</v>
      </c>
      <c r="N536" s="9"/>
      <c r="O536" s="9"/>
      <c r="P536" s="9"/>
      <c r="Q536" s="11"/>
    </row>
    <row r="537" spans="1:17">
      <c r="A537" s="14"/>
      <c r="B537" s="9"/>
      <c r="C537" s="10" t="s">
        <v>20</v>
      </c>
      <c r="D537" s="10">
        <f>SUM(D534:D536)</f>
        <v>3849.2</v>
      </c>
      <c r="E537" s="9"/>
      <c r="F537" s="9"/>
      <c r="G537" s="41"/>
      <c r="H537" s="10">
        <f>SUM(H534:H536)</f>
        <v>-9.4600000000000364</v>
      </c>
      <c r="I537" s="9"/>
      <c r="J537" s="38">
        <f>SUM(J534:J536)</f>
        <v>3839.74</v>
      </c>
      <c r="K537" s="9"/>
      <c r="L537" s="10"/>
      <c r="M537" s="9"/>
      <c r="N537" s="9"/>
      <c r="O537" s="9"/>
      <c r="P537" s="9"/>
      <c r="Q537" s="11"/>
    </row>
    <row r="538" spans="1:17">
      <c r="A538" s="14"/>
      <c r="B538" s="9"/>
      <c r="C538" s="10"/>
      <c r="D538" s="10"/>
      <c r="E538" s="9"/>
      <c r="F538" s="9"/>
      <c r="G538" s="42"/>
      <c r="H538" s="39"/>
      <c r="I538" s="9"/>
      <c r="J538" s="9"/>
      <c r="K538" s="9"/>
      <c r="L538" s="10"/>
      <c r="M538" s="9"/>
      <c r="N538" s="9"/>
      <c r="O538" s="9"/>
      <c r="P538" s="9"/>
      <c r="Q538" s="11"/>
    </row>
    <row r="539" spans="1:17">
      <c r="A539" s="14"/>
      <c r="B539" s="9"/>
      <c r="C539" s="10"/>
      <c r="D539" s="10"/>
      <c r="E539" s="20"/>
      <c r="F539" s="9"/>
      <c r="G539" s="41"/>
      <c r="H539" s="10"/>
      <c r="I539" s="9"/>
      <c r="J539" s="9"/>
      <c r="K539" s="9"/>
      <c r="L539" s="10"/>
      <c r="M539" s="12" t="s">
        <v>41</v>
      </c>
      <c r="N539" s="9"/>
      <c r="O539" s="9"/>
      <c r="P539" s="9"/>
      <c r="Q539" s="11"/>
    </row>
    <row r="540" spans="1:17">
      <c r="A540" s="8"/>
      <c r="B540" s="9"/>
      <c r="C540" s="10"/>
      <c r="D540" s="10"/>
      <c r="E540" s="20"/>
      <c r="F540" s="9"/>
      <c r="G540" s="41"/>
      <c r="H540" s="10"/>
      <c r="I540" s="9"/>
      <c r="J540" s="9"/>
      <c r="K540" s="9"/>
      <c r="L540" s="10"/>
      <c r="M540" s="12" t="s">
        <v>42</v>
      </c>
      <c r="N540" s="9"/>
      <c r="O540" s="9"/>
      <c r="P540" s="9"/>
      <c r="Q540" s="11"/>
    </row>
    <row r="541" spans="1:17">
      <c r="A541" s="8"/>
      <c r="B541" s="12" t="s">
        <v>6</v>
      </c>
      <c r="C541" s="13" t="s">
        <v>4</v>
      </c>
      <c r="D541" s="13" t="s">
        <v>5</v>
      </c>
      <c r="E541" s="23" t="s">
        <v>16</v>
      </c>
      <c r="F541" s="9"/>
      <c r="G541" s="43" t="s">
        <v>18</v>
      </c>
      <c r="H541" s="13" t="s">
        <v>19</v>
      </c>
      <c r="I541" s="9"/>
      <c r="J541" s="9"/>
      <c r="K541" s="9"/>
      <c r="L541" s="10"/>
      <c r="M541" s="38">
        <f>L533</f>
        <v>18314.939999999999</v>
      </c>
      <c r="N541" s="9" t="s">
        <v>45</v>
      </c>
      <c r="O541" s="9"/>
      <c r="P541" s="9"/>
      <c r="Q541" s="11"/>
    </row>
    <row r="542" spans="1:17">
      <c r="A542" s="14" t="s">
        <v>191</v>
      </c>
      <c r="B542" s="9">
        <v>63</v>
      </c>
      <c r="C542" s="10">
        <v>23.44</v>
      </c>
      <c r="D542" s="10">
        <f>C542*B542</f>
        <v>1476.72</v>
      </c>
      <c r="E542" s="38" t="s">
        <v>17</v>
      </c>
      <c r="F542" s="9"/>
      <c r="G542" s="10">
        <v>23.5</v>
      </c>
      <c r="H542" s="10">
        <f>(B542*G542)-D542</f>
        <v>3.7799999999999727</v>
      </c>
      <c r="I542" s="9" t="s">
        <v>134</v>
      </c>
      <c r="J542" s="9"/>
      <c r="K542" s="9" t="str">
        <f>IF(B542&lt;&gt;0,"buy "&amp;B542&amp;" "&amp;A542&amp;" @ $"&amp;G542,"")</f>
        <v>buy 63 GLNG @ $23.5</v>
      </c>
      <c r="L542" s="10">
        <f>L536-(G542*B542)</f>
        <v>20674.18</v>
      </c>
      <c r="M542" s="38">
        <f>L533-(G542*B542)</f>
        <v>16834.439999999999</v>
      </c>
      <c r="N542" s="9"/>
      <c r="O542" s="9"/>
      <c r="P542" s="9"/>
      <c r="Q542" s="11"/>
    </row>
    <row r="543" spans="1:17">
      <c r="A543" s="14" t="s">
        <v>192</v>
      </c>
      <c r="B543" s="9">
        <v>173</v>
      </c>
      <c r="C543" s="10">
        <v>8.57</v>
      </c>
      <c r="D543" s="10">
        <f>C543*B543</f>
        <v>1482.6100000000001</v>
      </c>
      <c r="E543" s="38" t="s">
        <v>17</v>
      </c>
      <c r="F543" s="9"/>
      <c r="G543" s="10">
        <v>8.61</v>
      </c>
      <c r="H543" s="10">
        <f>(B543*G543)-D543</f>
        <v>6.9199999999998454</v>
      </c>
      <c r="I543" s="9" t="s">
        <v>134</v>
      </c>
      <c r="J543" s="9"/>
      <c r="K543" s="9" t="str">
        <f>IF(B543&lt;&gt;0,"buy "&amp;B543&amp;" "&amp;A543&amp;" @ $"&amp;G543,"")</f>
        <v>buy 173 DHT @ $8.61</v>
      </c>
      <c r="L543" s="10">
        <f>L542-(G543*B543)</f>
        <v>19184.650000000001</v>
      </c>
      <c r="M543" s="38">
        <f>M542-(G543*B543)</f>
        <v>15344.909999999998</v>
      </c>
      <c r="N543" s="9"/>
      <c r="O543" s="9"/>
      <c r="P543" s="9"/>
      <c r="Q543" s="11"/>
    </row>
    <row r="544" spans="1:17">
      <c r="A544" s="28" t="s">
        <v>193</v>
      </c>
      <c r="B544" s="29">
        <v>14</v>
      </c>
      <c r="C544" s="30">
        <v>99.89</v>
      </c>
      <c r="D544" s="30">
        <f>C544*B544</f>
        <v>1398.46</v>
      </c>
      <c r="E544" s="38" t="s">
        <v>17</v>
      </c>
      <c r="F544" s="29"/>
      <c r="G544" s="30">
        <v>99.51</v>
      </c>
      <c r="H544" s="30">
        <f>(B544*G544)-D544</f>
        <v>-5.3199999999999363</v>
      </c>
      <c r="I544" s="9" t="s">
        <v>134</v>
      </c>
      <c r="J544" s="9"/>
      <c r="K544" s="9" t="str">
        <f>IF(B544&lt;&gt;0,"buy "&amp;B544&amp;" "&amp;A544&amp;" @ $"&amp;G544,"")</f>
        <v>buy 14 LW @ $99.51</v>
      </c>
      <c r="L544" s="10">
        <f>L543-(G544*B544)</f>
        <v>17791.510000000002</v>
      </c>
      <c r="M544" s="46">
        <f>M543-(G544*B544)</f>
        <v>13951.769999999999</v>
      </c>
      <c r="N544" s="47" t="str">
        <f>"$"&amp;TEXT(M544,"#,##0.00")&amp;" will be the balance in the account after purchases.  "</f>
        <v xml:space="preserve">$13,951.77 will be the balance in the account after purchases.  </v>
      </c>
      <c r="O544" s="47"/>
      <c r="P544" s="47"/>
      <c r="Q544" s="48"/>
    </row>
    <row r="545" spans="1:17">
      <c r="A545" s="14"/>
      <c r="B545" s="9"/>
      <c r="C545" s="10" t="s">
        <v>20</v>
      </c>
      <c r="D545" s="10">
        <f>SUM(D542:D544)</f>
        <v>4357.79</v>
      </c>
      <c r="E545" s="9"/>
      <c r="F545" s="9"/>
      <c r="G545" s="10" t="s">
        <v>28</v>
      </c>
      <c r="H545" s="10">
        <f>SUM(H542:H544)</f>
        <v>5.3799999999998818</v>
      </c>
      <c r="I545" s="9"/>
      <c r="J545" s="9"/>
      <c r="K545" s="9"/>
      <c r="L545" s="10"/>
      <c r="M545" s="9"/>
      <c r="N545" s="9" t="s">
        <v>84</v>
      </c>
      <c r="O545" s="9"/>
      <c r="P545" s="9"/>
      <c r="Q545" s="11"/>
    </row>
    <row r="546" spans="1:17">
      <c r="A546" s="14"/>
      <c r="B546" s="9"/>
      <c r="C546" s="10"/>
      <c r="D546" s="10"/>
      <c r="E546" s="9"/>
      <c r="F546" s="9"/>
      <c r="G546" s="10"/>
      <c r="H546" s="10"/>
      <c r="I546" s="9"/>
      <c r="J546" s="9"/>
      <c r="K546" s="9"/>
      <c r="L546" s="10"/>
      <c r="M546" s="12" t="str">
        <f>IF(J537+M544&gt;0,"Credit Surplus","Credit Shortage")</f>
        <v>Credit Surplus</v>
      </c>
      <c r="N546" s="38">
        <f>J537+M544</f>
        <v>17791.509999999998</v>
      </c>
      <c r="O546" s="9" t="s">
        <v>121</v>
      </c>
      <c r="P546" s="9"/>
      <c r="Q546" s="11"/>
    </row>
    <row r="547" spans="1:17">
      <c r="A547" s="14"/>
      <c r="B547" s="9"/>
      <c r="C547" s="10"/>
      <c r="D547" s="10"/>
      <c r="E547" s="9"/>
      <c r="F547" s="9"/>
      <c r="G547" s="10"/>
      <c r="H547" s="10"/>
      <c r="I547" s="9"/>
      <c r="J547" s="9"/>
      <c r="K547" s="9"/>
      <c r="L547" s="10"/>
      <c r="M547" s="9"/>
      <c r="N547" s="9"/>
      <c r="O547" s="9"/>
      <c r="P547" s="9"/>
      <c r="Q547" s="11"/>
    </row>
    <row r="548" spans="1:17">
      <c r="A548" s="14"/>
      <c r="B548" s="9"/>
      <c r="C548" s="10"/>
      <c r="D548" s="10"/>
      <c r="E548" s="9"/>
      <c r="F548" s="9"/>
      <c r="G548" s="10"/>
      <c r="H548" s="10"/>
      <c r="I548" s="9"/>
      <c r="J548" s="9"/>
      <c r="K548" s="9"/>
      <c r="L548" s="9"/>
      <c r="M548" s="9"/>
      <c r="N548" s="9"/>
      <c r="O548" s="9"/>
      <c r="P548" s="9"/>
      <c r="Q548" s="11"/>
    </row>
    <row r="549" spans="1:17">
      <c r="A549" s="14" t="s">
        <v>23</v>
      </c>
      <c r="B549" s="9"/>
      <c r="C549" s="10"/>
      <c r="D549" s="22">
        <v>1773.85</v>
      </c>
      <c r="E549" s="9" t="s">
        <v>111</v>
      </c>
      <c r="F549" s="9"/>
      <c r="G549" s="10"/>
      <c r="H549" s="10"/>
      <c r="I549" s="9"/>
      <c r="J549" s="9"/>
      <c r="K549" s="9"/>
      <c r="L549" s="9"/>
      <c r="M549" s="9"/>
      <c r="N549" s="9"/>
      <c r="O549" s="9"/>
      <c r="P549" s="9"/>
      <c r="Q549" s="11"/>
    </row>
    <row r="550" spans="1:17">
      <c r="A550" s="14" t="s">
        <v>24</v>
      </c>
      <c r="B550" s="9"/>
      <c r="C550" s="10"/>
      <c r="D550" s="49">
        <f>H537</f>
        <v>-9.4600000000000364</v>
      </c>
      <c r="E550" s="9" t="s">
        <v>36</v>
      </c>
      <c r="F550" s="9"/>
      <c r="G550" s="10"/>
      <c r="H550" s="10"/>
      <c r="I550" s="9"/>
      <c r="J550" s="9"/>
      <c r="K550" s="9"/>
      <c r="L550" s="9"/>
      <c r="M550" s="9"/>
      <c r="N550" s="9"/>
      <c r="O550" s="9"/>
      <c r="P550" s="9"/>
      <c r="Q550" s="11"/>
    </row>
    <row r="551" spans="1:17">
      <c r="A551" s="14" t="s">
        <v>25</v>
      </c>
      <c r="B551" s="9"/>
      <c r="C551" s="10"/>
      <c r="D551" s="10">
        <f>D549+D550</f>
        <v>1764.3899999999999</v>
      </c>
      <c r="E551" s="9"/>
      <c r="F551" s="9"/>
      <c r="G551" s="10"/>
      <c r="H551" s="10"/>
      <c r="I551" s="9"/>
      <c r="J551" s="9"/>
      <c r="K551" s="9"/>
      <c r="L551" s="9"/>
      <c r="M551" s="9"/>
      <c r="N551" s="9"/>
      <c r="O551" s="9"/>
      <c r="P551" s="9"/>
      <c r="Q551" s="11"/>
    </row>
    <row r="552" spans="1:17">
      <c r="A552" s="14" t="s">
        <v>27</v>
      </c>
      <c r="B552" s="9"/>
      <c r="C552" s="10"/>
      <c r="D552" s="10">
        <f>H545</f>
        <v>5.3799999999998818</v>
      </c>
      <c r="E552" s="9" t="s">
        <v>37</v>
      </c>
      <c r="F552" s="9"/>
      <c r="G552" s="10"/>
      <c r="H552" s="10"/>
      <c r="I552" s="9"/>
      <c r="J552" s="9"/>
      <c r="K552" s="9"/>
      <c r="L552" s="9"/>
      <c r="M552" s="9"/>
      <c r="N552" s="9"/>
      <c r="O552" s="9"/>
      <c r="P552" s="9"/>
      <c r="Q552" s="11"/>
    </row>
    <row r="553" spans="1:17">
      <c r="A553" s="14" t="s">
        <v>25</v>
      </c>
      <c r="B553" s="9"/>
      <c r="C553" s="10"/>
      <c r="D553" s="32">
        <f>D551-D552</f>
        <v>1759.01</v>
      </c>
      <c r="E553" s="20" t="s">
        <v>38</v>
      </c>
      <c r="F553" s="9"/>
      <c r="G553" s="10"/>
      <c r="H553" s="10"/>
      <c r="I553" s="9"/>
      <c r="J553" s="9"/>
      <c r="K553" s="9"/>
      <c r="L553" s="9"/>
      <c r="M553" s="9"/>
      <c r="N553" s="9"/>
      <c r="O553" s="9"/>
      <c r="P553" s="9"/>
      <c r="Q553" s="11"/>
    </row>
    <row r="554" spans="1:17" ht="14.65" thickBot="1">
      <c r="A554" s="16"/>
      <c r="B554" s="17"/>
      <c r="C554" s="18"/>
      <c r="D554" s="18"/>
      <c r="E554" s="17"/>
      <c r="F554" s="17"/>
      <c r="G554" s="18"/>
      <c r="H554" s="18"/>
      <c r="I554" s="17"/>
      <c r="J554" s="17"/>
      <c r="K554" s="17"/>
      <c r="L554" s="17"/>
      <c r="M554" s="17"/>
      <c r="N554" s="17"/>
      <c r="O554" s="17"/>
      <c r="P554" s="17"/>
      <c r="Q554" s="19"/>
    </row>
    <row r="555" spans="1:17" ht="14.65" thickTop="1"/>
    <row r="556" spans="1:17" ht="14.65" thickBot="1"/>
    <row r="557" spans="1:17" ht="14.65" thickTop="1">
      <c r="A557" s="3"/>
      <c r="B557" s="4"/>
      <c r="C557" s="5">
        <v>44925</v>
      </c>
      <c r="D557" s="6"/>
      <c r="E557" s="4"/>
      <c r="F557" s="4"/>
      <c r="G557" s="6"/>
      <c r="H557" s="6"/>
      <c r="I557" s="4"/>
      <c r="J557" s="4"/>
      <c r="K557" s="4"/>
      <c r="L557" s="21" t="s">
        <v>40</v>
      </c>
      <c r="M557" s="4"/>
      <c r="N557" s="4"/>
      <c r="O557" s="4"/>
      <c r="P557" s="4"/>
      <c r="Q557" s="7"/>
    </row>
    <row r="558" spans="1:17">
      <c r="A558" s="8" t="s">
        <v>11</v>
      </c>
      <c r="B558" s="9"/>
      <c r="C558" s="10"/>
      <c r="D558" s="10"/>
      <c r="E558" s="9"/>
      <c r="F558" s="9"/>
      <c r="G558" s="10"/>
      <c r="H558" s="10"/>
      <c r="I558" s="9"/>
      <c r="J558" s="12" t="s">
        <v>68</v>
      </c>
      <c r="K558" s="9"/>
      <c r="L558" s="12" t="s">
        <v>21</v>
      </c>
      <c r="M558" s="12"/>
      <c r="N558" s="9"/>
      <c r="O558" s="9"/>
      <c r="P558" s="9"/>
      <c r="Q558" s="11"/>
    </row>
    <row r="559" spans="1:17">
      <c r="A559" s="8" t="s">
        <v>3</v>
      </c>
      <c r="B559" s="12" t="s">
        <v>6</v>
      </c>
      <c r="C559" s="13" t="s">
        <v>4</v>
      </c>
      <c r="D559" s="13" t="s">
        <v>7</v>
      </c>
      <c r="E559" s="12" t="s">
        <v>16</v>
      </c>
      <c r="F559" s="9"/>
      <c r="G559" s="13" t="s">
        <v>18</v>
      </c>
      <c r="H559" s="13" t="s">
        <v>19</v>
      </c>
      <c r="I559" s="43" t="s">
        <v>133</v>
      </c>
      <c r="J559" s="12" t="s">
        <v>67</v>
      </c>
      <c r="K559" s="9"/>
      <c r="L559" s="22">
        <v>25506.89</v>
      </c>
      <c r="M559" s="9" t="s">
        <v>135</v>
      </c>
      <c r="N559" s="9"/>
      <c r="O559" s="9"/>
      <c r="P559" s="9"/>
      <c r="Q559" s="11"/>
    </row>
    <row r="560" spans="1:17">
      <c r="A560" s="14" t="s">
        <v>182</v>
      </c>
      <c r="B560" s="9">
        <v>52</v>
      </c>
      <c r="C560" s="10">
        <v>28.25</v>
      </c>
      <c r="D560" s="10">
        <f>C560*B560</f>
        <v>1469</v>
      </c>
      <c r="E560" s="38" t="s">
        <v>17</v>
      </c>
      <c r="F560" s="9"/>
      <c r="G560" s="10">
        <v>28.12</v>
      </c>
      <c r="H560" s="10">
        <f>(B560*G560)-D560</f>
        <v>-6.7599999999999909</v>
      </c>
      <c r="I560" s="9" t="s">
        <v>134</v>
      </c>
      <c r="J560" s="38">
        <f>G560*B560</f>
        <v>1462.24</v>
      </c>
      <c r="K560" s="9" t="str">
        <f>IF(B560&lt;&gt;0,"sell "&amp;B560&amp;" "&amp;A560&amp;" @ $"&amp;G560,"")</f>
        <v>sell 52 NTTYY @ $28.12</v>
      </c>
      <c r="L560" s="10">
        <f>L559+(G560*B560)</f>
        <v>26969.13</v>
      </c>
      <c r="M560" s="9"/>
      <c r="N560" s="9"/>
      <c r="O560" s="9"/>
      <c r="P560" s="9"/>
      <c r="Q560" s="11"/>
    </row>
    <row r="561" spans="1:17">
      <c r="A561" s="14" t="s">
        <v>183</v>
      </c>
      <c r="B561" s="9">
        <v>191</v>
      </c>
      <c r="C561" s="10">
        <v>11.8</v>
      </c>
      <c r="D561" s="10">
        <f>C561*B561</f>
        <v>2253.8000000000002</v>
      </c>
      <c r="E561" s="38" t="s">
        <v>17</v>
      </c>
      <c r="F561" s="9"/>
      <c r="G561" s="10">
        <v>11.95</v>
      </c>
      <c r="H561" s="10">
        <f>(B561*G561)-D561</f>
        <v>28.649999999999636</v>
      </c>
      <c r="I561" s="9" t="s">
        <v>134</v>
      </c>
      <c r="J561" s="38">
        <f>G561*B561</f>
        <v>2282.4499999999998</v>
      </c>
      <c r="K561" s="9" t="str">
        <f t="shared" ref="K561:K562" si="26">IF(B561&lt;&gt;0,"sell "&amp;B561&amp;" "&amp;A561&amp;" @ $"&amp;G561,"")</f>
        <v>sell 191 TGS @ $11.95</v>
      </c>
      <c r="L561" s="10">
        <f>L560+(G561*B561)</f>
        <v>29251.58</v>
      </c>
      <c r="M561" s="9"/>
      <c r="N561" s="9"/>
      <c r="O561" s="9"/>
      <c r="P561" s="9"/>
      <c r="Q561" s="11"/>
    </row>
    <row r="562" spans="1:17">
      <c r="A562" s="14"/>
      <c r="B562" s="9"/>
      <c r="C562" s="10"/>
      <c r="D562" s="10">
        <f>C562*B562</f>
        <v>0</v>
      </c>
      <c r="E562" s="38"/>
      <c r="F562" s="9"/>
      <c r="G562" s="10"/>
      <c r="H562" s="10">
        <f>(B562*G562)-D562</f>
        <v>0</v>
      </c>
      <c r="I562" s="9"/>
      <c r="J562" s="38">
        <f>G562*B562</f>
        <v>0</v>
      </c>
      <c r="K562" s="9" t="str">
        <f t="shared" si="26"/>
        <v/>
      </c>
      <c r="L562" s="10">
        <f>L561+(G562*B562)</f>
        <v>29251.58</v>
      </c>
      <c r="M562" s="9" t="s">
        <v>44</v>
      </c>
      <c r="N562" s="9"/>
      <c r="O562" s="9"/>
      <c r="P562" s="9"/>
      <c r="Q562" s="11"/>
    </row>
    <row r="563" spans="1:17">
      <c r="A563" s="14"/>
      <c r="B563" s="9"/>
      <c r="C563" s="10" t="s">
        <v>20</v>
      </c>
      <c r="D563" s="10">
        <f>SUM(D560:D562)</f>
        <v>3722.8</v>
      </c>
      <c r="E563" s="9"/>
      <c r="F563" s="9"/>
      <c r="G563" s="41"/>
      <c r="H563" s="10">
        <f>SUM(H560:H562)</f>
        <v>21.889999999999645</v>
      </c>
      <c r="I563" s="9"/>
      <c r="J563" s="38">
        <f>SUM(J560:J562)</f>
        <v>3744.6899999999996</v>
      </c>
      <c r="K563" s="9"/>
      <c r="L563" s="10"/>
      <c r="M563" s="9"/>
      <c r="N563" s="9"/>
      <c r="O563" s="9"/>
      <c r="P563" s="9"/>
      <c r="Q563" s="11"/>
    </row>
    <row r="564" spans="1:17">
      <c r="A564" s="14"/>
      <c r="B564" s="9"/>
      <c r="C564" s="10"/>
      <c r="D564" s="10"/>
      <c r="E564" s="9"/>
      <c r="F564" s="9"/>
      <c r="G564" s="42"/>
      <c r="H564" s="39"/>
      <c r="I564" s="9"/>
      <c r="J564" s="9"/>
      <c r="K564" s="9"/>
      <c r="L564" s="10"/>
      <c r="M564" s="9"/>
      <c r="N564" s="9"/>
      <c r="O564" s="9"/>
      <c r="P564" s="9"/>
      <c r="Q564" s="11"/>
    </row>
    <row r="565" spans="1:17">
      <c r="A565" s="14"/>
      <c r="B565" s="9"/>
      <c r="C565" s="10"/>
      <c r="D565" s="10"/>
      <c r="E565" s="20"/>
      <c r="F565" s="9"/>
      <c r="G565" s="41"/>
      <c r="H565" s="10"/>
      <c r="I565" s="9"/>
      <c r="J565" s="9"/>
      <c r="K565" s="9"/>
      <c r="L565" s="10"/>
      <c r="M565" s="12" t="s">
        <v>41</v>
      </c>
      <c r="N565" s="9"/>
      <c r="O565" s="9"/>
      <c r="P565" s="9"/>
      <c r="Q565" s="11"/>
    </row>
    <row r="566" spans="1:17">
      <c r="A566" s="8"/>
      <c r="B566" s="9"/>
      <c r="C566" s="10"/>
      <c r="D566" s="10"/>
      <c r="E566" s="20"/>
      <c r="F566" s="9"/>
      <c r="G566" s="41"/>
      <c r="H566" s="10"/>
      <c r="I566" s="9"/>
      <c r="J566" s="9"/>
      <c r="K566" s="9"/>
      <c r="L566" s="10"/>
      <c r="M566" s="12" t="s">
        <v>42</v>
      </c>
      <c r="N566" s="9"/>
      <c r="O566" s="9"/>
      <c r="P566" s="9"/>
      <c r="Q566" s="11"/>
    </row>
    <row r="567" spans="1:17">
      <c r="A567" s="8"/>
      <c r="B567" s="12" t="s">
        <v>6</v>
      </c>
      <c r="C567" s="13" t="s">
        <v>4</v>
      </c>
      <c r="D567" s="13" t="s">
        <v>5</v>
      </c>
      <c r="E567" s="23" t="s">
        <v>16</v>
      </c>
      <c r="F567" s="9"/>
      <c r="G567" s="43" t="s">
        <v>18</v>
      </c>
      <c r="H567" s="13" t="s">
        <v>19</v>
      </c>
      <c r="I567" s="9"/>
      <c r="J567" s="9"/>
      <c r="K567" s="9"/>
      <c r="L567" s="10"/>
      <c r="M567" s="38">
        <f>L559</f>
        <v>25506.89</v>
      </c>
      <c r="N567" s="9" t="s">
        <v>45</v>
      </c>
      <c r="O567" s="9"/>
      <c r="P567" s="9"/>
      <c r="Q567" s="11"/>
    </row>
    <row r="568" spans="1:17">
      <c r="A568" s="14" t="s">
        <v>189</v>
      </c>
      <c r="B568" s="9">
        <v>141</v>
      </c>
      <c r="C568" s="10">
        <v>10.73</v>
      </c>
      <c r="D568" s="10">
        <f>C568*B568</f>
        <v>1512.93</v>
      </c>
      <c r="E568" s="38" t="s">
        <v>17</v>
      </c>
      <c r="F568" s="9"/>
      <c r="G568" s="10">
        <v>10.9</v>
      </c>
      <c r="H568" s="10">
        <f>(B568*G568)-D568</f>
        <v>23.970000000000027</v>
      </c>
      <c r="I568" s="9" t="s">
        <v>134</v>
      </c>
      <c r="J568" s="9"/>
      <c r="K568" s="9" t="str">
        <f>IF(B568&lt;&gt;0,"buy "&amp;B568&amp;" "&amp;A568&amp;" @ $"&amp;G568,"")</f>
        <v>buy 141 SWMAY @ $10.9</v>
      </c>
      <c r="L568" s="10">
        <f>L562-(G568*B568)</f>
        <v>27714.68</v>
      </c>
      <c r="M568" s="38">
        <f>L559-(G568*B568)</f>
        <v>23969.989999999998</v>
      </c>
      <c r="N568" s="9"/>
      <c r="O568" s="9"/>
      <c r="P568" s="9"/>
      <c r="Q568" s="11"/>
    </row>
    <row r="569" spans="1:17">
      <c r="A569" s="14" t="s">
        <v>190</v>
      </c>
      <c r="B569" s="9">
        <v>14</v>
      </c>
      <c r="C569" s="10">
        <v>103.49</v>
      </c>
      <c r="D569" s="10">
        <f>C569*B569</f>
        <v>1448.86</v>
      </c>
      <c r="E569" s="38" t="s">
        <v>17</v>
      </c>
      <c r="F569" s="9"/>
      <c r="G569" s="10">
        <v>103</v>
      </c>
      <c r="H569" s="10">
        <f>(B569*G569)-D569</f>
        <v>-6.8599999999999</v>
      </c>
      <c r="I569" s="9" t="s">
        <v>134</v>
      </c>
      <c r="J569" s="9"/>
      <c r="K569" s="9" t="str">
        <f>IF(B569&lt;&gt;0,"buy "&amp;B569&amp;" "&amp;A569&amp;" @ $"&amp;G569,"")</f>
        <v>buy 14 BMRN @ $103</v>
      </c>
      <c r="L569" s="10">
        <f>L568-(G569*B569)</f>
        <v>26272.68</v>
      </c>
      <c r="M569" s="38">
        <f>M568-(G569*B569)</f>
        <v>22527.989999999998</v>
      </c>
      <c r="N569" s="9"/>
      <c r="O569" s="9"/>
      <c r="P569" s="9"/>
      <c r="Q569" s="11"/>
    </row>
    <row r="570" spans="1:17">
      <c r="A570" s="28"/>
      <c r="B570" s="29"/>
      <c r="C570" s="30">
        <v>0</v>
      </c>
      <c r="D570" s="30">
        <f>C570*B570</f>
        <v>0</v>
      </c>
      <c r="E570" s="38"/>
      <c r="F570" s="29"/>
      <c r="G570" s="30">
        <v>0</v>
      </c>
      <c r="H570" s="30">
        <f>(B570*G570)-D570</f>
        <v>0</v>
      </c>
      <c r="I570" s="9"/>
      <c r="J570" s="9"/>
      <c r="K570" s="9" t="str">
        <f>IF(B570&lt;&gt;0,"buy "&amp;B570&amp;" "&amp;A570&amp;" @ $"&amp;G570,"")</f>
        <v/>
      </c>
      <c r="L570" s="10">
        <f>L569-(G570*B570)</f>
        <v>26272.68</v>
      </c>
      <c r="M570" s="46">
        <f>M569-(G570*B570)</f>
        <v>22527.989999999998</v>
      </c>
      <c r="N570" s="47" t="str">
        <f>"$"&amp;TEXT(M570,"#,##0.00")&amp;" will be the balance in the account after purchases.  "</f>
        <v xml:space="preserve">$22,527.99 will be the balance in the account after purchases.  </v>
      </c>
      <c r="O570" s="47"/>
      <c r="P570" s="47"/>
      <c r="Q570" s="48"/>
    </row>
    <row r="571" spans="1:17">
      <c r="A571" s="14"/>
      <c r="B571" s="9"/>
      <c r="C571" s="10" t="s">
        <v>20</v>
      </c>
      <c r="D571" s="10">
        <f>SUM(D568:D570)</f>
        <v>2961.79</v>
      </c>
      <c r="E571" s="9"/>
      <c r="F571" s="9"/>
      <c r="G571" s="10" t="s">
        <v>28</v>
      </c>
      <c r="H571" s="10">
        <f>SUM(H568:H570)</f>
        <v>17.110000000000127</v>
      </c>
      <c r="I571" s="9"/>
      <c r="J571" s="9"/>
      <c r="K571" s="9"/>
      <c r="L571" s="10"/>
      <c r="M571" s="9"/>
      <c r="N571" s="9" t="s">
        <v>84</v>
      </c>
      <c r="O571" s="9"/>
      <c r="P571" s="9"/>
      <c r="Q571" s="11"/>
    </row>
    <row r="572" spans="1:17">
      <c r="A572" s="14"/>
      <c r="B572" s="9"/>
      <c r="C572" s="10"/>
      <c r="D572" s="10"/>
      <c r="E572" s="9"/>
      <c r="F572" s="9"/>
      <c r="G572" s="10"/>
      <c r="H572" s="10"/>
      <c r="I572" s="9"/>
      <c r="J572" s="9"/>
      <c r="K572" s="9"/>
      <c r="L572" s="10"/>
      <c r="M572" s="12" t="str">
        <f>IF(J563+M570&gt;0,"Credit Surplus","Credit Shortage")</f>
        <v>Credit Surplus</v>
      </c>
      <c r="N572" s="38">
        <f>J563+M570</f>
        <v>26272.679999999997</v>
      </c>
      <c r="O572" s="9" t="s">
        <v>121</v>
      </c>
      <c r="P572" s="9"/>
      <c r="Q572" s="11"/>
    </row>
    <row r="573" spans="1:17">
      <c r="A573" s="14"/>
      <c r="B573" s="9"/>
      <c r="C573" s="10"/>
      <c r="D573" s="10"/>
      <c r="E573" s="9"/>
      <c r="F573" s="9"/>
      <c r="G573" s="10"/>
      <c r="H573" s="10"/>
      <c r="I573" s="9"/>
      <c r="J573" s="9"/>
      <c r="K573" s="9"/>
      <c r="L573" s="10"/>
      <c r="M573" s="9"/>
      <c r="N573" s="9"/>
      <c r="O573" s="9"/>
      <c r="P573" s="9"/>
      <c r="Q573" s="11"/>
    </row>
    <row r="574" spans="1:17">
      <c r="A574" s="14"/>
      <c r="B574" s="9"/>
      <c r="C574" s="10"/>
      <c r="D574" s="10"/>
      <c r="E574" s="9"/>
      <c r="F574" s="9"/>
      <c r="G574" s="10"/>
      <c r="H574" s="10"/>
      <c r="I574" s="9"/>
      <c r="J574" s="9"/>
      <c r="K574" s="9"/>
      <c r="L574" s="9"/>
      <c r="M574" s="9"/>
      <c r="N574" s="9"/>
      <c r="O574" s="9"/>
      <c r="P574" s="9"/>
      <c r="Q574" s="11"/>
    </row>
    <row r="575" spans="1:17">
      <c r="A575" s="14" t="s">
        <v>23</v>
      </c>
      <c r="B575" s="9"/>
      <c r="C575" s="10"/>
      <c r="D575" s="22">
        <v>2277.66</v>
      </c>
      <c r="E575" s="9" t="s">
        <v>111</v>
      </c>
      <c r="F575" s="9"/>
      <c r="G575" s="10"/>
      <c r="H575" s="10"/>
      <c r="I575" s="9"/>
      <c r="J575" s="9"/>
      <c r="K575" s="9"/>
      <c r="L575" s="9"/>
      <c r="M575" s="9"/>
      <c r="N575" s="9"/>
      <c r="O575" s="9"/>
      <c r="P575" s="9"/>
      <c r="Q575" s="11"/>
    </row>
    <row r="576" spans="1:17">
      <c r="A576" s="14" t="s">
        <v>24</v>
      </c>
      <c r="B576" s="9"/>
      <c r="C576" s="10"/>
      <c r="D576" s="49">
        <f>H563</f>
        <v>21.889999999999645</v>
      </c>
      <c r="E576" s="9" t="s">
        <v>36</v>
      </c>
      <c r="F576" s="9"/>
      <c r="G576" s="10"/>
      <c r="H576" s="10"/>
      <c r="I576" s="9"/>
      <c r="J576" s="9"/>
      <c r="K576" s="9"/>
      <c r="L576" s="9"/>
      <c r="M576" s="9"/>
      <c r="N576" s="9"/>
      <c r="O576" s="9"/>
      <c r="P576" s="9"/>
      <c r="Q576" s="11"/>
    </row>
    <row r="577" spans="1:17">
      <c r="A577" s="14" t="s">
        <v>25</v>
      </c>
      <c r="B577" s="9"/>
      <c r="C577" s="10"/>
      <c r="D577" s="10">
        <f>D575+D576</f>
        <v>2299.5499999999993</v>
      </c>
      <c r="E577" s="9"/>
      <c r="F577" s="9"/>
      <c r="G577" s="10"/>
      <c r="H577" s="10"/>
      <c r="I577" s="9"/>
      <c r="J577" s="9"/>
      <c r="K577" s="9"/>
      <c r="L577" s="9"/>
      <c r="M577" s="9"/>
      <c r="N577" s="9"/>
      <c r="O577" s="9"/>
      <c r="P577" s="9"/>
      <c r="Q577" s="11"/>
    </row>
    <row r="578" spans="1:17">
      <c r="A578" s="14" t="s">
        <v>27</v>
      </c>
      <c r="B578" s="9"/>
      <c r="C578" s="10"/>
      <c r="D578" s="10">
        <f>H571</f>
        <v>17.110000000000127</v>
      </c>
      <c r="E578" s="9" t="s">
        <v>37</v>
      </c>
      <c r="F578" s="9"/>
      <c r="G578" s="10"/>
      <c r="H578" s="10"/>
      <c r="I578" s="9"/>
      <c r="J578" s="9"/>
      <c r="K578" s="9"/>
      <c r="L578" s="9"/>
      <c r="M578" s="9"/>
      <c r="N578" s="9"/>
      <c r="O578" s="9"/>
      <c r="P578" s="9"/>
      <c r="Q578" s="11"/>
    </row>
    <row r="579" spans="1:17">
      <c r="A579" s="14" t="s">
        <v>25</v>
      </c>
      <c r="B579" s="9"/>
      <c r="C579" s="10"/>
      <c r="D579" s="32">
        <f>D577-D578</f>
        <v>2282.4399999999991</v>
      </c>
      <c r="E579" s="20" t="s">
        <v>38</v>
      </c>
      <c r="F579" s="9"/>
      <c r="G579" s="10"/>
      <c r="H579" s="10"/>
      <c r="I579" s="9"/>
      <c r="J579" s="9"/>
      <c r="K579" s="9"/>
      <c r="L579" s="9"/>
      <c r="M579" s="9"/>
      <c r="N579" s="9"/>
      <c r="O579" s="9"/>
      <c r="P579" s="9"/>
      <c r="Q579" s="11"/>
    </row>
    <row r="580" spans="1:17" ht="14.65" thickBot="1">
      <c r="A580" s="16"/>
      <c r="B580" s="17"/>
      <c r="C580" s="18"/>
      <c r="D580" s="18"/>
      <c r="E580" s="17"/>
      <c r="F580" s="17"/>
      <c r="G580" s="18"/>
      <c r="H580" s="18"/>
      <c r="I580" s="17"/>
      <c r="J580" s="17"/>
      <c r="K580" s="17"/>
      <c r="L580" s="17"/>
      <c r="M580" s="17"/>
      <c r="N580" s="17"/>
      <c r="O580" s="17"/>
      <c r="P580" s="17"/>
      <c r="Q580" s="19"/>
    </row>
    <row r="581" spans="1:17" ht="14.65" thickTop="1"/>
    <row r="582" spans="1:17" ht="14.65" thickBot="1"/>
    <row r="583" spans="1:17" ht="14.65" thickTop="1">
      <c r="A583" s="3"/>
      <c r="B583" s="4"/>
      <c r="C583" s="5">
        <v>44895</v>
      </c>
      <c r="D583" s="6"/>
      <c r="E583" s="4"/>
      <c r="F583" s="4"/>
      <c r="G583" s="6"/>
      <c r="H583" s="6"/>
      <c r="I583" s="4"/>
      <c r="J583" s="4"/>
      <c r="K583" s="4"/>
      <c r="L583" s="21" t="s">
        <v>40</v>
      </c>
      <c r="M583" s="4"/>
      <c r="N583" s="4"/>
      <c r="O583" s="4"/>
      <c r="P583" s="4"/>
      <c r="Q583" s="7"/>
    </row>
    <row r="584" spans="1:17">
      <c r="A584" s="8" t="s">
        <v>11</v>
      </c>
      <c r="B584" s="9"/>
      <c r="C584" s="10"/>
      <c r="D584" s="10"/>
      <c r="E584" s="9"/>
      <c r="F584" s="9"/>
      <c r="G584" s="10"/>
      <c r="H584" s="10"/>
      <c r="I584" s="9"/>
      <c r="J584" s="12" t="s">
        <v>68</v>
      </c>
      <c r="K584" s="9"/>
      <c r="L584" s="12" t="s">
        <v>21</v>
      </c>
      <c r="M584" s="12"/>
      <c r="N584" s="9"/>
      <c r="O584" s="9"/>
      <c r="P584" s="9"/>
      <c r="Q584" s="11"/>
    </row>
    <row r="585" spans="1:17">
      <c r="A585" s="8" t="s">
        <v>3</v>
      </c>
      <c r="B585" s="12" t="s">
        <v>6</v>
      </c>
      <c r="C585" s="13" t="s">
        <v>4</v>
      </c>
      <c r="D585" s="13" t="s">
        <v>7</v>
      </c>
      <c r="E585" s="12" t="s">
        <v>16</v>
      </c>
      <c r="F585" s="9"/>
      <c r="G585" s="13" t="s">
        <v>18</v>
      </c>
      <c r="H585" s="13" t="s">
        <v>19</v>
      </c>
      <c r="I585" s="43" t="s">
        <v>133</v>
      </c>
      <c r="J585" s="12" t="s">
        <v>67</v>
      </c>
      <c r="K585" s="9"/>
      <c r="L585" s="22">
        <v>28146.19</v>
      </c>
      <c r="M585" s="9" t="s">
        <v>135</v>
      </c>
      <c r="N585" s="9"/>
      <c r="O585" s="9"/>
      <c r="P585" s="9"/>
      <c r="Q585" s="11"/>
    </row>
    <row r="586" spans="1:17">
      <c r="A586" s="14" t="s">
        <v>117</v>
      </c>
      <c r="B586" s="9">
        <v>32</v>
      </c>
      <c r="C586" s="10">
        <v>49.65</v>
      </c>
      <c r="D586" s="10">
        <f>C586*B586</f>
        <v>1588.8</v>
      </c>
      <c r="E586" s="38" t="s">
        <v>17</v>
      </c>
      <c r="F586" s="9"/>
      <c r="G586" s="10">
        <v>50</v>
      </c>
      <c r="H586" s="10">
        <f>(B586*G586)-D586</f>
        <v>11.200000000000045</v>
      </c>
      <c r="I586" s="9" t="s">
        <v>134</v>
      </c>
      <c r="J586" s="38">
        <f>G586*B586</f>
        <v>1600</v>
      </c>
      <c r="K586" s="9" t="str">
        <f>IF(B586&lt;&gt;0,"sell "&amp;B586&amp;" "&amp;A586&amp;" @ $"&amp;G586,"")</f>
        <v>sell 32 CBZ @ $50</v>
      </c>
      <c r="L586" s="10">
        <f>L585+(G586*B586)</f>
        <v>29746.19</v>
      </c>
      <c r="M586" s="9"/>
      <c r="N586" s="9"/>
      <c r="O586" s="9"/>
      <c r="P586" s="9"/>
      <c r="Q586" s="11"/>
    </row>
    <row r="587" spans="1:17">
      <c r="A587" s="14"/>
      <c r="B587" s="9"/>
      <c r="C587" s="10"/>
      <c r="D587" s="10">
        <f>C587*B587</f>
        <v>0</v>
      </c>
      <c r="E587" s="38"/>
      <c r="F587" s="9"/>
      <c r="G587" s="10"/>
      <c r="H587" s="10">
        <f>(B587*G587)-D587</f>
        <v>0</v>
      </c>
      <c r="I587" s="9" t="s">
        <v>134</v>
      </c>
      <c r="J587" s="38">
        <f>G587*B587</f>
        <v>0</v>
      </c>
      <c r="K587" s="9" t="str">
        <f t="shared" ref="K587:K588" si="27">IF(B587&lt;&gt;0,"sell "&amp;B587&amp;" "&amp;A587&amp;" @ $"&amp;G587,"")</f>
        <v/>
      </c>
      <c r="L587" s="10">
        <f>L586+(G587*B587)</f>
        <v>29746.19</v>
      </c>
      <c r="M587" s="9"/>
      <c r="N587" s="9"/>
      <c r="O587" s="9"/>
      <c r="P587" s="9"/>
      <c r="Q587" s="11"/>
    </row>
    <row r="588" spans="1:17">
      <c r="A588" s="14"/>
      <c r="B588" s="9"/>
      <c r="C588" s="10"/>
      <c r="D588" s="10">
        <f>C588*B588</f>
        <v>0</v>
      </c>
      <c r="E588" s="38"/>
      <c r="F588" s="9"/>
      <c r="G588" s="10"/>
      <c r="H588" s="10">
        <f>(B588*G588)-D588</f>
        <v>0</v>
      </c>
      <c r="I588" s="9" t="s">
        <v>134</v>
      </c>
      <c r="J588" s="38">
        <f>G588*B588</f>
        <v>0</v>
      </c>
      <c r="K588" s="9" t="str">
        <f t="shared" si="27"/>
        <v/>
      </c>
      <c r="L588" s="10">
        <f>L587+(G588*B588)</f>
        <v>29746.19</v>
      </c>
      <c r="M588" s="9" t="s">
        <v>44</v>
      </c>
      <c r="N588" s="9"/>
      <c r="O588" s="9"/>
      <c r="P588" s="9"/>
      <c r="Q588" s="11"/>
    </row>
    <row r="589" spans="1:17">
      <c r="A589" s="14"/>
      <c r="B589" s="9"/>
      <c r="C589" s="10" t="s">
        <v>20</v>
      </c>
      <c r="D589" s="10">
        <f>SUM(D586:D588)</f>
        <v>1588.8</v>
      </c>
      <c r="E589" s="9"/>
      <c r="F589" s="9"/>
      <c r="G589" s="41"/>
      <c r="H589" s="10">
        <f>SUM(H586:H588)</f>
        <v>11.200000000000045</v>
      </c>
      <c r="I589" s="9"/>
      <c r="J589" s="38">
        <f>SUM(J586:J588)</f>
        <v>1600</v>
      </c>
      <c r="K589" s="9"/>
      <c r="L589" s="10"/>
      <c r="M589" s="9"/>
      <c r="N589" s="9"/>
      <c r="O589" s="9"/>
      <c r="P589" s="9"/>
      <c r="Q589" s="11"/>
    </row>
    <row r="590" spans="1:17">
      <c r="A590" s="14"/>
      <c r="B590" s="9"/>
      <c r="C590" s="10"/>
      <c r="D590" s="10"/>
      <c r="E590" s="9"/>
      <c r="F590" s="9"/>
      <c r="G590" s="42"/>
      <c r="H590" s="39"/>
      <c r="I590" s="9"/>
      <c r="J590" s="9"/>
      <c r="K590" s="9"/>
      <c r="L590" s="10"/>
      <c r="M590" s="9"/>
      <c r="N590" s="9"/>
      <c r="O590" s="9"/>
      <c r="P590" s="9"/>
      <c r="Q590" s="11"/>
    </row>
    <row r="591" spans="1:17">
      <c r="A591" s="14"/>
      <c r="B591" s="9"/>
      <c r="C591" s="10"/>
      <c r="D591" s="10"/>
      <c r="E591" s="20"/>
      <c r="F591" s="9"/>
      <c r="G591" s="41"/>
      <c r="H591" s="10"/>
      <c r="I591" s="9"/>
      <c r="J591" s="9"/>
      <c r="K591" s="9"/>
      <c r="L591" s="10"/>
      <c r="M591" s="12" t="s">
        <v>41</v>
      </c>
      <c r="N591" s="9"/>
      <c r="O591" s="9"/>
      <c r="P591" s="9"/>
      <c r="Q591" s="11"/>
    </row>
    <row r="592" spans="1:17">
      <c r="A592" s="8"/>
      <c r="B592" s="9"/>
      <c r="C592" s="10"/>
      <c r="D592" s="10"/>
      <c r="E592" s="20"/>
      <c r="F592" s="9"/>
      <c r="G592" s="41"/>
      <c r="H592" s="10"/>
      <c r="I592" s="9"/>
      <c r="J592" s="9"/>
      <c r="K592" s="9"/>
      <c r="L592" s="10"/>
      <c r="M592" s="12" t="s">
        <v>42</v>
      </c>
      <c r="N592" s="9"/>
      <c r="O592" s="9"/>
      <c r="P592" s="9"/>
      <c r="Q592" s="11"/>
    </row>
    <row r="593" spans="1:17">
      <c r="A593" s="8"/>
      <c r="B593" s="12" t="s">
        <v>6</v>
      </c>
      <c r="C593" s="13" t="s">
        <v>4</v>
      </c>
      <c r="D593" s="13" t="s">
        <v>5</v>
      </c>
      <c r="E593" s="23" t="s">
        <v>16</v>
      </c>
      <c r="F593" s="9"/>
      <c r="G593" s="43" t="s">
        <v>18</v>
      </c>
      <c r="H593" s="13" t="s">
        <v>19</v>
      </c>
      <c r="I593" s="9"/>
      <c r="J593" s="9"/>
      <c r="K593" s="9"/>
      <c r="L593" s="10"/>
      <c r="M593" s="38">
        <f>L585</f>
        <v>28146.19</v>
      </c>
      <c r="N593" s="9" t="s">
        <v>45</v>
      </c>
      <c r="O593" s="9"/>
      <c r="P593" s="9"/>
      <c r="Q593" s="11"/>
    </row>
    <row r="594" spans="1:17">
      <c r="A594" s="14" t="s">
        <v>187</v>
      </c>
      <c r="B594" s="9">
        <v>97</v>
      </c>
      <c r="C594" s="10">
        <v>14.46</v>
      </c>
      <c r="D594" s="10">
        <f>C594*B594</f>
        <v>1402.6200000000001</v>
      </c>
      <c r="E594" s="38" t="s">
        <v>17</v>
      </c>
      <c r="F594" s="9"/>
      <c r="G594" s="10">
        <v>14.82</v>
      </c>
      <c r="H594" s="10">
        <f>(B594*G594)-D594</f>
        <v>34.919999999999845</v>
      </c>
      <c r="I594" s="9" t="s">
        <v>134</v>
      </c>
      <c r="J594" s="9"/>
      <c r="K594" s="9" t="str">
        <f>IF(B594&lt;&gt;0,"buy "&amp;B594&amp;" "&amp;A594&amp;" @ $"&amp;G594,"")</f>
        <v>buy 97 TH @ $14.82</v>
      </c>
      <c r="L594" s="10">
        <f>L588-(G594*B594)</f>
        <v>28308.649999999998</v>
      </c>
      <c r="M594" s="38">
        <f>L585-(G594*B594)</f>
        <v>26708.649999999998</v>
      </c>
      <c r="N594" s="9"/>
      <c r="O594" s="9"/>
      <c r="P594" s="9"/>
      <c r="Q594" s="11"/>
    </row>
    <row r="595" spans="1:17">
      <c r="A595" s="14" t="s">
        <v>85</v>
      </c>
      <c r="B595" s="9">
        <v>18</v>
      </c>
      <c r="C595" s="10">
        <v>77.86</v>
      </c>
      <c r="D595" s="10">
        <f>C595*B595</f>
        <v>1401.48</v>
      </c>
      <c r="E595" s="38" t="s">
        <v>69</v>
      </c>
      <c r="F595" s="9"/>
      <c r="G595" s="10">
        <v>77.959999999999994</v>
      </c>
      <c r="H595" s="10">
        <f>(B595*G595)-D595</f>
        <v>1.7999999999999545</v>
      </c>
      <c r="I595" s="9" t="s">
        <v>134</v>
      </c>
      <c r="J595" s="9"/>
      <c r="K595" s="9" t="str">
        <f>IF(B595&lt;&gt;0,"buy "&amp;B595&amp;" "&amp;A595&amp;" @ $"&amp;G595,"")</f>
        <v>buy 18 HURN @ $77.96</v>
      </c>
      <c r="L595" s="10">
        <f>L594-(G595*B595)</f>
        <v>26905.37</v>
      </c>
      <c r="M595" s="38">
        <f>M594-(G595*B595)</f>
        <v>25305.37</v>
      </c>
      <c r="N595" s="9"/>
      <c r="O595" s="9"/>
      <c r="P595" s="9"/>
      <c r="Q595" s="11"/>
    </row>
    <row r="596" spans="1:17">
      <c r="A596" s="28" t="s">
        <v>188</v>
      </c>
      <c r="B596" s="29">
        <v>32</v>
      </c>
      <c r="C596" s="30">
        <v>43.97</v>
      </c>
      <c r="D596" s="30">
        <f>C596*B596</f>
        <v>1407.04</v>
      </c>
      <c r="E596" s="38" t="s">
        <v>69</v>
      </c>
      <c r="F596" s="29"/>
      <c r="G596" s="30">
        <v>43.91</v>
      </c>
      <c r="H596" s="30">
        <f>(B596*G596)-D596</f>
        <v>-1.9200000000000728</v>
      </c>
      <c r="I596" s="9" t="s">
        <v>134</v>
      </c>
      <c r="J596" s="9"/>
      <c r="K596" s="9" t="str">
        <f>IF(B596&lt;&gt;0,"buy "&amp;B596&amp;" "&amp;A596&amp;" @ $"&amp;G596,"")</f>
        <v>buy 32 RPRX @ $43.91</v>
      </c>
      <c r="L596" s="10">
        <f>L595-(G596*B596)</f>
        <v>25500.25</v>
      </c>
      <c r="M596" s="46">
        <f>M595-(G596*B596)</f>
        <v>23900.25</v>
      </c>
      <c r="N596" s="47" t="str">
        <f>"$"&amp;TEXT(M596,"#,##0.00")&amp;" will be the balance in the account after purchases.  "</f>
        <v xml:space="preserve">$23,900.25 will be the balance in the account after purchases.  </v>
      </c>
      <c r="O596" s="47"/>
      <c r="P596" s="47"/>
      <c r="Q596" s="48"/>
    </row>
    <row r="597" spans="1:17">
      <c r="A597" s="14"/>
      <c r="B597" s="9"/>
      <c r="C597" s="10" t="s">
        <v>20</v>
      </c>
      <c r="D597" s="10">
        <f>SUM(D594:D596)</f>
        <v>4211.1400000000003</v>
      </c>
      <c r="E597" s="9"/>
      <c r="F597" s="9"/>
      <c r="G597" s="10" t="s">
        <v>28</v>
      </c>
      <c r="H597" s="10">
        <f>SUM(H594:H596)</f>
        <v>34.799999999999727</v>
      </c>
      <c r="I597" s="9"/>
      <c r="J597" s="9"/>
      <c r="K597" s="9"/>
      <c r="L597" s="10"/>
      <c r="M597" s="9"/>
      <c r="N597" s="9" t="s">
        <v>84</v>
      </c>
      <c r="O597" s="9"/>
      <c r="P597" s="9"/>
      <c r="Q597" s="11"/>
    </row>
    <row r="598" spans="1:17">
      <c r="A598" s="14"/>
      <c r="B598" s="9"/>
      <c r="C598" s="10"/>
      <c r="D598" s="10"/>
      <c r="E598" s="9"/>
      <c r="F598" s="9"/>
      <c r="G598" s="10"/>
      <c r="H598" s="10"/>
      <c r="I598" s="9"/>
      <c r="J598" s="9"/>
      <c r="K598" s="9"/>
      <c r="L598" s="10"/>
      <c r="M598" s="12" t="str">
        <f>IF(J589+M596&gt;0,"Credit Surplus","Credit Shortage")</f>
        <v>Credit Surplus</v>
      </c>
      <c r="N598" s="38">
        <f>J589+M596</f>
        <v>25500.25</v>
      </c>
      <c r="O598" s="9" t="s">
        <v>121</v>
      </c>
      <c r="P598" s="9"/>
      <c r="Q598" s="11"/>
    </row>
    <row r="599" spans="1:17">
      <c r="A599" s="14"/>
      <c r="B599" s="9"/>
      <c r="C599" s="10"/>
      <c r="D599" s="10"/>
      <c r="E599" s="9"/>
      <c r="F599" s="9"/>
      <c r="G599" s="10"/>
      <c r="H599" s="10"/>
      <c r="I599" s="9"/>
      <c r="J599" s="9"/>
      <c r="K599" s="9"/>
      <c r="L599" s="10"/>
      <c r="M599" s="9"/>
      <c r="N599" s="9"/>
      <c r="O599" s="9"/>
      <c r="P599" s="9"/>
      <c r="Q599" s="11"/>
    </row>
    <row r="600" spans="1:17">
      <c r="A600" s="14"/>
      <c r="B600" s="9"/>
      <c r="C600" s="10"/>
      <c r="D600" s="10"/>
      <c r="E600" s="9"/>
      <c r="F600" s="9"/>
      <c r="G600" s="10"/>
      <c r="H600" s="10"/>
      <c r="I600" s="9"/>
      <c r="J600" s="9"/>
      <c r="K600" s="9"/>
      <c r="L600" s="9"/>
      <c r="M600" s="9"/>
      <c r="N600" s="9"/>
      <c r="O600" s="9"/>
      <c r="P600" s="9"/>
      <c r="Q600" s="11"/>
    </row>
    <row r="601" spans="1:17">
      <c r="A601" s="14" t="s">
        <v>23</v>
      </c>
      <c r="B601" s="9"/>
      <c r="C601" s="10"/>
      <c r="D601" s="22">
        <v>1516.65</v>
      </c>
      <c r="E601" s="9" t="s">
        <v>111</v>
      </c>
      <c r="F601" s="9"/>
      <c r="G601" s="10"/>
      <c r="H601" s="10"/>
      <c r="I601" s="9"/>
      <c r="J601" s="9"/>
      <c r="K601" s="9"/>
      <c r="L601" s="9"/>
      <c r="M601" s="9"/>
      <c r="N601" s="9"/>
      <c r="O601" s="9"/>
      <c r="P601" s="9"/>
      <c r="Q601" s="11"/>
    </row>
    <row r="602" spans="1:17">
      <c r="A602" s="14" t="s">
        <v>24</v>
      </c>
      <c r="B602" s="9"/>
      <c r="C602" s="10"/>
      <c r="D602" s="49">
        <f>H589</f>
        <v>11.200000000000045</v>
      </c>
      <c r="E602" s="9" t="s">
        <v>36</v>
      </c>
      <c r="F602" s="9"/>
      <c r="G602" s="10"/>
      <c r="H602" s="10"/>
      <c r="I602" s="9"/>
      <c r="J602" s="9"/>
      <c r="K602" s="9"/>
      <c r="L602" s="9"/>
      <c r="M602" s="9"/>
      <c r="N602" s="9"/>
      <c r="O602" s="9"/>
      <c r="P602" s="9"/>
      <c r="Q602" s="11"/>
    </row>
    <row r="603" spans="1:17">
      <c r="A603" s="14" t="s">
        <v>25</v>
      </c>
      <c r="B603" s="9"/>
      <c r="C603" s="10"/>
      <c r="D603" s="10">
        <f>D601+D602</f>
        <v>1527.8500000000001</v>
      </c>
      <c r="E603" s="9"/>
      <c r="F603" s="9"/>
      <c r="G603" s="10"/>
      <c r="H603" s="10"/>
      <c r="I603" s="9"/>
      <c r="J603" s="9"/>
      <c r="K603" s="9"/>
      <c r="L603" s="9"/>
      <c r="M603" s="9"/>
      <c r="N603" s="9"/>
      <c r="O603" s="9"/>
      <c r="P603" s="9"/>
      <c r="Q603" s="11"/>
    </row>
    <row r="604" spans="1:17">
      <c r="A604" s="14" t="s">
        <v>27</v>
      </c>
      <c r="B604" s="9"/>
      <c r="C604" s="10"/>
      <c r="D604" s="10">
        <f>H597</f>
        <v>34.799999999999727</v>
      </c>
      <c r="E604" s="9" t="s">
        <v>37</v>
      </c>
      <c r="F604" s="9"/>
      <c r="G604" s="10"/>
      <c r="H604" s="10"/>
      <c r="I604" s="9"/>
      <c r="J604" s="9"/>
      <c r="K604" s="9"/>
      <c r="L604" s="9"/>
      <c r="M604" s="9"/>
      <c r="N604" s="9"/>
      <c r="O604" s="9"/>
      <c r="P604" s="9"/>
      <c r="Q604" s="11"/>
    </row>
    <row r="605" spans="1:17">
      <c r="A605" s="14" t="s">
        <v>25</v>
      </c>
      <c r="B605" s="9"/>
      <c r="C605" s="10"/>
      <c r="D605" s="32">
        <f>D603-D604</f>
        <v>1493.0500000000004</v>
      </c>
      <c r="E605" s="20" t="s">
        <v>38</v>
      </c>
      <c r="F605" s="9"/>
      <c r="G605" s="10"/>
      <c r="H605" s="10"/>
      <c r="I605" s="9"/>
      <c r="J605" s="9"/>
      <c r="K605" s="9"/>
      <c r="L605" s="9"/>
      <c r="M605" s="9"/>
      <c r="N605" s="9"/>
      <c r="O605" s="9"/>
      <c r="P605" s="9"/>
      <c r="Q605" s="11"/>
    </row>
    <row r="606" spans="1:17" ht="14.65" thickBot="1">
      <c r="A606" s="16"/>
      <c r="B606" s="17"/>
      <c r="C606" s="18"/>
      <c r="D606" s="18"/>
      <c r="E606" s="17"/>
      <c r="F606" s="17"/>
      <c r="G606" s="18"/>
      <c r="H606" s="18"/>
      <c r="I606" s="17"/>
      <c r="J606" s="17"/>
      <c r="K606" s="17"/>
      <c r="L606" s="17"/>
      <c r="M606" s="17"/>
      <c r="N606" s="17"/>
      <c r="O606" s="17"/>
      <c r="P606" s="17"/>
      <c r="Q606" s="19"/>
    </row>
    <row r="607" spans="1:17" ht="14.65" thickTop="1"/>
    <row r="608" spans="1:17" ht="14.65" thickBot="1"/>
    <row r="609" spans="1:17" ht="14.65" thickTop="1">
      <c r="A609" s="3"/>
      <c r="B609" s="4"/>
      <c r="C609" s="5">
        <v>44865</v>
      </c>
      <c r="D609" s="6"/>
      <c r="E609" s="4"/>
      <c r="F609" s="4"/>
      <c r="G609" s="6"/>
      <c r="H609" s="6"/>
      <c r="I609" s="4"/>
      <c r="J609" s="4"/>
      <c r="K609" s="4"/>
      <c r="L609" s="21" t="s">
        <v>40</v>
      </c>
      <c r="M609" s="4"/>
      <c r="N609" s="4"/>
      <c r="O609" s="4"/>
      <c r="P609" s="4"/>
      <c r="Q609" s="7"/>
    </row>
    <row r="610" spans="1:17">
      <c r="A610" s="8" t="s">
        <v>11</v>
      </c>
      <c r="B610" s="9"/>
      <c r="C610" s="10"/>
      <c r="D610" s="10"/>
      <c r="E610" s="9"/>
      <c r="F610" s="9"/>
      <c r="G610" s="10"/>
      <c r="H610" s="10"/>
      <c r="I610" s="9"/>
      <c r="J610" s="12" t="s">
        <v>68</v>
      </c>
      <c r="K610" s="9"/>
      <c r="L610" s="12" t="s">
        <v>21</v>
      </c>
      <c r="M610" s="12"/>
      <c r="N610" s="9"/>
      <c r="O610" s="9"/>
      <c r="P610" s="9"/>
      <c r="Q610" s="11"/>
    </row>
    <row r="611" spans="1:17">
      <c r="A611" s="8" t="s">
        <v>3</v>
      </c>
      <c r="B611" s="12" t="s">
        <v>6</v>
      </c>
      <c r="C611" s="13" t="s">
        <v>4</v>
      </c>
      <c r="D611" s="13" t="s">
        <v>7</v>
      </c>
      <c r="E611" s="12" t="s">
        <v>16</v>
      </c>
      <c r="F611" s="9"/>
      <c r="G611" s="13" t="s">
        <v>18</v>
      </c>
      <c r="H611" s="13" t="s">
        <v>19</v>
      </c>
      <c r="I611" s="43" t="s">
        <v>133</v>
      </c>
      <c r="J611" s="12" t="s">
        <v>67</v>
      </c>
      <c r="K611" s="9"/>
      <c r="L611" s="22">
        <v>28369.95</v>
      </c>
      <c r="M611" s="9" t="s">
        <v>135</v>
      </c>
      <c r="N611" s="9"/>
      <c r="O611" s="9"/>
      <c r="P611" s="9"/>
      <c r="Q611" s="11"/>
    </row>
    <row r="612" spans="1:17">
      <c r="A612" s="14" t="s">
        <v>180</v>
      </c>
      <c r="B612" s="9">
        <v>37</v>
      </c>
      <c r="C612" s="10">
        <v>30.9</v>
      </c>
      <c r="D612" s="10">
        <f>C612*B612</f>
        <v>1143.3</v>
      </c>
      <c r="E612" s="38" t="s">
        <v>46</v>
      </c>
      <c r="F612" s="9"/>
      <c r="G612" s="10">
        <v>30.99</v>
      </c>
      <c r="H612" s="10">
        <f>(B612*G612)-D612</f>
        <v>3.3299999999999272</v>
      </c>
      <c r="I612" s="9" t="s">
        <v>134</v>
      </c>
      <c r="J612" s="38">
        <f>G612*B612</f>
        <v>1146.6299999999999</v>
      </c>
      <c r="K612" s="9" t="str">
        <f>IF(B612&lt;&gt;0,"sell "&amp;B612&amp;" "&amp;A612&amp;" @ $"&amp;G612,"")</f>
        <v>sell 37 AMPH @ $30.99</v>
      </c>
      <c r="L612" s="10">
        <f>L611+(G612*B612)</f>
        <v>29516.58</v>
      </c>
      <c r="M612" s="9"/>
      <c r="N612" s="9"/>
      <c r="O612" s="9"/>
      <c r="P612" s="9"/>
      <c r="Q612" s="11"/>
    </row>
    <row r="613" spans="1:17">
      <c r="A613" s="14" t="s">
        <v>181</v>
      </c>
      <c r="B613" s="9">
        <v>11</v>
      </c>
      <c r="C613" s="10">
        <v>116.26</v>
      </c>
      <c r="D613" s="10">
        <f>C613*B613</f>
        <v>1278.8600000000001</v>
      </c>
      <c r="E613" s="38" t="s">
        <v>46</v>
      </c>
      <c r="F613" s="9"/>
      <c r="G613" s="10">
        <v>117.83</v>
      </c>
      <c r="H613" s="10">
        <f>(B613*G613)-D613</f>
        <v>17.269999999999754</v>
      </c>
      <c r="I613" s="9" t="s">
        <v>134</v>
      </c>
      <c r="J613" s="38">
        <f>G613*B613</f>
        <v>1296.1299999999999</v>
      </c>
      <c r="K613" s="9" t="str">
        <f t="shared" ref="K613:K614" si="28">IF(B613&lt;&gt;0,"sell "&amp;B613&amp;" "&amp;A613&amp;" @ $"&amp;G613,"")</f>
        <v>sell 11 VRTV @ $117.83</v>
      </c>
      <c r="L613" s="10">
        <f>L612+(G613*B613)</f>
        <v>30812.710000000003</v>
      </c>
      <c r="M613" s="9"/>
      <c r="N613" s="9"/>
      <c r="O613" s="9"/>
      <c r="P613" s="9"/>
      <c r="Q613" s="11"/>
    </row>
    <row r="614" spans="1:17">
      <c r="A614" s="14" t="s">
        <v>48</v>
      </c>
      <c r="B614" s="9">
        <v>13</v>
      </c>
      <c r="C614" s="10">
        <v>112.05</v>
      </c>
      <c r="D614" s="10">
        <f>C614*B614</f>
        <v>1456.6499999999999</v>
      </c>
      <c r="E614" s="38" t="s">
        <v>46</v>
      </c>
      <c r="F614" s="9"/>
      <c r="G614" s="10">
        <v>112.52</v>
      </c>
      <c r="H614" s="10">
        <f>(B614*G614)-D614</f>
        <v>6.1100000000001273</v>
      </c>
      <c r="I614" s="9" t="s">
        <v>134</v>
      </c>
      <c r="J614" s="38">
        <f>G614*B614</f>
        <v>1462.76</v>
      </c>
      <c r="K614" s="9" t="str">
        <f t="shared" si="28"/>
        <v>sell 13 MGPI @ $112.52</v>
      </c>
      <c r="L614" s="10">
        <f>L613+(G614*B614)</f>
        <v>32275.47</v>
      </c>
      <c r="M614" s="9" t="s">
        <v>44</v>
      </c>
      <c r="N614" s="9"/>
      <c r="O614" s="9"/>
      <c r="P614" s="9"/>
      <c r="Q614" s="11"/>
    </row>
    <row r="615" spans="1:17">
      <c r="A615" s="14"/>
      <c r="B615" s="9"/>
      <c r="C615" s="10" t="s">
        <v>20</v>
      </c>
      <c r="D615" s="10">
        <f>SUM(D612:D614)</f>
        <v>3878.8099999999995</v>
      </c>
      <c r="E615" s="9"/>
      <c r="F615" s="9"/>
      <c r="G615" s="41"/>
      <c r="H615" s="10">
        <f>SUM(H612:H614)</f>
        <v>26.709999999999809</v>
      </c>
      <c r="I615" s="9"/>
      <c r="J615" s="38">
        <f>SUM(J612:J614)</f>
        <v>3905.5199999999995</v>
      </c>
      <c r="K615" s="9"/>
      <c r="L615" s="10"/>
      <c r="M615" s="9"/>
      <c r="N615" s="9"/>
      <c r="O615" s="9"/>
      <c r="P615" s="9"/>
      <c r="Q615" s="11"/>
    </row>
    <row r="616" spans="1:17">
      <c r="A616" s="14"/>
      <c r="B616" s="9"/>
      <c r="C616" s="10"/>
      <c r="D616" s="10"/>
      <c r="E616" s="9"/>
      <c r="F616" s="9"/>
      <c r="G616" s="42"/>
      <c r="H616" s="39"/>
      <c r="I616" s="9"/>
      <c r="J616" s="9"/>
      <c r="K616" s="9"/>
      <c r="L616" s="10"/>
      <c r="M616" s="9"/>
      <c r="N616" s="9"/>
      <c r="O616" s="9"/>
      <c r="P616" s="9"/>
      <c r="Q616" s="11"/>
    </row>
    <row r="617" spans="1:17">
      <c r="A617" s="14"/>
      <c r="B617" s="9"/>
      <c r="C617" s="10"/>
      <c r="D617" s="10"/>
      <c r="E617" s="20"/>
      <c r="F617" s="9"/>
      <c r="G617" s="41"/>
      <c r="H617" s="10"/>
      <c r="I617" s="9"/>
      <c r="J617" s="9"/>
      <c r="K617" s="9"/>
      <c r="L617" s="10"/>
      <c r="M617" s="12" t="s">
        <v>41</v>
      </c>
      <c r="N617" s="9"/>
      <c r="O617" s="9"/>
      <c r="P617" s="9"/>
      <c r="Q617" s="11"/>
    </row>
    <row r="618" spans="1:17">
      <c r="A618" s="8"/>
      <c r="B618" s="9"/>
      <c r="C618" s="10"/>
      <c r="D618" s="10"/>
      <c r="E618" s="20"/>
      <c r="F618" s="9"/>
      <c r="G618" s="41"/>
      <c r="H618" s="10"/>
      <c r="I618" s="9"/>
      <c r="J618" s="9"/>
      <c r="K618" s="9"/>
      <c r="L618" s="10"/>
      <c r="M618" s="12" t="s">
        <v>42</v>
      </c>
      <c r="N618" s="9"/>
      <c r="O618" s="9"/>
      <c r="P618" s="9"/>
      <c r="Q618" s="11"/>
    </row>
    <row r="619" spans="1:17">
      <c r="A619" s="8"/>
      <c r="B619" s="12" t="s">
        <v>6</v>
      </c>
      <c r="C619" s="13" t="s">
        <v>4</v>
      </c>
      <c r="D619" s="13" t="s">
        <v>5</v>
      </c>
      <c r="E619" s="23" t="s">
        <v>16</v>
      </c>
      <c r="F619" s="9"/>
      <c r="G619" s="43" t="s">
        <v>18</v>
      </c>
      <c r="H619" s="13" t="s">
        <v>19</v>
      </c>
      <c r="I619" s="9"/>
      <c r="J619" s="9"/>
      <c r="K619" s="9"/>
      <c r="L619" s="10"/>
      <c r="M619" s="38">
        <f>L611</f>
        <v>28369.95</v>
      </c>
      <c r="N619" s="9" t="s">
        <v>45</v>
      </c>
      <c r="O619" s="9"/>
      <c r="P619" s="9"/>
      <c r="Q619" s="11"/>
    </row>
    <row r="620" spans="1:17">
      <c r="A620" s="14" t="s">
        <v>184</v>
      </c>
      <c r="B620" s="9">
        <v>22</v>
      </c>
      <c r="C620" s="10">
        <v>63.02</v>
      </c>
      <c r="D620" s="10">
        <f>C620*B620</f>
        <v>1386.44</v>
      </c>
      <c r="E620" s="38" t="s">
        <v>46</v>
      </c>
      <c r="F620" s="9"/>
      <c r="G620" s="10">
        <v>63.37</v>
      </c>
      <c r="H620" s="10">
        <f>(B620*G620)-D620</f>
        <v>7.6999999999998181</v>
      </c>
      <c r="I620" s="9" t="s">
        <v>134</v>
      </c>
      <c r="J620" s="9"/>
      <c r="K620" s="9" t="str">
        <f>IF(B620&lt;&gt;0,"buy "&amp;B620&amp;" "&amp;A620&amp;" @ $"&amp;G620,"")</f>
        <v>buy 22 CEIX @ $63.37</v>
      </c>
      <c r="L620" s="10">
        <f>L614-(G620*B620)</f>
        <v>30881.33</v>
      </c>
      <c r="M620" s="38">
        <f>L611-(G620*B620)</f>
        <v>26975.81</v>
      </c>
      <c r="N620" s="9"/>
      <c r="O620" s="9"/>
      <c r="P620" s="9"/>
      <c r="Q620" s="11"/>
    </row>
    <row r="621" spans="1:17">
      <c r="A621" s="14" t="s">
        <v>185</v>
      </c>
      <c r="B621" s="9">
        <v>18</v>
      </c>
      <c r="C621" s="10">
        <v>73.48</v>
      </c>
      <c r="D621" s="10">
        <f>C621*B621</f>
        <v>1322.64</v>
      </c>
      <c r="E621" s="38" t="s">
        <v>46</v>
      </c>
      <c r="F621" s="9"/>
      <c r="G621" s="10">
        <v>74.23</v>
      </c>
      <c r="H621" s="10">
        <f>(B621*G621)-D621</f>
        <v>13.5</v>
      </c>
      <c r="I621" s="9" t="s">
        <v>134</v>
      </c>
      <c r="J621" s="9"/>
      <c r="K621" s="9" t="str">
        <f>IF(B621&lt;&gt;0,"buy "&amp;B621&amp;" "&amp;A621&amp;" @ $"&amp;G621,"")</f>
        <v>buy 18 CBT @ $74.23</v>
      </c>
      <c r="L621" s="10">
        <f>L620-(G621*B621)</f>
        <v>29545.190000000002</v>
      </c>
      <c r="M621" s="38">
        <f>M620-(G621*B621)</f>
        <v>25639.670000000002</v>
      </c>
      <c r="N621" s="9"/>
      <c r="O621" s="9"/>
      <c r="P621" s="9"/>
      <c r="Q621" s="11"/>
    </row>
    <row r="622" spans="1:17">
      <c r="A622" s="28" t="s">
        <v>186</v>
      </c>
      <c r="B622" s="29">
        <v>75</v>
      </c>
      <c r="C622" s="30">
        <v>18.37</v>
      </c>
      <c r="D622" s="30">
        <f>C622*B622</f>
        <v>1377.75</v>
      </c>
      <c r="E622" s="38" t="s">
        <v>46</v>
      </c>
      <c r="F622" s="29"/>
      <c r="G622" s="30">
        <v>19.41</v>
      </c>
      <c r="H622" s="30">
        <f>(B622*G622)-D622</f>
        <v>78</v>
      </c>
      <c r="I622" s="9" t="s">
        <v>134</v>
      </c>
      <c r="J622" s="9"/>
      <c r="K622" s="9" t="str">
        <f>IF(B622&lt;&gt;0,"buy "&amp;B622&amp;" "&amp;A622&amp;" @ $"&amp;G622,"")</f>
        <v>buy 75 BSM @ $19.41</v>
      </c>
      <c r="L622" s="10">
        <f>L621-(G622*B622)</f>
        <v>28089.440000000002</v>
      </c>
      <c r="M622" s="46">
        <f>M621-(G622*B622)</f>
        <v>24183.920000000002</v>
      </c>
      <c r="N622" s="47" t="str">
        <f>"$"&amp;TEXT(M622,"#,##0.00")&amp;" will be the balance in the account after purchases.  "</f>
        <v xml:space="preserve">$24,183.92 will be the balance in the account after purchases.  </v>
      </c>
      <c r="O622" s="47"/>
      <c r="P622" s="47"/>
      <c r="Q622" s="48"/>
    </row>
    <row r="623" spans="1:17">
      <c r="A623" s="14"/>
      <c r="B623" s="9"/>
      <c r="C623" s="10" t="s">
        <v>20</v>
      </c>
      <c r="D623" s="10">
        <f>SUM(D620:D622)</f>
        <v>4086.83</v>
      </c>
      <c r="E623" s="9"/>
      <c r="F623" s="9"/>
      <c r="G623" s="10" t="s">
        <v>28</v>
      </c>
      <c r="H623" s="10">
        <f>SUM(H620:H622)</f>
        <v>99.199999999999818</v>
      </c>
      <c r="I623" s="9"/>
      <c r="J623" s="9"/>
      <c r="K623" s="9"/>
      <c r="L623" s="10"/>
      <c r="M623" s="9"/>
      <c r="N623" s="9" t="s">
        <v>84</v>
      </c>
      <c r="O623" s="9"/>
      <c r="P623" s="9"/>
      <c r="Q623" s="11"/>
    </row>
    <row r="624" spans="1:17">
      <c r="A624" s="14"/>
      <c r="B624" s="9"/>
      <c r="C624" s="10"/>
      <c r="D624" s="10"/>
      <c r="E624" s="9"/>
      <c r="F624" s="9"/>
      <c r="G624" s="10"/>
      <c r="H624" s="10"/>
      <c r="I624" s="9"/>
      <c r="J624" s="9"/>
      <c r="K624" s="9"/>
      <c r="L624" s="10"/>
      <c r="M624" s="12" t="str">
        <f>IF(J615+M622&gt;0,"Credit Surplus","Credit Shortage")</f>
        <v>Credit Surplus</v>
      </c>
      <c r="N624" s="38">
        <f>J615+M622</f>
        <v>28089.440000000002</v>
      </c>
      <c r="O624" s="9" t="s">
        <v>121</v>
      </c>
      <c r="P624" s="9"/>
      <c r="Q624" s="11"/>
    </row>
    <row r="625" spans="1:17">
      <c r="A625" s="14"/>
      <c r="B625" s="9"/>
      <c r="C625" s="10"/>
      <c r="D625" s="10"/>
      <c r="E625" s="9"/>
      <c r="F625" s="9"/>
      <c r="G625" s="10"/>
      <c r="H625" s="10"/>
      <c r="I625" s="9"/>
      <c r="J625" s="9"/>
      <c r="K625" s="9"/>
      <c r="L625" s="10"/>
      <c r="M625" s="9"/>
      <c r="N625" s="9"/>
      <c r="O625" s="9"/>
      <c r="P625" s="9"/>
      <c r="Q625" s="11"/>
    </row>
    <row r="626" spans="1:17">
      <c r="A626" s="14"/>
      <c r="B626" s="9"/>
      <c r="C626" s="10"/>
      <c r="D626" s="10"/>
      <c r="E626" s="9"/>
      <c r="F626" s="9"/>
      <c r="G626" s="10"/>
      <c r="H626" s="10"/>
      <c r="I626" s="9"/>
      <c r="J626" s="9"/>
      <c r="K626" s="9"/>
      <c r="L626" s="9"/>
      <c r="M626" s="9"/>
      <c r="N626" s="9"/>
      <c r="O626" s="9"/>
      <c r="P626" s="9"/>
      <c r="Q626" s="11"/>
    </row>
    <row r="627" spans="1:17">
      <c r="A627" s="14" t="s">
        <v>23</v>
      </c>
      <c r="B627" s="9"/>
      <c r="C627" s="10"/>
      <c r="D627" s="22">
        <v>4211.4799999999996</v>
      </c>
      <c r="E627" s="9" t="s">
        <v>111</v>
      </c>
      <c r="F627" s="9"/>
      <c r="G627" s="10"/>
      <c r="H627" s="10"/>
      <c r="I627" s="9"/>
      <c r="J627" s="9"/>
      <c r="K627" s="9"/>
      <c r="L627" s="9"/>
      <c r="M627" s="9"/>
      <c r="N627" s="9"/>
      <c r="O627" s="9"/>
      <c r="P627" s="9"/>
      <c r="Q627" s="11"/>
    </row>
    <row r="628" spans="1:17">
      <c r="A628" s="14" t="s">
        <v>24</v>
      </c>
      <c r="B628" s="9"/>
      <c r="C628" s="10"/>
      <c r="D628" s="49">
        <f>H615</f>
        <v>26.709999999999809</v>
      </c>
      <c r="E628" s="9" t="s">
        <v>36</v>
      </c>
      <c r="F628" s="9"/>
      <c r="G628" s="10"/>
      <c r="H628" s="10"/>
      <c r="I628" s="9"/>
      <c r="J628" s="9"/>
      <c r="K628" s="9"/>
      <c r="L628" s="9"/>
      <c r="M628" s="9"/>
      <c r="N628" s="9"/>
      <c r="O628" s="9"/>
      <c r="P628" s="9"/>
      <c r="Q628" s="11"/>
    </row>
    <row r="629" spans="1:17">
      <c r="A629" s="14" t="s">
        <v>25</v>
      </c>
      <c r="B629" s="9"/>
      <c r="C629" s="10"/>
      <c r="D629" s="10">
        <f>D627+D628</f>
        <v>4238.1899999999996</v>
      </c>
      <c r="E629" s="9"/>
      <c r="F629" s="9"/>
      <c r="G629" s="10"/>
      <c r="H629" s="10"/>
      <c r="I629" s="9"/>
      <c r="J629" s="9"/>
      <c r="K629" s="9"/>
      <c r="L629" s="9"/>
      <c r="M629" s="9"/>
      <c r="N629" s="9"/>
      <c r="O629" s="9"/>
      <c r="P629" s="9"/>
      <c r="Q629" s="11"/>
    </row>
    <row r="630" spans="1:17">
      <c r="A630" s="14" t="s">
        <v>27</v>
      </c>
      <c r="B630" s="9"/>
      <c r="C630" s="10"/>
      <c r="D630" s="10">
        <f>H623</f>
        <v>99.199999999999818</v>
      </c>
      <c r="E630" s="9" t="s">
        <v>37</v>
      </c>
      <c r="F630" s="9"/>
      <c r="G630" s="10"/>
      <c r="H630" s="10"/>
      <c r="I630" s="9"/>
      <c r="J630" s="9"/>
      <c r="K630" s="9"/>
      <c r="L630" s="9"/>
      <c r="M630" s="9"/>
      <c r="N630" s="9"/>
      <c r="O630" s="9"/>
      <c r="P630" s="9"/>
      <c r="Q630" s="11"/>
    </row>
    <row r="631" spans="1:17">
      <c r="A631" s="14" t="s">
        <v>25</v>
      </c>
      <c r="B631" s="9"/>
      <c r="C631" s="10"/>
      <c r="D631" s="32">
        <f>D629-D630</f>
        <v>4138.99</v>
      </c>
      <c r="E631" s="20" t="s">
        <v>38</v>
      </c>
      <c r="F631" s="9"/>
      <c r="G631" s="10"/>
      <c r="H631" s="10"/>
      <c r="I631" s="9"/>
      <c r="J631" s="9"/>
      <c r="K631" s="9"/>
      <c r="L631" s="9"/>
      <c r="M631" s="9"/>
      <c r="N631" s="9"/>
      <c r="O631" s="9"/>
      <c r="P631" s="9"/>
      <c r="Q631" s="11"/>
    </row>
    <row r="632" spans="1:17" ht="14.65" thickBot="1">
      <c r="A632" s="16"/>
      <c r="B632" s="17"/>
      <c r="C632" s="18"/>
      <c r="D632" s="18"/>
      <c r="E632" s="17"/>
      <c r="F632" s="17"/>
      <c r="G632" s="18"/>
      <c r="H632" s="18"/>
      <c r="I632" s="17"/>
      <c r="J632" s="17"/>
      <c r="K632" s="17"/>
      <c r="L632" s="17"/>
      <c r="M632" s="17"/>
      <c r="N632" s="17"/>
      <c r="O632" s="17"/>
      <c r="P632" s="17"/>
      <c r="Q632" s="19"/>
    </row>
    <row r="633" spans="1:17" ht="14.65" thickTop="1"/>
    <row r="634" spans="1:17" ht="14.65" thickBot="1"/>
    <row r="635" spans="1:17" ht="14.65" thickTop="1">
      <c r="A635" s="3"/>
      <c r="B635" s="4"/>
      <c r="C635" s="5">
        <v>44834</v>
      </c>
      <c r="D635" s="6"/>
      <c r="E635" s="4"/>
      <c r="F635" s="4"/>
      <c r="G635" s="6"/>
      <c r="H635" s="6"/>
      <c r="I635" s="4"/>
      <c r="J635" s="4"/>
      <c r="K635" s="4"/>
      <c r="L635" s="21" t="s">
        <v>40</v>
      </c>
      <c r="M635" s="4"/>
      <c r="N635" s="4"/>
      <c r="O635" s="4"/>
      <c r="P635" s="4"/>
      <c r="Q635" s="7"/>
    </row>
    <row r="636" spans="1:17">
      <c r="A636" s="8" t="s">
        <v>11</v>
      </c>
      <c r="B636" s="9"/>
      <c r="C636" s="10"/>
      <c r="D636" s="10"/>
      <c r="E636" s="9"/>
      <c r="F636" s="9"/>
      <c r="G636" s="10"/>
      <c r="H636" s="10"/>
      <c r="I636" s="9"/>
      <c r="J636" s="12" t="s">
        <v>68</v>
      </c>
      <c r="K636" s="9"/>
      <c r="L636" s="12" t="s">
        <v>21</v>
      </c>
      <c r="M636" s="12"/>
      <c r="N636" s="9"/>
      <c r="O636" s="9"/>
      <c r="P636" s="9"/>
      <c r="Q636" s="11"/>
    </row>
    <row r="637" spans="1:17">
      <c r="A637" s="8" t="s">
        <v>3</v>
      </c>
      <c r="B637" s="12" t="s">
        <v>6</v>
      </c>
      <c r="C637" s="13" t="s">
        <v>4</v>
      </c>
      <c r="D637" s="13" t="s">
        <v>7</v>
      </c>
      <c r="E637" s="12" t="s">
        <v>16</v>
      </c>
      <c r="F637" s="9"/>
      <c r="G637" s="13" t="s">
        <v>18</v>
      </c>
      <c r="H637" s="13" t="s">
        <v>19</v>
      </c>
      <c r="I637" s="43" t="s">
        <v>133</v>
      </c>
      <c r="J637" s="12" t="s">
        <v>67</v>
      </c>
      <c r="K637" s="9"/>
      <c r="L637" s="22">
        <v>27228.01</v>
      </c>
      <c r="M637" s="9" t="s">
        <v>135</v>
      </c>
      <c r="N637" s="9"/>
      <c r="O637" s="9"/>
      <c r="P637" s="9"/>
      <c r="Q637" s="11"/>
    </row>
    <row r="638" spans="1:17">
      <c r="A638" s="14" t="s">
        <v>179</v>
      </c>
      <c r="B638" s="9">
        <v>43</v>
      </c>
      <c r="C638" s="10">
        <v>91.6</v>
      </c>
      <c r="D638" s="10">
        <f>C638*B638</f>
        <v>3938.7999999999997</v>
      </c>
      <c r="E638" s="38" t="s">
        <v>46</v>
      </c>
      <c r="F638" s="9"/>
      <c r="G638" s="10">
        <v>91.45</v>
      </c>
      <c r="H638" s="10">
        <f>(B638*G638)-D638</f>
        <v>-6.4499999999998181</v>
      </c>
      <c r="I638" s="9" t="s">
        <v>134</v>
      </c>
      <c r="J638" s="38">
        <f>G638*B638</f>
        <v>3932.35</v>
      </c>
      <c r="K638" s="9" t="str">
        <f>IF(B638&lt;&gt;0,"sell "&amp;B638&amp;" "&amp;A638&amp;" @ $"&amp;G638,"")</f>
        <v>sell 43 BIL @ $91.45</v>
      </c>
      <c r="L638" s="10">
        <f>L637+(G638*B638)</f>
        <v>31160.359999999997</v>
      </c>
      <c r="M638" s="9"/>
      <c r="N638" s="9"/>
      <c r="O638" s="9"/>
      <c r="P638" s="9"/>
      <c r="Q638" s="11"/>
    </row>
    <row r="639" spans="1:17">
      <c r="A639" s="14"/>
      <c r="B639" s="9"/>
      <c r="C639" s="10"/>
      <c r="D639" s="10">
        <f>C639*B639</f>
        <v>0</v>
      </c>
      <c r="E639" s="38" t="s">
        <v>46</v>
      </c>
      <c r="F639" s="9"/>
      <c r="G639" s="10"/>
      <c r="H639" s="10">
        <f>(B639*G639)-D639</f>
        <v>0</v>
      </c>
      <c r="I639" s="9" t="s">
        <v>134</v>
      </c>
      <c r="J639" s="38">
        <f>G639*B639</f>
        <v>0</v>
      </c>
      <c r="K639" s="9" t="str">
        <f t="shared" ref="K639:K640" si="29">IF(B639&lt;&gt;0,"sell "&amp;B639&amp;" "&amp;A639&amp;" @ $"&amp;G639,"")</f>
        <v/>
      </c>
      <c r="L639" s="10">
        <f>L638+(G639*B639)</f>
        <v>31160.359999999997</v>
      </c>
      <c r="M639" s="9"/>
      <c r="N639" s="9"/>
      <c r="O639" s="9"/>
      <c r="P639" s="9"/>
      <c r="Q639" s="11"/>
    </row>
    <row r="640" spans="1:17">
      <c r="A640" s="14"/>
      <c r="B640" s="9"/>
      <c r="C640" s="10"/>
      <c r="D640" s="10">
        <f>C640*B640</f>
        <v>0</v>
      </c>
      <c r="E640" s="38" t="s">
        <v>46</v>
      </c>
      <c r="F640" s="9"/>
      <c r="G640" s="10"/>
      <c r="H640" s="10">
        <f>(B640*G640)-D640</f>
        <v>0</v>
      </c>
      <c r="I640" s="9" t="s">
        <v>134</v>
      </c>
      <c r="J640" s="38">
        <f>G640*B640</f>
        <v>0</v>
      </c>
      <c r="K640" s="9" t="str">
        <f t="shared" si="29"/>
        <v/>
      </c>
      <c r="L640" s="10">
        <f>L639+(G640*B640)</f>
        <v>31160.359999999997</v>
      </c>
      <c r="M640" s="9" t="s">
        <v>44</v>
      </c>
      <c r="N640" s="9"/>
      <c r="O640" s="9"/>
      <c r="P640" s="9"/>
      <c r="Q640" s="11"/>
    </row>
    <row r="641" spans="1:17">
      <c r="A641" s="14"/>
      <c r="B641" s="9"/>
      <c r="C641" s="10" t="s">
        <v>20</v>
      </c>
      <c r="D641" s="10">
        <f>SUM(D638:D640)</f>
        <v>3938.7999999999997</v>
      </c>
      <c r="E641" s="9"/>
      <c r="F641" s="9"/>
      <c r="G641" s="41"/>
      <c r="H641" s="10">
        <f>SUM(H638:H640)</f>
        <v>-6.4499999999998181</v>
      </c>
      <c r="I641" s="9"/>
      <c r="J641" s="38">
        <f>SUM(J638:J640)</f>
        <v>3932.35</v>
      </c>
      <c r="K641" s="9"/>
      <c r="L641" s="10"/>
      <c r="M641" s="9"/>
      <c r="N641" s="9"/>
      <c r="O641" s="9"/>
      <c r="P641" s="9"/>
      <c r="Q641" s="11"/>
    </row>
    <row r="642" spans="1:17">
      <c r="A642" s="14"/>
      <c r="B642" s="9"/>
      <c r="C642" s="10"/>
      <c r="D642" s="10"/>
      <c r="E642" s="9"/>
      <c r="F642" s="9"/>
      <c r="G642" s="42"/>
      <c r="H642" s="39"/>
      <c r="I642" s="9"/>
      <c r="J642" s="9"/>
      <c r="K642" s="9"/>
      <c r="L642" s="10"/>
      <c r="M642" s="9"/>
      <c r="N642" s="9"/>
      <c r="O642" s="9"/>
      <c r="P642" s="9"/>
      <c r="Q642" s="11"/>
    </row>
    <row r="643" spans="1:17">
      <c r="A643" s="14"/>
      <c r="B643" s="9"/>
      <c r="C643" s="10"/>
      <c r="D643" s="10"/>
      <c r="E643" s="20"/>
      <c r="F643" s="9"/>
      <c r="G643" s="41"/>
      <c r="H643" s="10"/>
      <c r="I643" s="9"/>
      <c r="J643" s="9"/>
      <c r="K643" s="9"/>
      <c r="L643" s="10"/>
      <c r="M643" s="12" t="s">
        <v>41</v>
      </c>
      <c r="N643" s="9"/>
      <c r="O643" s="9"/>
      <c r="P643" s="9"/>
      <c r="Q643" s="11"/>
    </row>
    <row r="644" spans="1:17">
      <c r="A644" s="8"/>
      <c r="B644" s="9"/>
      <c r="C644" s="10"/>
      <c r="D644" s="10"/>
      <c r="E644" s="20"/>
      <c r="F644" s="9"/>
      <c r="G644" s="41"/>
      <c r="H644" s="10"/>
      <c r="I644" s="9"/>
      <c r="J644" s="9"/>
      <c r="K644" s="9"/>
      <c r="L644" s="10"/>
      <c r="M644" s="12" t="s">
        <v>42</v>
      </c>
      <c r="N644" s="9"/>
      <c r="O644" s="9"/>
      <c r="P644" s="9"/>
      <c r="Q644" s="11"/>
    </row>
    <row r="645" spans="1:17">
      <c r="A645" s="8"/>
      <c r="B645" s="12" t="s">
        <v>6</v>
      </c>
      <c r="C645" s="13" t="s">
        <v>4</v>
      </c>
      <c r="D645" s="13" t="s">
        <v>5</v>
      </c>
      <c r="E645" s="23" t="s">
        <v>16</v>
      </c>
      <c r="F645" s="9"/>
      <c r="G645" s="43" t="s">
        <v>18</v>
      </c>
      <c r="H645" s="13" t="s">
        <v>19</v>
      </c>
      <c r="I645" s="9"/>
      <c r="J645" s="9"/>
      <c r="K645" s="9"/>
      <c r="L645" s="10"/>
      <c r="M645" s="38">
        <f>L637</f>
        <v>27228.01</v>
      </c>
      <c r="N645" s="9" t="s">
        <v>45</v>
      </c>
      <c r="O645" s="9"/>
      <c r="P645" s="9"/>
      <c r="Q645" s="11"/>
    </row>
    <row r="646" spans="1:17">
      <c r="A646" s="14" t="s">
        <v>182</v>
      </c>
      <c r="B646" s="9">
        <v>52</v>
      </c>
      <c r="C646" s="10">
        <v>27.1</v>
      </c>
      <c r="D646" s="10">
        <f>C646*B646</f>
        <v>1409.2</v>
      </c>
      <c r="E646" s="38" t="s">
        <v>46</v>
      </c>
      <c r="F646" s="9"/>
      <c r="G646" s="10">
        <v>26.86</v>
      </c>
      <c r="H646" s="10">
        <f>(B646*G646)-D646</f>
        <v>-12.480000000000018</v>
      </c>
      <c r="I646" s="9" t="s">
        <v>134</v>
      </c>
      <c r="J646" s="9"/>
      <c r="K646" s="9" t="str">
        <f>IF(B646&lt;&gt;0,"buy "&amp;B646&amp;" "&amp;A646&amp;" @ $"&amp;G646,"")</f>
        <v>buy 52 NTTYY @ $26.86</v>
      </c>
      <c r="L646" s="10">
        <f>L640-(G646*B646)</f>
        <v>29763.639999999996</v>
      </c>
      <c r="M646" s="38">
        <f>L637-(G646*B646)</f>
        <v>25831.289999999997</v>
      </c>
      <c r="N646" s="9"/>
      <c r="O646" s="9"/>
      <c r="P646" s="9"/>
      <c r="Q646" s="11"/>
    </row>
    <row r="647" spans="1:17">
      <c r="A647" s="14" t="s">
        <v>183</v>
      </c>
      <c r="B647" s="9">
        <v>191</v>
      </c>
      <c r="C647" s="10">
        <v>7.38</v>
      </c>
      <c r="D647" s="10">
        <f>C647*B647</f>
        <v>1409.58</v>
      </c>
      <c r="E647" s="38" t="s">
        <v>46</v>
      </c>
      <c r="F647" s="9"/>
      <c r="G647" s="10">
        <v>7.47</v>
      </c>
      <c r="H647" s="10">
        <f>(B647*G647)-D647</f>
        <v>17.190000000000055</v>
      </c>
      <c r="I647" s="9" t="s">
        <v>134</v>
      </c>
      <c r="J647" s="9"/>
      <c r="K647" s="9" t="str">
        <f>IF(B647&lt;&gt;0,"buy "&amp;B647&amp;" "&amp;A647&amp;" @ $"&amp;G647,"")</f>
        <v>buy 191 TGS @ $7.47</v>
      </c>
      <c r="L647" s="10">
        <f>L646-(G647*B647)</f>
        <v>28336.869999999995</v>
      </c>
      <c r="M647" s="38">
        <f>M646-(G647*B647)</f>
        <v>24404.519999999997</v>
      </c>
      <c r="N647" s="9"/>
      <c r="O647" s="9"/>
      <c r="P647" s="9"/>
      <c r="Q647" s="11"/>
    </row>
    <row r="648" spans="1:17">
      <c r="A648" s="28"/>
      <c r="B648" s="29">
        <v>0</v>
      </c>
      <c r="C648" s="30">
        <v>0</v>
      </c>
      <c r="D648" s="30">
        <f>C648*B648</f>
        <v>0</v>
      </c>
      <c r="E648" s="38" t="s">
        <v>46</v>
      </c>
      <c r="F648" s="29"/>
      <c r="G648" s="30">
        <v>0</v>
      </c>
      <c r="H648" s="30">
        <f>(B648*G648)-D648</f>
        <v>0</v>
      </c>
      <c r="I648" s="9" t="s">
        <v>134</v>
      </c>
      <c r="J648" s="9"/>
      <c r="K648" s="9" t="str">
        <f>IF(B648&lt;&gt;0,"buy "&amp;B648&amp;" "&amp;A648&amp;" @ $"&amp;G648,"")</f>
        <v/>
      </c>
      <c r="L648" s="10">
        <f>L647-(G648*B648)</f>
        <v>28336.869999999995</v>
      </c>
      <c r="M648" s="46">
        <f>M647-(G648*B648)</f>
        <v>24404.519999999997</v>
      </c>
      <c r="N648" s="47" t="str">
        <f>"$"&amp;TEXT(M648,"#,##0.00")&amp;" will be the balance in the account after purchases.  "</f>
        <v xml:space="preserve">$24,404.52 will be the balance in the account after purchases.  </v>
      </c>
      <c r="O648" s="47"/>
      <c r="P648" s="47"/>
      <c r="Q648" s="48"/>
    </row>
    <row r="649" spans="1:17">
      <c r="A649" s="14"/>
      <c r="B649" s="9"/>
      <c r="C649" s="10" t="s">
        <v>20</v>
      </c>
      <c r="D649" s="10">
        <f>SUM(D646:D648)</f>
        <v>2818.7799999999997</v>
      </c>
      <c r="E649" s="9"/>
      <c r="F649" s="9"/>
      <c r="G649" s="10" t="s">
        <v>28</v>
      </c>
      <c r="H649" s="10">
        <f>SUM(H646:H648)</f>
        <v>4.7100000000000364</v>
      </c>
      <c r="I649" s="9"/>
      <c r="J649" s="9"/>
      <c r="K649" s="9"/>
      <c r="L649" s="10"/>
      <c r="M649" s="9"/>
      <c r="N649" s="9" t="s">
        <v>84</v>
      </c>
      <c r="O649" s="9"/>
      <c r="P649" s="9"/>
      <c r="Q649" s="11"/>
    </row>
    <row r="650" spans="1:17">
      <c r="A650" s="14"/>
      <c r="B650" s="9"/>
      <c r="C650" s="10"/>
      <c r="D650" s="10"/>
      <c r="E650" s="9"/>
      <c r="F650" s="9"/>
      <c r="G650" s="10"/>
      <c r="H650" s="10"/>
      <c r="I650" s="9"/>
      <c r="J650" s="9"/>
      <c r="K650" s="9"/>
      <c r="L650" s="10"/>
      <c r="M650" s="12" t="str">
        <f>IF(J641+M648&gt;0,"Credit Surplus","Credit Shortage")</f>
        <v>Credit Surplus</v>
      </c>
      <c r="N650" s="38">
        <f>J641+M648</f>
        <v>28336.869999999995</v>
      </c>
      <c r="O650" s="9" t="s">
        <v>121</v>
      </c>
      <c r="P650" s="9"/>
      <c r="Q650" s="11"/>
    </row>
    <row r="651" spans="1:17">
      <c r="A651" s="14"/>
      <c r="B651" s="9"/>
      <c r="C651" s="10"/>
      <c r="D651" s="10"/>
      <c r="E651" s="9"/>
      <c r="F651" s="9"/>
      <c r="G651" s="10"/>
      <c r="H651" s="10"/>
      <c r="I651" s="9"/>
      <c r="J651" s="9"/>
      <c r="K651" s="9"/>
      <c r="L651" s="10"/>
      <c r="M651" s="9"/>
      <c r="N651" s="9"/>
      <c r="O651" s="9"/>
      <c r="P651" s="9"/>
      <c r="Q651" s="11"/>
    </row>
    <row r="652" spans="1:17">
      <c r="A652" s="14"/>
      <c r="B652" s="9"/>
      <c r="C652" s="10"/>
      <c r="D652" s="10"/>
      <c r="E652" s="9"/>
      <c r="F652" s="9"/>
      <c r="G652" s="10"/>
      <c r="H652" s="10"/>
      <c r="I652" s="9"/>
      <c r="J652" s="9"/>
      <c r="K652" s="9"/>
      <c r="L652" s="9"/>
      <c r="M652" s="9"/>
      <c r="N652" s="9"/>
      <c r="O652" s="9"/>
      <c r="P652" s="9"/>
      <c r="Q652" s="11"/>
    </row>
    <row r="653" spans="1:17">
      <c r="A653" s="14" t="s">
        <v>23</v>
      </c>
      <c r="B653" s="9"/>
      <c r="C653" s="10"/>
      <c r="D653" s="22">
        <v>4430.66</v>
      </c>
      <c r="E653" s="9" t="s">
        <v>111</v>
      </c>
      <c r="F653" s="9"/>
      <c r="G653" s="10"/>
      <c r="H653" s="10"/>
      <c r="I653" s="9"/>
      <c r="J653" s="9"/>
      <c r="K653" s="9"/>
      <c r="L653" s="9"/>
      <c r="M653" s="9"/>
      <c r="N653" s="9"/>
      <c r="O653" s="9"/>
      <c r="P653" s="9"/>
      <c r="Q653" s="11"/>
    </row>
    <row r="654" spans="1:17">
      <c r="A654" s="14" t="s">
        <v>24</v>
      </c>
      <c r="B654" s="9"/>
      <c r="C654" s="10"/>
      <c r="D654" s="49">
        <f>H641</f>
        <v>-6.4499999999998181</v>
      </c>
      <c r="E654" s="9" t="s">
        <v>36</v>
      </c>
      <c r="F654" s="9"/>
      <c r="G654" s="10"/>
      <c r="H654" s="10"/>
      <c r="I654" s="9"/>
      <c r="J654" s="9"/>
      <c r="K654" s="9"/>
      <c r="L654" s="9"/>
      <c r="M654" s="9"/>
      <c r="N654" s="9"/>
      <c r="O654" s="9"/>
      <c r="P654" s="9"/>
      <c r="Q654" s="11"/>
    </row>
    <row r="655" spans="1:17">
      <c r="A655" s="14" t="s">
        <v>25</v>
      </c>
      <c r="B655" s="9"/>
      <c r="C655" s="10"/>
      <c r="D655" s="10">
        <f>D653+D654</f>
        <v>4424.21</v>
      </c>
      <c r="E655" s="9"/>
      <c r="F655" s="9"/>
      <c r="G655" s="10"/>
      <c r="H655" s="10"/>
      <c r="I655" s="9"/>
      <c r="J655" s="9"/>
      <c r="K655" s="9"/>
      <c r="L655" s="9"/>
      <c r="M655" s="9"/>
      <c r="N655" s="9"/>
      <c r="O655" s="9"/>
      <c r="P655" s="9"/>
      <c r="Q655" s="11"/>
    </row>
    <row r="656" spans="1:17">
      <c r="A656" s="14" t="s">
        <v>27</v>
      </c>
      <c r="B656" s="9"/>
      <c r="C656" s="10"/>
      <c r="D656" s="10">
        <f>H649</f>
        <v>4.7100000000000364</v>
      </c>
      <c r="E656" s="9" t="s">
        <v>37</v>
      </c>
      <c r="F656" s="9"/>
      <c r="G656" s="10"/>
      <c r="H656" s="10"/>
      <c r="I656" s="9"/>
      <c r="J656" s="9"/>
      <c r="K656" s="9"/>
      <c r="L656" s="9"/>
      <c r="M656" s="9"/>
      <c r="N656" s="9"/>
      <c r="O656" s="9"/>
      <c r="P656" s="9"/>
      <c r="Q656" s="11"/>
    </row>
    <row r="657" spans="1:17">
      <c r="A657" s="14" t="s">
        <v>25</v>
      </c>
      <c r="B657" s="9"/>
      <c r="C657" s="10"/>
      <c r="D657" s="32">
        <f>D655-D656</f>
        <v>4419.5</v>
      </c>
      <c r="E657" s="20" t="s">
        <v>38</v>
      </c>
      <c r="F657" s="9"/>
      <c r="G657" s="10"/>
      <c r="H657" s="10"/>
      <c r="I657" s="9"/>
      <c r="J657" s="9"/>
      <c r="K657" s="9"/>
      <c r="L657" s="9"/>
      <c r="M657" s="9"/>
      <c r="N657" s="9"/>
      <c r="O657" s="9"/>
      <c r="P657" s="9"/>
      <c r="Q657" s="11"/>
    </row>
    <row r="658" spans="1:17" ht="14.65" thickBot="1">
      <c r="A658" s="16"/>
      <c r="B658" s="17"/>
      <c r="C658" s="18"/>
      <c r="D658" s="18"/>
      <c r="E658" s="17"/>
      <c r="F658" s="17"/>
      <c r="G658" s="18"/>
      <c r="H658" s="18"/>
      <c r="I658" s="17"/>
      <c r="J658" s="17"/>
      <c r="K658" s="17"/>
      <c r="L658" s="17"/>
      <c r="M658" s="17"/>
      <c r="N658" s="17"/>
      <c r="O658" s="17"/>
      <c r="P658" s="17"/>
      <c r="Q658" s="19"/>
    </row>
    <row r="659" spans="1:17" ht="14.65" thickTop="1"/>
    <row r="660" spans="1:17" ht="14.65" thickBot="1"/>
    <row r="661" spans="1:17" ht="14.65" thickTop="1">
      <c r="A661" s="3"/>
      <c r="B661" s="4"/>
      <c r="C661" s="5">
        <v>44804</v>
      </c>
      <c r="D661" s="6"/>
      <c r="E661" s="4"/>
      <c r="F661" s="4"/>
      <c r="G661" s="6"/>
      <c r="H661" s="6"/>
      <c r="I661" s="4"/>
      <c r="J661" s="4"/>
      <c r="K661" s="4"/>
      <c r="L661" s="21" t="s">
        <v>40</v>
      </c>
      <c r="M661" s="4"/>
      <c r="N661" s="4"/>
      <c r="O661" s="4"/>
      <c r="P661" s="4"/>
      <c r="Q661" s="7"/>
    </row>
    <row r="662" spans="1:17">
      <c r="A662" s="8" t="s">
        <v>11</v>
      </c>
      <c r="B662" s="9"/>
      <c r="C662" s="10"/>
      <c r="D662" s="10"/>
      <c r="E662" s="9"/>
      <c r="F662" s="9"/>
      <c r="G662" s="10"/>
      <c r="H662" s="10"/>
      <c r="I662" s="9"/>
      <c r="J662" s="12" t="s">
        <v>68</v>
      </c>
      <c r="K662" s="9"/>
      <c r="L662" s="12" t="s">
        <v>21</v>
      </c>
      <c r="M662" s="12"/>
      <c r="N662" s="9"/>
      <c r="O662" s="9"/>
      <c r="P662" s="9"/>
      <c r="Q662" s="11"/>
    </row>
    <row r="663" spans="1:17">
      <c r="A663" s="8" t="s">
        <v>3</v>
      </c>
      <c r="B663" s="12" t="s">
        <v>6</v>
      </c>
      <c r="C663" s="13" t="s">
        <v>4</v>
      </c>
      <c r="D663" s="13" t="s">
        <v>7</v>
      </c>
      <c r="E663" s="12" t="s">
        <v>16</v>
      </c>
      <c r="F663" s="9"/>
      <c r="G663" s="13" t="s">
        <v>18</v>
      </c>
      <c r="H663" s="13" t="s">
        <v>19</v>
      </c>
      <c r="I663" s="43" t="s">
        <v>133</v>
      </c>
      <c r="J663" s="12" t="s">
        <v>67</v>
      </c>
      <c r="K663" s="9"/>
      <c r="L663" s="22">
        <v>27228.01</v>
      </c>
      <c r="M663" s="9" t="s">
        <v>135</v>
      </c>
      <c r="N663" s="9"/>
      <c r="O663" s="9"/>
      <c r="P663" s="9"/>
      <c r="Q663" s="11"/>
    </row>
    <row r="664" spans="1:17">
      <c r="A664" s="14" t="s">
        <v>177</v>
      </c>
      <c r="B664" s="9">
        <v>59</v>
      </c>
      <c r="C664" s="10">
        <v>26.34</v>
      </c>
      <c r="D664" s="10">
        <f>C664*B664</f>
        <v>1554.06</v>
      </c>
      <c r="E664" s="38" t="s">
        <v>46</v>
      </c>
      <c r="F664" s="9"/>
      <c r="G664" s="10">
        <v>26.01</v>
      </c>
      <c r="H664" s="10">
        <f>(B664*G664)-D664</f>
        <v>-19.4699999999998</v>
      </c>
      <c r="I664" s="9" t="s">
        <v>134</v>
      </c>
      <c r="J664" s="38">
        <f>G664*B664</f>
        <v>1534.5900000000001</v>
      </c>
      <c r="K664" s="9" t="str">
        <f>IF(B664&lt;&gt;0,"sell "&amp;B664&amp;" "&amp;A664&amp;" @ $"&amp;G664,"")</f>
        <v>sell 59 ARLP @ $26.01</v>
      </c>
      <c r="L664" s="10">
        <f>L663+(G664*B664)</f>
        <v>28762.6</v>
      </c>
      <c r="M664" s="9"/>
      <c r="N664" s="9"/>
      <c r="O664" s="9"/>
      <c r="P664" s="9"/>
      <c r="Q664" s="11"/>
    </row>
    <row r="665" spans="1:17">
      <c r="A665" s="14" t="s">
        <v>10</v>
      </c>
      <c r="B665" s="9">
        <v>25</v>
      </c>
      <c r="C665" s="10">
        <v>36.26</v>
      </c>
      <c r="D665" s="10">
        <f>C665*B665</f>
        <v>906.5</v>
      </c>
      <c r="E665" s="38" t="s">
        <v>46</v>
      </c>
      <c r="F665" s="9"/>
      <c r="G665" s="10">
        <v>35.6</v>
      </c>
      <c r="H665" s="10">
        <f>(B665*G665)-D665</f>
        <v>-16.5</v>
      </c>
      <c r="I665" s="9" t="s">
        <v>134</v>
      </c>
      <c r="J665" s="38">
        <f>G665*B665</f>
        <v>890</v>
      </c>
      <c r="K665" s="9" t="str">
        <f t="shared" ref="K665:K666" si="30">IF(B665&lt;&gt;0,"sell "&amp;B665&amp;" "&amp;A665&amp;" @ $"&amp;G665,"")</f>
        <v>sell 25 ASIX @ $35.6</v>
      </c>
      <c r="L665" s="10">
        <f>L664+(G665*B665)</f>
        <v>29652.6</v>
      </c>
      <c r="M665" s="9"/>
      <c r="N665" s="9"/>
      <c r="O665" s="9"/>
      <c r="P665" s="9"/>
      <c r="Q665" s="11"/>
    </row>
    <row r="666" spans="1:17">
      <c r="A666" s="14" t="s">
        <v>178</v>
      </c>
      <c r="B666" s="9">
        <v>4</v>
      </c>
      <c r="C666" s="10">
        <v>290.17</v>
      </c>
      <c r="D666" s="10">
        <f>C666*B666</f>
        <v>1160.68</v>
      </c>
      <c r="E666" s="38" t="s">
        <v>46</v>
      </c>
      <c r="F666" s="9"/>
      <c r="G666" s="10">
        <v>289.24</v>
      </c>
      <c r="H666" s="10">
        <f>(B666*G666)-D666</f>
        <v>-3.7200000000000273</v>
      </c>
      <c r="I666" s="9" t="s">
        <v>134</v>
      </c>
      <c r="J666" s="38">
        <f>G666*B666</f>
        <v>1156.96</v>
      </c>
      <c r="K666" s="9" t="str">
        <f t="shared" si="30"/>
        <v>sell 4 MUSA @ $289.24</v>
      </c>
      <c r="L666" s="10">
        <f>L665+(G666*B666)</f>
        <v>30809.559999999998</v>
      </c>
      <c r="M666" s="9" t="s">
        <v>44</v>
      </c>
      <c r="N666" s="9"/>
      <c r="O666" s="9"/>
      <c r="P666" s="9"/>
      <c r="Q666" s="11"/>
    </row>
    <row r="667" spans="1:17">
      <c r="A667" s="14"/>
      <c r="B667" s="9"/>
      <c r="C667" s="10" t="s">
        <v>20</v>
      </c>
      <c r="D667" s="10">
        <f>SUM(D664:D666)</f>
        <v>3621.24</v>
      </c>
      <c r="E667" s="9"/>
      <c r="F667" s="9"/>
      <c r="G667" s="41"/>
      <c r="H667" s="10">
        <f>SUM(H664:H666)</f>
        <v>-39.689999999999827</v>
      </c>
      <c r="I667" s="9"/>
      <c r="J667" s="38">
        <f>SUM(J664:J666)</f>
        <v>3581.55</v>
      </c>
      <c r="K667" s="9"/>
      <c r="L667" s="10"/>
      <c r="M667" s="9"/>
      <c r="N667" s="9"/>
      <c r="O667" s="9"/>
      <c r="P667" s="9"/>
      <c r="Q667" s="11"/>
    </row>
    <row r="668" spans="1:17">
      <c r="A668" s="14"/>
      <c r="B668" s="9"/>
      <c r="C668" s="10"/>
      <c r="D668" s="10"/>
      <c r="E668" s="9"/>
      <c r="F668" s="9"/>
      <c r="G668" s="42"/>
      <c r="H668" s="39"/>
      <c r="I668" s="9"/>
      <c r="J668" s="9"/>
      <c r="K668" s="9"/>
      <c r="L668" s="10"/>
      <c r="M668" s="9"/>
      <c r="N668" s="9"/>
      <c r="O668" s="9"/>
      <c r="P668" s="9"/>
      <c r="Q668" s="11"/>
    </row>
    <row r="669" spans="1:17">
      <c r="A669" s="14"/>
      <c r="B669" s="9"/>
      <c r="C669" s="10"/>
      <c r="D669" s="10"/>
      <c r="E669" s="20"/>
      <c r="F669" s="9"/>
      <c r="G669" s="41"/>
      <c r="H669" s="10"/>
      <c r="I669" s="9"/>
      <c r="J669" s="9"/>
      <c r="K669" s="9"/>
      <c r="L669" s="10"/>
      <c r="M669" s="12" t="s">
        <v>41</v>
      </c>
      <c r="N669" s="9"/>
      <c r="O669" s="9"/>
      <c r="P669" s="9"/>
      <c r="Q669" s="11"/>
    </row>
    <row r="670" spans="1:17">
      <c r="A670" s="8"/>
      <c r="B670" s="9"/>
      <c r="C670" s="10"/>
      <c r="D670" s="10"/>
      <c r="E670" s="20"/>
      <c r="F670" s="9"/>
      <c r="G670" s="41"/>
      <c r="H670" s="10"/>
      <c r="I670" s="9"/>
      <c r="J670" s="9"/>
      <c r="K670" s="9"/>
      <c r="L670" s="10"/>
      <c r="M670" s="12" t="s">
        <v>42</v>
      </c>
      <c r="N670" s="9"/>
      <c r="O670" s="9"/>
      <c r="P670" s="9"/>
      <c r="Q670" s="11"/>
    </row>
    <row r="671" spans="1:17">
      <c r="A671" s="8"/>
      <c r="B671" s="12" t="s">
        <v>6</v>
      </c>
      <c r="C671" s="13" t="s">
        <v>4</v>
      </c>
      <c r="D671" s="13" t="s">
        <v>5</v>
      </c>
      <c r="E671" s="23" t="s">
        <v>16</v>
      </c>
      <c r="F671" s="9"/>
      <c r="G671" s="43" t="s">
        <v>18</v>
      </c>
      <c r="H671" s="13" t="s">
        <v>19</v>
      </c>
      <c r="I671" s="9"/>
      <c r="J671" s="9"/>
      <c r="K671" s="9"/>
      <c r="L671" s="10"/>
      <c r="M671" s="38">
        <f>L663</f>
        <v>27228.01</v>
      </c>
      <c r="N671" s="9" t="s">
        <v>45</v>
      </c>
      <c r="O671" s="9"/>
      <c r="P671" s="9"/>
      <c r="Q671" s="11"/>
    </row>
    <row r="672" spans="1:17">
      <c r="A672" s="14" t="s">
        <v>117</v>
      </c>
      <c r="B672" s="9">
        <v>32</v>
      </c>
      <c r="C672" s="10">
        <v>43.66</v>
      </c>
      <c r="D672" s="10">
        <f>C672*B672</f>
        <v>1397.12</v>
      </c>
      <c r="E672" s="38" t="s">
        <v>46</v>
      </c>
      <c r="F672" s="9"/>
      <c r="G672" s="10">
        <v>43.22</v>
      </c>
      <c r="H672" s="10">
        <f>(B672*G672)-D672</f>
        <v>-14.079999999999927</v>
      </c>
      <c r="I672" s="9" t="s">
        <v>134</v>
      </c>
      <c r="J672" s="9"/>
      <c r="K672" s="9" t="str">
        <f>IF(B672&lt;&gt;0,"buy "&amp;B672&amp;" "&amp;A672&amp;" @ $"&amp;G672,"")</f>
        <v>buy 32 CBZ @ $43.22</v>
      </c>
      <c r="L672" s="10">
        <f>L666-(G672*B672)</f>
        <v>29426.519999999997</v>
      </c>
      <c r="M672" s="38">
        <f>L663-(G672*B672)</f>
        <v>25844.969999999998</v>
      </c>
      <c r="N672" s="9"/>
      <c r="O672" s="9"/>
      <c r="P672" s="9"/>
      <c r="Q672" s="11"/>
    </row>
    <row r="673" spans="1:17">
      <c r="A673" s="14"/>
      <c r="B673" s="9">
        <v>0</v>
      </c>
      <c r="C673" s="10">
        <v>0</v>
      </c>
      <c r="D673" s="10">
        <f>C673*B673</f>
        <v>0</v>
      </c>
      <c r="E673" s="38" t="s">
        <v>46</v>
      </c>
      <c r="F673" s="9"/>
      <c r="G673" s="10">
        <v>0</v>
      </c>
      <c r="H673" s="10">
        <f>(B673*G673)-D673</f>
        <v>0</v>
      </c>
      <c r="I673" s="9" t="s">
        <v>134</v>
      </c>
      <c r="J673" s="9"/>
      <c r="K673" s="9" t="str">
        <f>IF(B673&lt;&gt;0,"buy "&amp;B673&amp;" "&amp;A673&amp;" @ $"&amp;G673,"")</f>
        <v/>
      </c>
      <c r="L673" s="10">
        <f>L672-(G673*B673)</f>
        <v>29426.519999999997</v>
      </c>
      <c r="M673" s="38">
        <f>M672-(G673*B673)</f>
        <v>25844.969999999998</v>
      </c>
      <c r="N673" s="9"/>
      <c r="O673" s="9"/>
      <c r="P673" s="9"/>
      <c r="Q673" s="11"/>
    </row>
    <row r="674" spans="1:17">
      <c r="A674" s="28"/>
      <c r="B674" s="29">
        <v>0</v>
      </c>
      <c r="C674" s="30">
        <v>0</v>
      </c>
      <c r="D674" s="30">
        <f>C674*B674</f>
        <v>0</v>
      </c>
      <c r="E674" s="38" t="s">
        <v>46</v>
      </c>
      <c r="F674" s="29"/>
      <c r="G674" s="30">
        <v>0</v>
      </c>
      <c r="H674" s="30">
        <f>(B674*G674)-D674</f>
        <v>0</v>
      </c>
      <c r="I674" s="9" t="s">
        <v>134</v>
      </c>
      <c r="J674" s="9"/>
      <c r="K674" s="9" t="str">
        <f>IF(B674&lt;&gt;0,"buy "&amp;B674&amp;" "&amp;A674&amp;" @ $"&amp;G674,"")</f>
        <v/>
      </c>
      <c r="L674" s="10">
        <f>L673-(G674*B674)</f>
        <v>29426.519999999997</v>
      </c>
      <c r="M674" s="46">
        <f>M673-(G674*B674)</f>
        <v>25844.969999999998</v>
      </c>
      <c r="N674" s="47" t="str">
        <f>"$"&amp;TEXT(M674,"#,##0.00")&amp;" will be the balance in the account after purchases.  "</f>
        <v xml:space="preserve">$25,844.97 will be the balance in the account after purchases.  </v>
      </c>
      <c r="O674" s="47"/>
      <c r="P674" s="47"/>
      <c r="Q674" s="48"/>
    </row>
    <row r="675" spans="1:17">
      <c r="A675" s="14"/>
      <c r="B675" s="9"/>
      <c r="C675" s="10" t="s">
        <v>20</v>
      </c>
      <c r="D675" s="10">
        <f>SUM(D672:D674)</f>
        <v>1397.12</v>
      </c>
      <c r="E675" s="9"/>
      <c r="F675" s="9"/>
      <c r="G675" s="10" t="s">
        <v>28</v>
      </c>
      <c r="H675" s="10">
        <f>SUM(H672:H674)</f>
        <v>-14.079999999999927</v>
      </c>
      <c r="I675" s="9"/>
      <c r="J675" s="9"/>
      <c r="K675" s="9"/>
      <c r="L675" s="10"/>
      <c r="M675" s="9"/>
      <c r="N675" s="9" t="s">
        <v>84</v>
      </c>
      <c r="O675" s="9"/>
      <c r="P675" s="9"/>
      <c r="Q675" s="11"/>
    </row>
    <row r="676" spans="1:17">
      <c r="A676" s="14"/>
      <c r="B676" s="9"/>
      <c r="C676" s="10"/>
      <c r="D676" s="10"/>
      <c r="E676" s="9"/>
      <c r="F676" s="9"/>
      <c r="G676" s="10"/>
      <c r="H676" s="10"/>
      <c r="I676" s="9"/>
      <c r="J676" s="9"/>
      <c r="K676" s="9"/>
      <c r="L676" s="10"/>
      <c r="M676" s="12" t="str">
        <f>IF(J667+M674&gt;0,"Credit Surplus","Credit Shortage")</f>
        <v>Credit Surplus</v>
      </c>
      <c r="N676" s="38">
        <f>J667+M674</f>
        <v>29426.519999999997</v>
      </c>
      <c r="O676" s="9" t="s">
        <v>121</v>
      </c>
      <c r="P676" s="9"/>
      <c r="Q676" s="11"/>
    </row>
    <row r="677" spans="1:17">
      <c r="A677" s="14"/>
      <c r="B677" s="9"/>
      <c r="C677" s="10"/>
      <c r="D677" s="10"/>
      <c r="E677" s="9"/>
      <c r="F677" s="9"/>
      <c r="G677" s="10"/>
      <c r="H677" s="10"/>
      <c r="I677" s="9"/>
      <c r="J677" s="9"/>
      <c r="K677" s="9"/>
      <c r="L677" s="10"/>
      <c r="M677" s="9"/>
      <c r="N677" s="9"/>
      <c r="O677" s="9"/>
      <c r="P677" s="9"/>
      <c r="Q677" s="11"/>
    </row>
    <row r="678" spans="1:17">
      <c r="A678" s="14"/>
      <c r="B678" s="9"/>
      <c r="C678" s="10"/>
      <c r="D678" s="10"/>
      <c r="E678" s="9"/>
      <c r="F678" s="9"/>
      <c r="G678" s="10"/>
      <c r="H678" s="10"/>
      <c r="I678" s="9"/>
      <c r="J678" s="9"/>
      <c r="K678" s="9"/>
      <c r="L678" s="9"/>
      <c r="M678" s="9"/>
      <c r="N678" s="9"/>
      <c r="O678" s="9"/>
      <c r="P678" s="9"/>
      <c r="Q678" s="11"/>
    </row>
    <row r="679" spans="1:17">
      <c r="A679" s="14" t="s">
        <v>23</v>
      </c>
      <c r="B679" s="9"/>
      <c r="C679" s="10"/>
      <c r="D679" s="22">
        <v>3336.25</v>
      </c>
      <c r="E679" s="9" t="s">
        <v>111</v>
      </c>
      <c r="F679" s="9"/>
      <c r="G679" s="10"/>
      <c r="H679" s="10"/>
      <c r="I679" s="9"/>
      <c r="J679" s="9"/>
      <c r="K679" s="9"/>
      <c r="L679" s="9"/>
      <c r="M679" s="9"/>
      <c r="N679" s="9"/>
      <c r="O679" s="9"/>
      <c r="P679" s="9"/>
      <c r="Q679" s="11"/>
    </row>
    <row r="680" spans="1:17">
      <c r="A680" s="14" t="s">
        <v>24</v>
      </c>
      <c r="B680" s="9"/>
      <c r="C680" s="10"/>
      <c r="D680" s="49">
        <f>H667</f>
        <v>-39.689999999999827</v>
      </c>
      <c r="E680" s="9" t="s">
        <v>36</v>
      </c>
      <c r="F680" s="9"/>
      <c r="G680" s="10"/>
      <c r="H680" s="10"/>
      <c r="I680" s="9"/>
      <c r="J680" s="9"/>
      <c r="K680" s="9"/>
      <c r="L680" s="9"/>
      <c r="M680" s="9"/>
      <c r="N680" s="9"/>
      <c r="O680" s="9"/>
      <c r="P680" s="9"/>
      <c r="Q680" s="11"/>
    </row>
    <row r="681" spans="1:17">
      <c r="A681" s="14" t="s">
        <v>25</v>
      </c>
      <c r="B681" s="9"/>
      <c r="C681" s="10"/>
      <c r="D681" s="10">
        <f>D679+D680</f>
        <v>3296.5600000000004</v>
      </c>
      <c r="E681" s="9"/>
      <c r="F681" s="9"/>
      <c r="G681" s="10"/>
      <c r="H681" s="10"/>
      <c r="I681" s="9"/>
      <c r="J681" s="9"/>
      <c r="K681" s="9"/>
      <c r="L681" s="9"/>
      <c r="M681" s="9"/>
      <c r="N681" s="9"/>
      <c r="O681" s="9"/>
      <c r="P681" s="9"/>
      <c r="Q681" s="11"/>
    </row>
    <row r="682" spans="1:17">
      <c r="A682" s="14" t="s">
        <v>27</v>
      </c>
      <c r="B682" s="9"/>
      <c r="C682" s="10"/>
      <c r="D682" s="10">
        <f>H675</f>
        <v>-14.079999999999927</v>
      </c>
      <c r="E682" s="9" t="s">
        <v>37</v>
      </c>
      <c r="F682" s="9"/>
      <c r="G682" s="10"/>
      <c r="H682" s="10"/>
      <c r="I682" s="9"/>
      <c r="J682" s="9"/>
      <c r="K682" s="9"/>
      <c r="L682" s="9"/>
      <c r="M682" s="9"/>
      <c r="N682" s="9"/>
      <c r="O682" s="9"/>
      <c r="P682" s="9"/>
      <c r="Q682" s="11"/>
    </row>
    <row r="683" spans="1:17">
      <c r="A683" s="14" t="s">
        <v>25</v>
      </c>
      <c r="B683" s="9"/>
      <c r="C683" s="10"/>
      <c r="D683" s="32">
        <f>D681-D682</f>
        <v>3310.6400000000003</v>
      </c>
      <c r="E683" s="20" t="s">
        <v>38</v>
      </c>
      <c r="F683" s="9"/>
      <c r="G683" s="10"/>
      <c r="H683" s="10"/>
      <c r="I683" s="9"/>
      <c r="J683" s="9"/>
      <c r="K683" s="9"/>
      <c r="L683" s="9"/>
      <c r="M683" s="9"/>
      <c r="N683" s="9"/>
      <c r="O683" s="9"/>
      <c r="P683" s="9"/>
      <c r="Q683" s="11"/>
    </row>
    <row r="684" spans="1:17" ht="14.65" thickBot="1">
      <c r="A684" s="16"/>
      <c r="B684" s="17"/>
      <c r="C684" s="18"/>
      <c r="D684" s="18"/>
      <c r="E684" s="17"/>
      <c r="F684" s="17"/>
      <c r="G684" s="18"/>
      <c r="H684" s="18"/>
      <c r="I684" s="17"/>
      <c r="J684" s="17"/>
      <c r="K684" s="17"/>
      <c r="L684" s="17"/>
      <c r="M684" s="17"/>
      <c r="N684" s="17"/>
      <c r="O684" s="17"/>
      <c r="P684" s="17"/>
      <c r="Q684" s="19"/>
    </row>
    <row r="685" spans="1:17" ht="14.65" thickTop="1"/>
    <row r="686" spans="1:17" ht="14.65" thickBot="1"/>
    <row r="687" spans="1:17" ht="14.65" thickTop="1">
      <c r="A687" s="3"/>
      <c r="B687" s="4"/>
      <c r="C687" s="5">
        <v>44771</v>
      </c>
      <c r="D687" s="6"/>
      <c r="E687" s="4"/>
      <c r="F687" s="4"/>
      <c r="G687" s="6"/>
      <c r="H687" s="6"/>
      <c r="I687" s="4"/>
      <c r="J687" s="4"/>
      <c r="K687" s="4"/>
      <c r="L687" s="21" t="s">
        <v>40</v>
      </c>
      <c r="M687" s="4"/>
      <c r="N687" s="4"/>
      <c r="O687" s="4"/>
      <c r="P687" s="4"/>
      <c r="Q687" s="7"/>
    </row>
    <row r="688" spans="1:17">
      <c r="A688" s="8" t="s">
        <v>11</v>
      </c>
      <c r="B688" s="9"/>
      <c r="C688" s="10"/>
      <c r="D688" s="10"/>
      <c r="E688" s="9"/>
      <c r="F688" s="9"/>
      <c r="G688" s="10"/>
      <c r="H688" s="10"/>
      <c r="I688" s="9"/>
      <c r="J688" s="12" t="s">
        <v>68</v>
      </c>
      <c r="K688" s="9"/>
      <c r="L688" s="12" t="s">
        <v>21</v>
      </c>
      <c r="M688" s="12"/>
      <c r="N688" s="9"/>
      <c r="O688" s="9"/>
      <c r="P688" s="9"/>
      <c r="Q688" s="11"/>
    </row>
    <row r="689" spans="1:17">
      <c r="A689" s="8" t="s">
        <v>3</v>
      </c>
      <c r="B689" s="12" t="s">
        <v>6</v>
      </c>
      <c r="C689" s="13" t="s">
        <v>4</v>
      </c>
      <c r="D689" s="13" t="s">
        <v>7</v>
      </c>
      <c r="E689" s="12" t="s">
        <v>16</v>
      </c>
      <c r="F689" s="9"/>
      <c r="G689" s="13" t="s">
        <v>18</v>
      </c>
      <c r="H689" s="13" t="s">
        <v>19</v>
      </c>
      <c r="I689" s="43" t="s">
        <v>133</v>
      </c>
      <c r="J689" s="12" t="s">
        <v>67</v>
      </c>
      <c r="K689" s="9"/>
      <c r="L689" s="22">
        <v>23908.35</v>
      </c>
      <c r="M689" s="9" t="s">
        <v>135</v>
      </c>
      <c r="N689" s="9"/>
      <c r="O689" s="9"/>
      <c r="P689" s="9"/>
      <c r="Q689" s="11"/>
    </row>
    <row r="690" spans="1:17">
      <c r="A690" s="14" t="s">
        <v>174</v>
      </c>
      <c r="B690" s="9">
        <v>28</v>
      </c>
      <c r="C690" s="10">
        <v>60.31</v>
      </c>
      <c r="D690" s="10">
        <f>C690*B690</f>
        <v>1688.68</v>
      </c>
      <c r="E690" s="38" t="s">
        <v>46</v>
      </c>
      <c r="F690" s="9"/>
      <c r="G690" s="10">
        <v>60.08</v>
      </c>
      <c r="H690" s="10">
        <f>(B690*G690)-D690</f>
        <v>-6.4400000000000546</v>
      </c>
      <c r="I690" s="9" t="s">
        <v>134</v>
      </c>
      <c r="J690" s="38">
        <f>G690*B690</f>
        <v>1682.24</v>
      </c>
      <c r="K690" s="9" t="str">
        <f>IF(B690&lt;&gt;0,"sell "&amp;B690&amp;" "&amp;A690&amp;" @ $"&amp;G690,"")</f>
        <v>sell 28 PBH @ $60.08</v>
      </c>
      <c r="L690" s="10">
        <f>L689+(G690*B690)</f>
        <v>25590.59</v>
      </c>
      <c r="M690" s="9"/>
      <c r="N690" s="9"/>
      <c r="O690" s="9"/>
      <c r="P690" s="9"/>
      <c r="Q690" s="11"/>
    </row>
    <row r="691" spans="1:17">
      <c r="A691" s="14" t="s">
        <v>175</v>
      </c>
      <c r="B691" s="9">
        <v>72</v>
      </c>
      <c r="C691" s="10">
        <v>21.99</v>
      </c>
      <c r="D691" s="10">
        <f>C691*B691</f>
        <v>1583.28</v>
      </c>
      <c r="E691" s="38" t="s">
        <v>46</v>
      </c>
      <c r="F691" s="9"/>
      <c r="G691" s="10">
        <v>22.18</v>
      </c>
      <c r="H691" s="10">
        <f>(B691*G691)-D691</f>
        <v>13.680000000000064</v>
      </c>
      <c r="I691" s="9" t="s">
        <v>134</v>
      </c>
      <c r="J691" s="38">
        <f>G691*B691</f>
        <v>1596.96</v>
      </c>
      <c r="K691" s="9" t="str">
        <f t="shared" ref="K691:K692" si="31">IF(B691&lt;&gt;0,"sell "&amp;B691&amp;" "&amp;A691&amp;" @ $"&amp;G691,"")</f>
        <v>sell 72 IMBBY @ $22.18</v>
      </c>
      <c r="L691" s="10">
        <f>L690+(G691*B691)</f>
        <v>27187.55</v>
      </c>
      <c r="M691" s="9"/>
      <c r="N691" s="9"/>
      <c r="O691" s="9"/>
      <c r="P691" s="9"/>
      <c r="Q691" s="11"/>
    </row>
    <row r="692" spans="1:17">
      <c r="A692" s="14" t="s">
        <v>140</v>
      </c>
      <c r="B692" s="9">
        <v>60</v>
      </c>
      <c r="C692" s="10">
        <v>31.66</v>
      </c>
      <c r="D692" s="10">
        <f>C692*B692</f>
        <v>1899.6</v>
      </c>
      <c r="E692" s="38" t="s">
        <v>46</v>
      </c>
      <c r="F692" s="9"/>
      <c r="G692" s="10">
        <v>31.59</v>
      </c>
      <c r="H692" s="10">
        <f>(B692*G692)-D692</f>
        <v>-4.1999999999998181</v>
      </c>
      <c r="I692" s="9" t="s">
        <v>134</v>
      </c>
      <c r="J692" s="38">
        <f>G692*B692</f>
        <v>1895.4</v>
      </c>
      <c r="K692" s="9" t="str">
        <f t="shared" si="31"/>
        <v>sell 60 VIVO @ $31.59</v>
      </c>
      <c r="L692" s="10">
        <f>L691+(G692*B692)</f>
        <v>29082.95</v>
      </c>
      <c r="M692" s="9" t="s">
        <v>44</v>
      </c>
      <c r="N692" s="9"/>
      <c r="O692" s="9"/>
      <c r="P692" s="9"/>
      <c r="Q692" s="11"/>
    </row>
    <row r="693" spans="1:17">
      <c r="A693" s="14"/>
      <c r="B693" s="9"/>
      <c r="C693" s="10" t="s">
        <v>20</v>
      </c>
      <c r="D693" s="10">
        <f>SUM(D690:D692)</f>
        <v>5171.5599999999995</v>
      </c>
      <c r="E693" s="9"/>
      <c r="F693" s="9"/>
      <c r="G693" s="41"/>
      <c r="H693" s="10">
        <f>SUM(H690:H692)</f>
        <v>3.040000000000191</v>
      </c>
      <c r="I693" s="9"/>
      <c r="J693" s="38">
        <f>SUM(J690:J692)</f>
        <v>5174.6000000000004</v>
      </c>
      <c r="K693" s="9"/>
      <c r="L693" s="10"/>
      <c r="M693" s="9"/>
      <c r="N693" s="9"/>
      <c r="O693" s="9"/>
      <c r="P693" s="9"/>
      <c r="Q693" s="11"/>
    </row>
    <row r="694" spans="1:17">
      <c r="A694" s="14"/>
      <c r="B694" s="9"/>
      <c r="C694" s="10"/>
      <c r="D694" s="10"/>
      <c r="E694" s="9"/>
      <c r="F694" s="9"/>
      <c r="G694" s="42"/>
      <c r="H694" s="39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20"/>
      <c r="F695" s="9"/>
      <c r="G695" s="41"/>
      <c r="H695" s="10"/>
      <c r="I695" s="9"/>
      <c r="J695" s="9"/>
      <c r="K695" s="9"/>
      <c r="L695" s="10"/>
      <c r="M695" s="12" t="s">
        <v>41</v>
      </c>
      <c r="N695" s="9"/>
      <c r="O695" s="9"/>
      <c r="P695" s="9"/>
      <c r="Q695" s="11"/>
    </row>
    <row r="696" spans="1:17">
      <c r="A696" s="8"/>
      <c r="B696" s="9"/>
      <c r="C696" s="10"/>
      <c r="D696" s="10"/>
      <c r="E696" s="20"/>
      <c r="F696" s="9"/>
      <c r="G696" s="41"/>
      <c r="H696" s="10"/>
      <c r="I696" s="9"/>
      <c r="J696" s="9"/>
      <c r="K696" s="9"/>
      <c r="L696" s="10"/>
      <c r="M696" s="12" t="s">
        <v>42</v>
      </c>
      <c r="N696" s="9"/>
      <c r="O696" s="9"/>
      <c r="P696" s="9"/>
      <c r="Q696" s="11"/>
    </row>
    <row r="697" spans="1:17">
      <c r="A697" s="8"/>
      <c r="B697" s="12" t="s">
        <v>6</v>
      </c>
      <c r="C697" s="13" t="s">
        <v>4</v>
      </c>
      <c r="D697" s="13" t="s">
        <v>5</v>
      </c>
      <c r="E697" s="23" t="s">
        <v>16</v>
      </c>
      <c r="F697" s="9"/>
      <c r="G697" s="43" t="s">
        <v>18</v>
      </c>
      <c r="H697" s="13" t="s">
        <v>19</v>
      </c>
      <c r="I697" s="9"/>
      <c r="J697" s="9"/>
      <c r="K697" s="9"/>
      <c r="L697" s="10"/>
      <c r="M697" s="38">
        <f>L689</f>
        <v>23908.35</v>
      </c>
      <c r="N697" s="9" t="s">
        <v>45</v>
      </c>
      <c r="O697" s="9"/>
      <c r="P697" s="9"/>
      <c r="Q697" s="11"/>
    </row>
    <row r="698" spans="1:17">
      <c r="A698" s="14" t="s">
        <v>180</v>
      </c>
      <c r="B698" s="9">
        <v>37</v>
      </c>
      <c r="C698" s="10">
        <v>37.39</v>
      </c>
      <c r="D698" s="10">
        <f>C698*B698</f>
        <v>1383.43</v>
      </c>
      <c r="E698" s="38" t="s">
        <v>46</v>
      </c>
      <c r="F698" s="9"/>
      <c r="G698" s="10">
        <v>37.18</v>
      </c>
      <c r="H698" s="10">
        <f>(B698*G698)-D698</f>
        <v>-7.7699999999999818</v>
      </c>
      <c r="I698" s="9" t="s">
        <v>134</v>
      </c>
      <c r="J698" s="9"/>
      <c r="K698" s="9" t="str">
        <f>IF(B698&lt;&gt;0,"buy "&amp;B698&amp;" "&amp;A698&amp;" @ $"&amp;G698,"")</f>
        <v>buy 37 AMPH @ $37.18</v>
      </c>
      <c r="L698" s="10">
        <f>L692-(G698*B698)</f>
        <v>27707.29</v>
      </c>
      <c r="M698" s="38">
        <f>L689-(G698*B698)</f>
        <v>22532.69</v>
      </c>
      <c r="N698" s="9"/>
      <c r="O698" s="9"/>
      <c r="P698" s="9"/>
      <c r="Q698" s="11"/>
    </row>
    <row r="699" spans="1:17">
      <c r="A699" s="14" t="s">
        <v>181</v>
      </c>
      <c r="B699" s="9">
        <v>11</v>
      </c>
      <c r="C699" s="10">
        <v>124.02</v>
      </c>
      <c r="D699" s="10">
        <f>C699*B699</f>
        <v>1364.22</v>
      </c>
      <c r="E699" s="38" t="s">
        <v>46</v>
      </c>
      <c r="F699" s="9"/>
      <c r="G699" s="10">
        <v>122.36</v>
      </c>
      <c r="H699" s="10">
        <f>(B699*G699)-D699</f>
        <v>-18.259999999999991</v>
      </c>
      <c r="I699" s="9" t="s">
        <v>134</v>
      </c>
      <c r="J699" s="9"/>
      <c r="K699" s="9" t="str">
        <f>IF(B699&lt;&gt;0,"buy "&amp;B699&amp;" "&amp;A699&amp;" @ $"&amp;G699,"")</f>
        <v>buy 11 VRTV @ $122.36</v>
      </c>
      <c r="L699" s="10">
        <f>L698-(G699*B699)</f>
        <v>26361.33</v>
      </c>
      <c r="M699" s="38">
        <f>M698-(G699*B699)</f>
        <v>21186.73</v>
      </c>
      <c r="N699" s="9"/>
      <c r="O699" s="9"/>
      <c r="P699" s="9"/>
      <c r="Q699" s="11"/>
    </row>
    <row r="700" spans="1:17">
      <c r="A700" s="28" t="s">
        <v>48</v>
      </c>
      <c r="B700" s="29">
        <v>13</v>
      </c>
      <c r="C700" s="30">
        <v>105.18</v>
      </c>
      <c r="D700" s="30">
        <f>C700*B700</f>
        <v>1367.3400000000001</v>
      </c>
      <c r="E700" s="38" t="s">
        <v>46</v>
      </c>
      <c r="F700" s="29"/>
      <c r="G700" s="30">
        <v>105.52</v>
      </c>
      <c r="H700" s="30">
        <f>(B700*G700)-D700</f>
        <v>4.4199999999998454</v>
      </c>
      <c r="I700" s="9" t="s">
        <v>134</v>
      </c>
      <c r="J700" s="9"/>
      <c r="K700" s="9" t="str">
        <f>IF(B700&lt;&gt;0,"buy "&amp;B700&amp;" "&amp;A700&amp;" @ $"&amp;G700,"")</f>
        <v>buy 13 MGPI @ $105.52</v>
      </c>
      <c r="L700" s="10">
        <f>L699-(G700*B700)</f>
        <v>24989.570000000003</v>
      </c>
      <c r="M700" s="46">
        <f>M699-(G700*B700)</f>
        <v>19814.97</v>
      </c>
      <c r="N700" s="47" t="str">
        <f>"$"&amp;TEXT(M700,"#,##0.00")&amp;" will be the balance in the account after purchases.  "</f>
        <v xml:space="preserve">$19,814.97 will be the balance in the account after purchases.  </v>
      </c>
      <c r="O700" s="47"/>
      <c r="P700" s="47"/>
      <c r="Q700" s="48"/>
    </row>
    <row r="701" spans="1:17">
      <c r="A701" s="14"/>
      <c r="B701" s="9"/>
      <c r="C701" s="10" t="s">
        <v>20</v>
      </c>
      <c r="D701" s="10">
        <f>SUM(D698:D700)</f>
        <v>4114.99</v>
      </c>
      <c r="E701" s="9"/>
      <c r="F701" s="9"/>
      <c r="G701" s="10" t="s">
        <v>28</v>
      </c>
      <c r="H701" s="10">
        <f>SUM(H698:H700)</f>
        <v>-21.610000000000127</v>
      </c>
      <c r="I701" s="9"/>
      <c r="J701" s="9"/>
      <c r="K701" s="9"/>
      <c r="L701" s="10"/>
      <c r="M701" s="9"/>
      <c r="N701" s="9" t="s">
        <v>84</v>
      </c>
      <c r="O701" s="9"/>
      <c r="P701" s="9"/>
      <c r="Q701" s="11"/>
    </row>
    <row r="702" spans="1:17">
      <c r="A702" s="14"/>
      <c r="B702" s="9"/>
      <c r="C702" s="10"/>
      <c r="D702" s="10"/>
      <c r="E702" s="9"/>
      <c r="F702" s="9"/>
      <c r="G702" s="10"/>
      <c r="H702" s="10"/>
      <c r="I702" s="9"/>
      <c r="J702" s="9"/>
      <c r="K702" s="9"/>
      <c r="L702" s="10"/>
      <c r="M702" s="12" t="str">
        <f>IF(J693+M700&gt;0,"Credit Surplus","Credit Shortage")</f>
        <v>Credit Surplus</v>
      </c>
      <c r="N702" s="38">
        <f>J693+M700</f>
        <v>24989.57</v>
      </c>
      <c r="O702" s="9" t="s">
        <v>121</v>
      </c>
      <c r="P702" s="9"/>
      <c r="Q702" s="11"/>
    </row>
    <row r="703" spans="1:17">
      <c r="A703" s="14"/>
      <c r="B703" s="9"/>
      <c r="C703" s="10"/>
      <c r="D703" s="10"/>
      <c r="E703" s="9"/>
      <c r="F703" s="9"/>
      <c r="G703" s="10"/>
      <c r="H703" s="10"/>
      <c r="I703" s="9"/>
      <c r="J703" s="9"/>
      <c r="K703" s="9"/>
      <c r="L703" s="10"/>
      <c r="M703" s="9"/>
      <c r="N703" s="9"/>
      <c r="O703" s="9"/>
      <c r="P703" s="9"/>
      <c r="Q703" s="11"/>
    </row>
    <row r="704" spans="1:17">
      <c r="A704" s="14"/>
      <c r="B704" s="9"/>
      <c r="C704" s="10"/>
      <c r="D704" s="10"/>
      <c r="E704" s="9"/>
      <c r="F704" s="9"/>
      <c r="G704" s="10"/>
      <c r="H704" s="10"/>
      <c r="I704" s="9"/>
      <c r="J704" s="9"/>
      <c r="K704" s="9"/>
      <c r="L704" s="9"/>
      <c r="M704" s="9"/>
      <c r="N704" s="9"/>
      <c r="O704" s="9"/>
      <c r="P704" s="9"/>
      <c r="Q704" s="11"/>
    </row>
    <row r="705" spans="1:17">
      <c r="A705" s="14" t="s">
        <v>23</v>
      </c>
      <c r="B705" s="9"/>
      <c r="C705" s="10"/>
      <c r="D705" s="22">
        <v>1087.48</v>
      </c>
      <c r="E705" s="9" t="s">
        <v>111</v>
      </c>
      <c r="F705" s="9"/>
      <c r="G705" s="10"/>
      <c r="H705" s="10"/>
      <c r="I705" s="9"/>
      <c r="J705" s="9"/>
      <c r="K705" s="9"/>
      <c r="L705" s="9"/>
      <c r="M705" s="9"/>
      <c r="N705" s="9"/>
      <c r="O705" s="9"/>
      <c r="P705" s="9"/>
      <c r="Q705" s="11"/>
    </row>
    <row r="706" spans="1:17">
      <c r="A706" s="14" t="s">
        <v>24</v>
      </c>
      <c r="B706" s="9"/>
      <c r="C706" s="10"/>
      <c r="D706" s="49">
        <f>H693</f>
        <v>3.040000000000191</v>
      </c>
      <c r="E706" s="9" t="s">
        <v>36</v>
      </c>
      <c r="F706" s="9"/>
      <c r="G706" s="10"/>
      <c r="H706" s="10"/>
      <c r="I706" s="9"/>
      <c r="J706" s="9"/>
      <c r="K706" s="9"/>
      <c r="L706" s="9"/>
      <c r="M706" s="9"/>
      <c r="N706" s="9"/>
      <c r="O706" s="9"/>
      <c r="P706" s="9"/>
      <c r="Q706" s="11"/>
    </row>
    <row r="707" spans="1:17">
      <c r="A707" s="14" t="s">
        <v>25</v>
      </c>
      <c r="B707" s="9"/>
      <c r="C707" s="10"/>
      <c r="D707" s="10">
        <f>D705+D706</f>
        <v>1090.5200000000002</v>
      </c>
      <c r="E707" s="9"/>
      <c r="F707" s="9"/>
      <c r="G707" s="10"/>
      <c r="H707" s="10"/>
      <c r="I707" s="9"/>
      <c r="J707" s="9"/>
      <c r="K707" s="9"/>
      <c r="L707" s="9"/>
      <c r="M707" s="9"/>
      <c r="N707" s="9"/>
      <c r="O707" s="9"/>
      <c r="P707" s="9"/>
      <c r="Q707" s="11"/>
    </row>
    <row r="708" spans="1:17">
      <c r="A708" s="14" t="s">
        <v>27</v>
      </c>
      <c r="B708" s="9"/>
      <c r="C708" s="10"/>
      <c r="D708" s="10">
        <f>H701</f>
        <v>-21.610000000000127</v>
      </c>
      <c r="E708" s="9" t="s">
        <v>37</v>
      </c>
      <c r="F708" s="9"/>
      <c r="G708" s="10"/>
      <c r="H708" s="10"/>
      <c r="I708" s="9"/>
      <c r="J708" s="9"/>
      <c r="K708" s="9"/>
      <c r="L708" s="9"/>
      <c r="M708" s="9"/>
      <c r="N708" s="9"/>
      <c r="O708" s="9"/>
      <c r="P708" s="9"/>
      <c r="Q708" s="11"/>
    </row>
    <row r="709" spans="1:17">
      <c r="A709" s="14" t="s">
        <v>25</v>
      </c>
      <c r="B709" s="9"/>
      <c r="C709" s="10"/>
      <c r="D709" s="32">
        <f>D707-D708</f>
        <v>1112.1300000000003</v>
      </c>
      <c r="E709" s="20" t="s">
        <v>38</v>
      </c>
      <c r="F709" s="9"/>
      <c r="G709" s="10"/>
      <c r="H709" s="10"/>
      <c r="I709" s="9"/>
      <c r="J709" s="9"/>
      <c r="K709" s="9"/>
      <c r="L709" s="9"/>
      <c r="M709" s="9"/>
      <c r="N709" s="9"/>
      <c r="O709" s="9"/>
      <c r="P709" s="9"/>
      <c r="Q709" s="11"/>
    </row>
    <row r="710" spans="1:17" ht="14.65" thickBot="1">
      <c r="A710" s="16"/>
      <c r="B710" s="17"/>
      <c r="C710" s="18"/>
      <c r="D710" s="18"/>
      <c r="E710" s="17"/>
      <c r="F710" s="17"/>
      <c r="G710" s="18"/>
      <c r="H710" s="18"/>
      <c r="I710" s="17"/>
      <c r="J710" s="17"/>
      <c r="K710" s="17"/>
      <c r="L710" s="17"/>
      <c r="M710" s="17"/>
      <c r="N710" s="17"/>
      <c r="O710" s="17"/>
      <c r="P710" s="17"/>
      <c r="Q710" s="19"/>
    </row>
    <row r="711" spans="1:17" ht="14.65" thickTop="1">
      <c r="C711" s="1"/>
      <c r="D711" s="1"/>
      <c r="G711" s="1"/>
      <c r="H711" s="1"/>
    </row>
    <row r="712" spans="1:17" ht="14.65" thickBot="1">
      <c r="C712" s="1"/>
      <c r="D712" s="1"/>
      <c r="G712" s="1"/>
      <c r="H712" s="1"/>
    </row>
    <row r="713" spans="1:17" ht="14.65" thickTop="1">
      <c r="A713" s="3"/>
      <c r="B713" s="4"/>
      <c r="C713" s="5">
        <v>44742</v>
      </c>
      <c r="D713" s="6"/>
      <c r="E713" s="4"/>
      <c r="F713" s="4"/>
      <c r="G713" s="6"/>
      <c r="H713" s="6"/>
      <c r="I713" s="4"/>
      <c r="J713" s="4"/>
      <c r="K713" s="4"/>
      <c r="L713" s="21" t="s">
        <v>40</v>
      </c>
      <c r="M713" s="4"/>
      <c r="N713" s="4"/>
      <c r="O713" s="4"/>
      <c r="P713" s="4"/>
      <c r="Q713" s="7"/>
    </row>
    <row r="714" spans="1:17">
      <c r="A714" s="8" t="s">
        <v>11</v>
      </c>
      <c r="B714" s="9"/>
      <c r="C714" s="10"/>
      <c r="D714" s="10"/>
      <c r="E714" s="9"/>
      <c r="F714" s="9"/>
      <c r="G714" s="10"/>
      <c r="H714" s="10"/>
      <c r="I714" s="9"/>
      <c r="J714" s="12" t="s">
        <v>68</v>
      </c>
      <c r="K714" s="9"/>
      <c r="L714" s="12" t="s">
        <v>21</v>
      </c>
      <c r="M714" s="12"/>
      <c r="N714" s="9"/>
      <c r="O714" s="9"/>
      <c r="P714" s="9"/>
      <c r="Q714" s="11"/>
    </row>
    <row r="715" spans="1:17">
      <c r="A715" s="8" t="s">
        <v>3</v>
      </c>
      <c r="B715" s="12" t="s">
        <v>6</v>
      </c>
      <c r="C715" s="13" t="s">
        <v>4</v>
      </c>
      <c r="D715" s="13" t="s">
        <v>7</v>
      </c>
      <c r="E715" s="12" t="s">
        <v>16</v>
      </c>
      <c r="F715" s="9"/>
      <c r="G715" s="13" t="s">
        <v>18</v>
      </c>
      <c r="H715" s="13" t="s">
        <v>19</v>
      </c>
      <c r="I715" s="43" t="s">
        <v>133</v>
      </c>
      <c r="J715" s="12" t="s">
        <v>67</v>
      </c>
      <c r="K715" s="9"/>
      <c r="L715" s="22">
        <v>24137.85</v>
      </c>
      <c r="M715" s="9" t="s">
        <v>135</v>
      </c>
      <c r="N715" s="9"/>
      <c r="O715" s="9"/>
      <c r="P715" s="9"/>
      <c r="Q715" s="11"/>
    </row>
    <row r="716" spans="1:17">
      <c r="A716" s="14" t="s">
        <v>117</v>
      </c>
      <c r="B716" s="9">
        <v>33</v>
      </c>
      <c r="C716" s="10">
        <v>39.96</v>
      </c>
      <c r="D716" s="10">
        <f>C716*B716</f>
        <v>1318.68</v>
      </c>
      <c r="E716" s="38" t="s">
        <v>46</v>
      </c>
      <c r="F716" s="9"/>
      <c r="G716" s="10">
        <v>39.78</v>
      </c>
      <c r="H716" s="10">
        <f>(B716*G716)-D716</f>
        <v>-5.9400000000000546</v>
      </c>
      <c r="I716" s="9" t="s">
        <v>134</v>
      </c>
      <c r="J716" s="38">
        <f>G716*B716</f>
        <v>1312.74</v>
      </c>
      <c r="K716" s="9" t="str">
        <f>IF(B716&lt;&gt;0,"sell "&amp;B716&amp;" "&amp;A716&amp;" @ $"&amp;G716,"")</f>
        <v>sell 33 CBZ @ $39.78</v>
      </c>
      <c r="L716" s="10">
        <f>L715+(G716*B716)</f>
        <v>25450.59</v>
      </c>
      <c r="M716" s="9"/>
      <c r="N716" s="9"/>
      <c r="O716" s="9"/>
      <c r="P716" s="9"/>
      <c r="Q716" s="11"/>
    </row>
    <row r="717" spans="1:17">
      <c r="A717" s="14" t="s">
        <v>172</v>
      </c>
      <c r="B717" s="9">
        <v>13</v>
      </c>
      <c r="C717" s="10">
        <v>96.17</v>
      </c>
      <c r="D717" s="10">
        <f>C717*B717</f>
        <v>1250.21</v>
      </c>
      <c r="E717" s="38" t="s">
        <v>46</v>
      </c>
      <c r="F717" s="9"/>
      <c r="G717" s="10">
        <v>95.96</v>
      </c>
      <c r="H717" s="10">
        <f>(B717*G717)-D717</f>
        <v>-2.7300000000000182</v>
      </c>
      <c r="I717" s="9" t="s">
        <v>134</v>
      </c>
      <c r="J717" s="38">
        <f>G717*B717</f>
        <v>1247.48</v>
      </c>
      <c r="K717" s="9" t="str">
        <f t="shared" ref="K717:K718" si="32">IF(B717&lt;&gt;0,"sell "&amp;B717&amp;" "&amp;A717&amp;" @ $"&amp;G717,"")</f>
        <v>sell 13 AIT @ $95.96</v>
      </c>
      <c r="L717" s="10">
        <f>L716+(G717*B717)</f>
        <v>26698.07</v>
      </c>
      <c r="M717" s="9"/>
      <c r="N717" s="9"/>
      <c r="O717" s="9"/>
      <c r="P717" s="9"/>
      <c r="Q717" s="11"/>
    </row>
    <row r="718" spans="1:17">
      <c r="A718" s="14" t="s">
        <v>173</v>
      </c>
      <c r="B718" s="9">
        <v>126</v>
      </c>
      <c r="C718" s="10">
        <v>9.06</v>
      </c>
      <c r="D718" s="10">
        <f>C718*B718</f>
        <v>1141.5600000000002</v>
      </c>
      <c r="E718" s="38" t="s">
        <v>46</v>
      </c>
      <c r="F718" s="9"/>
      <c r="G718" s="10">
        <v>8.92</v>
      </c>
      <c r="H718" s="10">
        <f>(B718*G718)-D718</f>
        <v>-17.6400000000001</v>
      </c>
      <c r="I718" s="9" t="s">
        <v>134</v>
      </c>
      <c r="J718" s="38">
        <f>G718*B718</f>
        <v>1123.92</v>
      </c>
      <c r="K718" s="9" t="str">
        <f t="shared" si="32"/>
        <v>sell 126 VIV @ $8.92</v>
      </c>
      <c r="L718" s="10">
        <f>L717+(G718*B718)</f>
        <v>27821.989999999998</v>
      </c>
      <c r="M718" s="9" t="s">
        <v>44</v>
      </c>
      <c r="N718" s="9"/>
      <c r="O718" s="9"/>
      <c r="P718" s="9"/>
      <c r="Q718" s="11"/>
    </row>
    <row r="719" spans="1:17">
      <c r="A719" s="14"/>
      <c r="B719" s="9"/>
      <c r="C719" s="10" t="s">
        <v>20</v>
      </c>
      <c r="D719" s="10">
        <f>SUM(D716:D718)</f>
        <v>3710.4500000000007</v>
      </c>
      <c r="E719" s="9"/>
      <c r="F719" s="9"/>
      <c r="G719" s="41"/>
      <c r="H719" s="10">
        <f>SUM(H716:H718)</f>
        <v>-26.310000000000173</v>
      </c>
      <c r="I719" s="9"/>
      <c r="J719" s="38">
        <f>SUM(J716:J718)</f>
        <v>3684.1400000000003</v>
      </c>
      <c r="K719" s="9"/>
      <c r="L719" s="10"/>
      <c r="M719" s="9"/>
      <c r="N719" s="9"/>
      <c r="O719" s="9"/>
      <c r="P719" s="9"/>
      <c r="Q719" s="11"/>
    </row>
    <row r="720" spans="1:17">
      <c r="A720" s="14"/>
      <c r="B720" s="9"/>
      <c r="C720" s="10"/>
      <c r="D720" s="10"/>
      <c r="E720" s="9"/>
      <c r="F720" s="9"/>
      <c r="G720" s="42"/>
      <c r="H720" s="39"/>
      <c r="I720" s="9"/>
      <c r="J720" s="9"/>
      <c r="K720" s="9"/>
      <c r="L720" s="10"/>
      <c r="M720" s="9"/>
      <c r="N720" s="9"/>
      <c r="O720" s="9"/>
      <c r="P720" s="9"/>
      <c r="Q720" s="11"/>
    </row>
    <row r="721" spans="1:17">
      <c r="A721" s="14"/>
      <c r="B721" s="9"/>
      <c r="C721" s="10"/>
      <c r="D721" s="10"/>
      <c r="E721" s="20"/>
      <c r="F721" s="9"/>
      <c r="G721" s="41"/>
      <c r="H721" s="10"/>
      <c r="I721" s="9"/>
      <c r="J721" s="9"/>
      <c r="K721" s="9"/>
      <c r="L721" s="10"/>
      <c r="M721" s="12" t="s">
        <v>41</v>
      </c>
      <c r="N721" s="9"/>
      <c r="O721" s="9"/>
      <c r="P721" s="9"/>
      <c r="Q721" s="11"/>
    </row>
    <row r="722" spans="1:17">
      <c r="A722" s="8"/>
      <c r="B722" s="9"/>
      <c r="C722" s="10"/>
      <c r="D722" s="10"/>
      <c r="E722" s="20"/>
      <c r="F722" s="9"/>
      <c r="G722" s="41"/>
      <c r="H722" s="10"/>
      <c r="I722" s="9"/>
      <c r="J722" s="9"/>
      <c r="K722" s="9"/>
      <c r="L722" s="10"/>
      <c r="M722" s="12" t="s">
        <v>42</v>
      </c>
      <c r="N722" s="9"/>
      <c r="O722" s="9"/>
      <c r="P722" s="9"/>
      <c r="Q722" s="11"/>
    </row>
    <row r="723" spans="1:17">
      <c r="A723" s="8"/>
      <c r="B723" s="12" t="s">
        <v>6</v>
      </c>
      <c r="C723" s="13" t="s">
        <v>4</v>
      </c>
      <c r="D723" s="13" t="s">
        <v>5</v>
      </c>
      <c r="E723" s="23" t="s">
        <v>16</v>
      </c>
      <c r="F723" s="9"/>
      <c r="G723" s="43" t="s">
        <v>18</v>
      </c>
      <c r="H723" s="13" t="s">
        <v>19</v>
      </c>
      <c r="I723" s="9"/>
      <c r="J723" s="9"/>
      <c r="K723" s="9"/>
      <c r="L723" s="10"/>
      <c r="M723" s="38">
        <f>L715</f>
        <v>24137.85</v>
      </c>
      <c r="N723" s="9" t="s">
        <v>45</v>
      </c>
      <c r="O723" s="9"/>
      <c r="P723" s="9"/>
      <c r="Q723" s="11"/>
    </row>
    <row r="724" spans="1:17">
      <c r="A724" s="14" t="s">
        <v>179</v>
      </c>
      <c r="B724" s="9">
        <v>43</v>
      </c>
      <c r="C724" s="10">
        <v>91.49</v>
      </c>
      <c r="D724" s="10">
        <f>C724*B724</f>
        <v>3934.0699999999997</v>
      </c>
      <c r="E724" s="38" t="s">
        <v>46</v>
      </c>
      <c r="F724" s="9"/>
      <c r="G724" s="10">
        <v>91.43</v>
      </c>
      <c r="H724" s="10">
        <f>(B724*G724)-D724</f>
        <v>-2.5799999999994725</v>
      </c>
      <c r="I724" s="9" t="s">
        <v>134</v>
      </c>
      <c r="J724" s="9"/>
      <c r="K724" s="9" t="str">
        <f>IF(B724&lt;&gt;0,"buy "&amp;B724&amp;" "&amp;A724&amp;" @ $"&amp;G724,"")</f>
        <v>buy 43 BIL @ $91.43</v>
      </c>
      <c r="L724" s="10">
        <f>L718-(G724*B724)</f>
        <v>23890.499999999996</v>
      </c>
      <c r="M724" s="38">
        <f>L715-(G724*B724)</f>
        <v>20206.359999999997</v>
      </c>
      <c r="N724" s="9"/>
      <c r="O724" s="9"/>
      <c r="P724" s="9"/>
      <c r="Q724" s="11"/>
    </row>
    <row r="725" spans="1:17">
      <c r="A725" s="14"/>
      <c r="B725" s="9"/>
      <c r="C725" s="10"/>
      <c r="D725" s="10">
        <f>C725*B725</f>
        <v>0</v>
      </c>
      <c r="E725" s="38"/>
      <c r="F725" s="9"/>
      <c r="G725" s="10"/>
      <c r="H725" s="10">
        <f>(B725*G725)-D725</f>
        <v>0</v>
      </c>
      <c r="I725" s="9" t="s">
        <v>134</v>
      </c>
      <c r="J725" s="9"/>
      <c r="K725" s="9" t="str">
        <f>IF(B725&lt;&gt;0,"buy "&amp;B725&amp;" "&amp;A725&amp;" @ $"&amp;G725,"")</f>
        <v/>
      </c>
      <c r="L725" s="10">
        <f>L724-(G725*B725)</f>
        <v>23890.499999999996</v>
      </c>
      <c r="M725" s="38">
        <f>M724-(G725*B725)</f>
        <v>20206.359999999997</v>
      </c>
      <c r="N725" s="9"/>
      <c r="O725" s="9"/>
      <c r="P725" s="9"/>
      <c r="Q725" s="11"/>
    </row>
    <row r="726" spans="1:17">
      <c r="A726" s="28"/>
      <c r="B726" s="29"/>
      <c r="C726" s="30"/>
      <c r="D726" s="30">
        <f>C726*B726</f>
        <v>0</v>
      </c>
      <c r="E726" s="38"/>
      <c r="F726" s="29"/>
      <c r="G726" s="30"/>
      <c r="H726" s="30">
        <f>(B726*G726)-D726</f>
        <v>0</v>
      </c>
      <c r="I726" s="9" t="s">
        <v>134</v>
      </c>
      <c r="J726" s="9"/>
      <c r="K726" s="9" t="str">
        <f>IF(B726&lt;&gt;0,"buy "&amp;B726&amp;" "&amp;A726&amp;" @ $"&amp;G726,"")</f>
        <v/>
      </c>
      <c r="L726" s="10">
        <f>L725-(G726*B726)</f>
        <v>23890.499999999996</v>
      </c>
      <c r="M726" s="46">
        <f>M725-(G726*B726)</f>
        <v>20206.359999999997</v>
      </c>
      <c r="N726" s="47" t="str">
        <f>"$"&amp;TEXT(M726,"#,##0.00")&amp;" will be the balance in the account after purchases.  "</f>
        <v xml:space="preserve">$20,206.36 will be the balance in the account after purchases.  </v>
      </c>
      <c r="O726" s="47"/>
      <c r="P726" s="47"/>
      <c r="Q726" s="48"/>
    </row>
    <row r="727" spans="1:17">
      <c r="A727" s="14"/>
      <c r="B727" s="9"/>
      <c r="C727" s="10" t="s">
        <v>20</v>
      </c>
      <c r="D727" s="10">
        <f>SUM(D724:D726)</f>
        <v>3934.0699999999997</v>
      </c>
      <c r="E727" s="9"/>
      <c r="F727" s="9"/>
      <c r="G727" s="10" t="s">
        <v>28</v>
      </c>
      <c r="H727" s="10">
        <f>SUM(H724:H726)</f>
        <v>-2.5799999999994725</v>
      </c>
      <c r="I727" s="9"/>
      <c r="J727" s="9"/>
      <c r="K727" s="9"/>
      <c r="L727" s="10"/>
      <c r="M727" s="9"/>
      <c r="N727" s="9" t="s">
        <v>84</v>
      </c>
      <c r="O727" s="9"/>
      <c r="P727" s="9"/>
      <c r="Q727" s="11"/>
    </row>
    <row r="728" spans="1:17">
      <c r="A728" s="14"/>
      <c r="B728" s="9"/>
      <c r="C728" s="10"/>
      <c r="D728" s="10"/>
      <c r="E728" s="9"/>
      <c r="F728" s="9"/>
      <c r="G728" s="10"/>
      <c r="H728" s="10"/>
      <c r="I728" s="9"/>
      <c r="J728" s="9"/>
      <c r="K728" s="9"/>
      <c r="L728" s="10"/>
      <c r="M728" s="12" t="str">
        <f>IF(J719+M726&gt;0,"Credit Surplus","Credit Shortage")</f>
        <v>Credit Surplus</v>
      </c>
      <c r="N728" s="38">
        <f>J719+M726</f>
        <v>23890.499999999996</v>
      </c>
      <c r="O728" s="9" t="s">
        <v>121</v>
      </c>
      <c r="P728" s="9"/>
      <c r="Q728" s="11"/>
    </row>
    <row r="729" spans="1:17">
      <c r="A729" s="14"/>
      <c r="B729" s="9"/>
      <c r="C729" s="10"/>
      <c r="D729" s="10"/>
      <c r="E729" s="9"/>
      <c r="F729" s="9"/>
      <c r="G729" s="10"/>
      <c r="H729" s="10"/>
      <c r="I729" s="9"/>
      <c r="J729" s="9"/>
      <c r="K729" s="9"/>
      <c r="L729" s="10"/>
      <c r="M729" s="9"/>
      <c r="N729" s="9"/>
      <c r="O729" s="9"/>
      <c r="P729" s="9"/>
      <c r="Q729" s="11"/>
    </row>
    <row r="730" spans="1:17">
      <c r="A730" s="14"/>
      <c r="B730" s="9"/>
      <c r="C730" s="10"/>
      <c r="D730" s="10"/>
      <c r="E730" s="9"/>
      <c r="F730" s="9"/>
      <c r="G730" s="10"/>
      <c r="H730" s="10"/>
      <c r="I730" s="9"/>
      <c r="J730" s="9"/>
      <c r="K730" s="9"/>
      <c r="L730" s="9"/>
      <c r="M730" s="9"/>
      <c r="N730" s="9"/>
      <c r="O730" s="9"/>
      <c r="P730" s="9"/>
      <c r="Q730" s="11"/>
    </row>
    <row r="731" spans="1:17">
      <c r="A731" s="14" t="s">
        <v>23</v>
      </c>
      <c r="B731" s="9"/>
      <c r="C731" s="10"/>
      <c r="D731" s="22">
        <v>54.64</v>
      </c>
      <c r="E731" s="9" t="s">
        <v>111</v>
      </c>
      <c r="F731" s="9"/>
      <c r="G731" s="10"/>
      <c r="H731" s="10"/>
      <c r="I731" s="9"/>
      <c r="J731" s="9"/>
      <c r="K731" s="9"/>
      <c r="L731" s="9"/>
      <c r="M731" s="9"/>
      <c r="N731" s="9"/>
      <c r="O731" s="9"/>
      <c r="P731" s="9"/>
      <c r="Q731" s="11"/>
    </row>
    <row r="732" spans="1:17">
      <c r="A732" s="14" t="s">
        <v>24</v>
      </c>
      <c r="B732" s="9"/>
      <c r="C732" s="10"/>
      <c r="D732" s="49">
        <f>H719</f>
        <v>-26.310000000000173</v>
      </c>
      <c r="E732" s="9" t="s">
        <v>36</v>
      </c>
      <c r="F732" s="9"/>
      <c r="G732" s="10"/>
      <c r="H732" s="10"/>
      <c r="I732" s="9"/>
      <c r="J732" s="9"/>
      <c r="K732" s="9"/>
      <c r="L732" s="9"/>
      <c r="M732" s="9"/>
      <c r="N732" s="9"/>
      <c r="O732" s="9"/>
      <c r="P732" s="9"/>
      <c r="Q732" s="11"/>
    </row>
    <row r="733" spans="1:17">
      <c r="A733" s="14" t="s">
        <v>25</v>
      </c>
      <c r="B733" s="9"/>
      <c r="C733" s="10"/>
      <c r="D733" s="10">
        <f>D731+D732</f>
        <v>28.329999999999828</v>
      </c>
      <c r="E733" s="9"/>
      <c r="F733" s="9"/>
      <c r="G733" s="10"/>
      <c r="H733" s="10"/>
      <c r="I733" s="9"/>
      <c r="J733" s="9"/>
      <c r="K733" s="9"/>
      <c r="L733" s="9"/>
      <c r="M733" s="9"/>
      <c r="N733" s="9"/>
      <c r="O733" s="9"/>
      <c r="P733" s="9"/>
      <c r="Q733" s="11"/>
    </row>
    <row r="734" spans="1:17">
      <c r="A734" s="14" t="s">
        <v>27</v>
      </c>
      <c r="B734" s="9"/>
      <c r="C734" s="10"/>
      <c r="D734" s="10">
        <f>H727</f>
        <v>-2.5799999999994725</v>
      </c>
      <c r="E734" s="9" t="s">
        <v>37</v>
      </c>
      <c r="F734" s="9"/>
      <c r="G734" s="10"/>
      <c r="H734" s="10"/>
      <c r="I734" s="9"/>
      <c r="J734" s="9"/>
      <c r="K734" s="9"/>
      <c r="L734" s="9"/>
      <c r="M734" s="9"/>
      <c r="N734" s="9"/>
      <c r="O734" s="9"/>
      <c r="P734" s="9"/>
      <c r="Q734" s="11"/>
    </row>
    <row r="735" spans="1:17">
      <c r="A735" s="14" t="s">
        <v>25</v>
      </c>
      <c r="B735" s="9"/>
      <c r="C735" s="10"/>
      <c r="D735" s="32">
        <f>D733-D734</f>
        <v>30.9099999999993</v>
      </c>
      <c r="E735" s="20" t="s">
        <v>38</v>
      </c>
      <c r="F735" s="9"/>
      <c r="G735" s="10"/>
      <c r="H735" s="10"/>
      <c r="I735" s="9"/>
      <c r="J735" s="9"/>
      <c r="K735" s="9"/>
      <c r="L735" s="9"/>
      <c r="M735" s="9"/>
      <c r="N735" s="9"/>
      <c r="O735" s="9"/>
      <c r="P735" s="9"/>
      <c r="Q735" s="11"/>
    </row>
    <row r="736" spans="1:17" ht="14.65" thickBot="1">
      <c r="A736" s="16"/>
      <c r="B736" s="17"/>
      <c r="C736" s="18"/>
      <c r="D736" s="18"/>
      <c r="E736" s="17"/>
      <c r="F736" s="17"/>
      <c r="G736" s="18"/>
      <c r="H736" s="18"/>
      <c r="I736" s="17"/>
      <c r="J736" s="17"/>
      <c r="K736" s="17"/>
      <c r="L736" s="17"/>
      <c r="M736" s="17"/>
      <c r="N736" s="17"/>
      <c r="O736" s="17"/>
      <c r="P736" s="17"/>
      <c r="Q736" s="19"/>
    </row>
    <row r="73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M1221"/>
  <sheetViews>
    <sheetView zoomScale="80" zoomScaleNormal="80" workbookViewId="0">
      <selection activeCell="I20" sqref="I20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2" style="1" bestFit="1" customWidth="1"/>
    <col min="5" max="5" width="12.265625" customWidth="1"/>
    <col min="7" max="7" width="9.3984375" style="1" bestFit="1" customWidth="1"/>
    <col min="8" max="8" width="17" style="1" bestFit="1" customWidth="1"/>
    <col min="9" max="9" width="15.265625" customWidth="1"/>
    <col min="10" max="10" width="12.3984375" customWidth="1"/>
    <col min="11" max="11" width="21.3984375" customWidth="1"/>
    <col min="12" max="12" width="17.59765625" customWidth="1"/>
    <col min="13" max="13" width="18.1328125" customWidth="1"/>
    <col min="14" max="14" width="12.265625" customWidth="1"/>
    <col min="17" max="17" width="33.73046875" customWidth="1"/>
    <col min="20" max="20" width="11.73046875" bestFit="1" customWidth="1"/>
    <col min="21" max="21" width="10.86328125" bestFit="1" customWidth="1"/>
    <col min="22" max="22" width="11.1328125" bestFit="1" customWidth="1"/>
    <col min="23" max="23" width="10.86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  <col min="30" max="30" width="10.265625" bestFit="1" customWidth="1"/>
    <col min="31" max="31" width="10.86328125" bestFit="1" customWidth="1"/>
    <col min="32" max="32" width="13.46484375" bestFit="1" customWidth="1"/>
    <col min="33" max="33" width="11.1328125" bestFit="1" customWidth="1"/>
  </cols>
  <sheetData>
    <row r="2" spans="1:39" ht="21">
      <c r="H2" s="37" t="s">
        <v>108</v>
      </c>
      <c r="AH2" s="36"/>
    </row>
    <row r="3" spans="1:39" ht="14.65" thickBot="1">
      <c r="AI3" s="36"/>
      <c r="AJ3" s="36"/>
      <c r="AK3" s="36"/>
      <c r="AL3" s="36"/>
      <c r="AM3" s="36"/>
    </row>
    <row r="4" spans="1:39" ht="14.65" thickTop="1">
      <c r="A4" s="3"/>
      <c r="B4" s="4"/>
      <c r="C4" s="5">
        <v>44711</v>
      </c>
      <c r="D4" s="6"/>
      <c r="E4" s="4"/>
      <c r="F4" s="4"/>
      <c r="G4" s="6"/>
      <c r="H4" s="6"/>
      <c r="I4" s="4"/>
      <c r="J4" s="4"/>
      <c r="K4" s="4"/>
      <c r="L4" s="21" t="s">
        <v>40</v>
      </c>
      <c r="M4" s="4"/>
      <c r="N4" s="4"/>
      <c r="O4" s="4"/>
      <c r="P4" s="4"/>
      <c r="Q4" s="7"/>
      <c r="AI4" s="36"/>
      <c r="AJ4" s="36"/>
      <c r="AK4" s="36"/>
      <c r="AL4" s="36"/>
      <c r="AM4" s="36"/>
    </row>
    <row r="5" spans="1:39">
      <c r="A5" s="8" t="s">
        <v>11</v>
      </c>
      <c r="B5" s="9"/>
      <c r="C5" s="10"/>
      <c r="D5" s="10"/>
      <c r="E5" s="9"/>
      <c r="F5" s="9"/>
      <c r="G5" s="10"/>
      <c r="H5" s="10"/>
      <c r="I5" s="9"/>
      <c r="J5" s="12" t="s">
        <v>68</v>
      </c>
      <c r="K5" s="9"/>
      <c r="L5" s="12" t="s">
        <v>21</v>
      </c>
      <c r="M5" s="12"/>
      <c r="N5" s="9"/>
      <c r="O5" s="9"/>
      <c r="P5" s="9"/>
      <c r="Q5" s="11"/>
      <c r="AI5" s="36"/>
      <c r="AJ5" s="36"/>
      <c r="AK5" s="36"/>
      <c r="AL5" s="36"/>
      <c r="AM5" s="36"/>
    </row>
    <row r="6" spans="1:39">
      <c r="A6" s="8" t="s">
        <v>3</v>
      </c>
      <c r="B6" s="12" t="s">
        <v>6</v>
      </c>
      <c r="C6" s="13" t="s">
        <v>4</v>
      </c>
      <c r="D6" s="13" t="s">
        <v>7</v>
      </c>
      <c r="E6" s="12" t="s">
        <v>16</v>
      </c>
      <c r="F6" s="9"/>
      <c r="G6" s="13" t="s">
        <v>18</v>
      </c>
      <c r="H6" s="13" t="s">
        <v>19</v>
      </c>
      <c r="I6" s="43" t="s">
        <v>133</v>
      </c>
      <c r="J6" s="12" t="s">
        <v>67</v>
      </c>
      <c r="K6" s="9"/>
      <c r="L6" s="22">
        <v>20698.29</v>
      </c>
      <c r="M6" s="9" t="s">
        <v>135</v>
      </c>
      <c r="N6" s="9"/>
      <c r="O6" s="9"/>
      <c r="P6" s="9"/>
      <c r="Q6" s="11"/>
      <c r="AI6" s="36"/>
      <c r="AJ6" s="36"/>
      <c r="AK6" s="36"/>
      <c r="AL6" s="36"/>
      <c r="AM6" s="36"/>
    </row>
    <row r="7" spans="1:39">
      <c r="A7" s="14" t="s">
        <v>167</v>
      </c>
      <c r="B7" s="9">
        <v>1338</v>
      </c>
      <c r="C7" s="10">
        <v>0.94</v>
      </c>
      <c r="D7" s="10">
        <f>C7*B7</f>
        <v>1257.72</v>
      </c>
      <c r="E7" s="38" t="s">
        <v>69</v>
      </c>
      <c r="F7" s="9"/>
      <c r="G7" s="10">
        <v>0.98</v>
      </c>
      <c r="H7" s="10">
        <f>(B7*G7)-D7</f>
        <v>53.519999999999982</v>
      </c>
      <c r="I7" s="9" t="s">
        <v>134</v>
      </c>
      <c r="J7" s="38">
        <f>G7*B7</f>
        <v>1311.24</v>
      </c>
      <c r="K7" s="9" t="str">
        <f>IF(B7&lt;&gt;0,"sell "&amp;B7&amp;" "&amp;A7&amp;" @ $"&amp;G7,"")</f>
        <v>sell 1338 BDRBF @ $0.98</v>
      </c>
      <c r="L7" s="10">
        <f>L6+(G7*B7)</f>
        <v>22009.530000000002</v>
      </c>
      <c r="M7" s="9"/>
      <c r="N7" s="9"/>
      <c r="O7" s="9"/>
      <c r="P7" s="9"/>
      <c r="Q7" s="11"/>
      <c r="AI7" s="36"/>
      <c r="AJ7" s="36"/>
      <c r="AK7" s="36"/>
      <c r="AL7" s="36"/>
      <c r="AM7" s="36"/>
    </row>
    <row r="8" spans="1:39">
      <c r="A8" s="14" t="s">
        <v>168</v>
      </c>
      <c r="B8" s="9">
        <v>38</v>
      </c>
      <c r="C8" s="10">
        <v>26.81</v>
      </c>
      <c r="D8" s="10">
        <f>C8*B8</f>
        <v>1018.78</v>
      </c>
      <c r="E8" s="38" t="s">
        <v>69</v>
      </c>
      <c r="F8" s="9"/>
      <c r="G8" s="10">
        <v>27.06</v>
      </c>
      <c r="H8" s="10">
        <f>(B8*G8)-D8</f>
        <v>9.5</v>
      </c>
      <c r="I8" s="9" t="s">
        <v>134</v>
      </c>
      <c r="J8" s="38">
        <f>G8*B8</f>
        <v>1028.28</v>
      </c>
      <c r="K8" s="9" t="str">
        <f t="shared" ref="K8:K9" si="0">IF(B8&lt;&gt;0,"sell "&amp;B8&amp;" "&amp;A8&amp;" @ $"&amp;G8,"")</f>
        <v>sell 38 INMD @ $27.06</v>
      </c>
      <c r="L8" s="10">
        <f>L7+(G8*B8)</f>
        <v>23037.81</v>
      </c>
      <c r="M8" s="9"/>
      <c r="N8" s="9"/>
      <c r="O8" s="9"/>
      <c r="P8" s="9"/>
      <c r="Q8" s="11"/>
      <c r="AI8" s="36"/>
      <c r="AJ8" s="36"/>
      <c r="AK8" s="36"/>
      <c r="AL8" s="36"/>
      <c r="AM8" s="36"/>
    </row>
    <row r="9" spans="1:39">
      <c r="A9" s="14" t="s">
        <v>176</v>
      </c>
      <c r="B9" s="9">
        <v>66</v>
      </c>
      <c r="C9" s="10">
        <v>17.399999999999999</v>
      </c>
      <c r="D9" s="10">
        <f>C9*B9</f>
        <v>1148.3999999999999</v>
      </c>
      <c r="E9" s="38" t="s">
        <v>69</v>
      </c>
      <c r="F9" s="9"/>
      <c r="G9" s="10">
        <v>17.41</v>
      </c>
      <c r="H9" s="10">
        <f>(B9*G9)-D9</f>
        <v>0.66000000000008185</v>
      </c>
      <c r="I9" s="9" t="s">
        <v>134</v>
      </c>
      <c r="J9" s="38">
        <f>G9*B9</f>
        <v>1149.06</v>
      </c>
      <c r="K9" s="9" t="str">
        <f t="shared" si="0"/>
        <v>sell 66 STAR' @ $17.41</v>
      </c>
      <c r="L9" s="10">
        <f>L8+(G9*B9)</f>
        <v>24186.870000000003</v>
      </c>
      <c r="M9" s="9" t="s">
        <v>44</v>
      </c>
      <c r="N9" s="9"/>
      <c r="O9" s="9"/>
      <c r="P9" s="9"/>
      <c r="Q9" s="11"/>
      <c r="AI9" s="36"/>
      <c r="AJ9" s="36"/>
      <c r="AK9" s="36"/>
      <c r="AL9" s="36"/>
      <c r="AM9" s="36"/>
    </row>
    <row r="10" spans="1:39">
      <c r="A10" s="14"/>
      <c r="B10" s="9"/>
      <c r="C10" s="10" t="s">
        <v>20</v>
      </c>
      <c r="D10" s="10">
        <f>SUM(D7:D9)</f>
        <v>3424.8999999999996</v>
      </c>
      <c r="E10" s="9"/>
      <c r="F10" s="9"/>
      <c r="G10" s="41"/>
      <c r="H10" s="10">
        <f>SUM(H7:H9)</f>
        <v>63.680000000000064</v>
      </c>
      <c r="I10" s="9"/>
      <c r="J10" s="38">
        <f>SUM(J7:J9)</f>
        <v>3488.58</v>
      </c>
      <c r="K10" s="9"/>
      <c r="L10" s="10"/>
      <c r="M10" s="9"/>
      <c r="N10" s="9"/>
      <c r="O10" s="9"/>
      <c r="P10" s="9"/>
      <c r="Q10" s="11"/>
      <c r="AI10" s="36"/>
      <c r="AJ10" s="36"/>
      <c r="AK10" s="36"/>
      <c r="AL10" s="36"/>
      <c r="AM10" s="36"/>
    </row>
    <row r="11" spans="1:39">
      <c r="A11" s="14"/>
      <c r="B11" s="9"/>
      <c r="C11" s="10"/>
      <c r="D11" s="10"/>
      <c r="E11" s="9"/>
      <c r="F11" s="9"/>
      <c r="G11" s="42"/>
      <c r="H11" s="39"/>
      <c r="I11" s="9"/>
      <c r="J11" s="9"/>
      <c r="K11" s="9"/>
      <c r="L11" s="10"/>
      <c r="M11" s="9"/>
      <c r="N11" s="9"/>
      <c r="O11" s="9"/>
      <c r="P11" s="9"/>
      <c r="Q11" s="11"/>
      <c r="AI11" s="36"/>
      <c r="AJ11" s="36"/>
      <c r="AK11" s="36"/>
      <c r="AL11" s="36"/>
      <c r="AM11" s="36"/>
    </row>
    <row r="12" spans="1:39">
      <c r="A12" s="14"/>
      <c r="B12" s="9"/>
      <c r="C12" s="10"/>
      <c r="D12" s="10"/>
      <c r="E12" s="20"/>
      <c r="F12" s="9"/>
      <c r="G12" s="41"/>
      <c r="H12" s="10"/>
      <c r="I12" s="9"/>
      <c r="J12" s="9"/>
      <c r="K12" s="9"/>
      <c r="L12" s="10"/>
      <c r="M12" s="12" t="s">
        <v>41</v>
      </c>
      <c r="N12" s="9"/>
      <c r="O12" s="9"/>
      <c r="P12" s="9"/>
      <c r="Q12" s="11"/>
      <c r="AI12" s="36"/>
      <c r="AJ12" s="36"/>
      <c r="AK12" s="36"/>
      <c r="AL12" s="36"/>
      <c r="AM12" s="36"/>
    </row>
    <row r="13" spans="1:39">
      <c r="A13" s="8"/>
      <c r="B13" s="9"/>
      <c r="C13" s="10"/>
      <c r="D13" s="10"/>
      <c r="E13" s="20"/>
      <c r="F13" s="9"/>
      <c r="G13" s="41"/>
      <c r="H13" s="10"/>
      <c r="I13" s="9"/>
      <c r="J13" s="9"/>
      <c r="K13" s="9"/>
      <c r="L13" s="10"/>
      <c r="M13" s="12" t="s">
        <v>42</v>
      </c>
      <c r="N13" s="9"/>
      <c r="O13" s="9"/>
      <c r="P13" s="9"/>
      <c r="Q13" s="11"/>
      <c r="AI13" s="36"/>
      <c r="AJ13" s="36"/>
      <c r="AK13" s="36"/>
      <c r="AL13" s="36"/>
      <c r="AM13" s="36"/>
    </row>
    <row r="14" spans="1:39">
      <c r="A14" s="8"/>
      <c r="B14" s="12" t="s">
        <v>6</v>
      </c>
      <c r="C14" s="13" t="s">
        <v>4</v>
      </c>
      <c r="D14" s="13" t="s">
        <v>5</v>
      </c>
      <c r="E14" s="23" t="s">
        <v>16</v>
      </c>
      <c r="F14" s="9"/>
      <c r="G14" s="43" t="s">
        <v>18</v>
      </c>
      <c r="H14" s="13" t="s">
        <v>19</v>
      </c>
      <c r="I14" s="9"/>
      <c r="J14" s="9"/>
      <c r="K14" s="9"/>
      <c r="L14" s="10"/>
      <c r="M14" s="38">
        <f>L6</f>
        <v>20698.29</v>
      </c>
      <c r="N14" s="9" t="s">
        <v>45</v>
      </c>
      <c r="O14" s="9"/>
      <c r="P14" s="9"/>
      <c r="Q14" s="11"/>
      <c r="AI14" s="36"/>
      <c r="AJ14" s="36"/>
      <c r="AK14" s="36"/>
      <c r="AL14" s="36"/>
      <c r="AM14" s="36"/>
    </row>
    <row r="15" spans="1:39">
      <c r="A15" s="14" t="s">
        <v>177</v>
      </c>
      <c r="B15" s="9">
        <v>59</v>
      </c>
      <c r="C15" s="10">
        <v>19.850000000000001</v>
      </c>
      <c r="D15" s="10">
        <f>C15*B15</f>
        <v>1171.1500000000001</v>
      </c>
      <c r="E15" s="38" t="s">
        <v>69</v>
      </c>
      <c r="F15" s="9"/>
      <c r="G15" s="10">
        <v>19.850000000000001</v>
      </c>
      <c r="H15" s="10">
        <f>(B15*G15)-D15</f>
        <v>0</v>
      </c>
      <c r="I15" s="9" t="s">
        <v>134</v>
      </c>
      <c r="J15" s="9"/>
      <c r="K15" s="9" t="str">
        <f>IF(B15&lt;&gt;0,"buy "&amp;B15&amp;" "&amp;A15&amp;" @ $"&amp;G15,"")</f>
        <v>buy 59 ARLP @ $19.85</v>
      </c>
      <c r="L15" s="10">
        <f>L9-(G15*B15)</f>
        <v>23015.72</v>
      </c>
      <c r="M15" s="38">
        <f>L6-(G15*B15)</f>
        <v>19527.14</v>
      </c>
      <c r="N15" s="9"/>
      <c r="O15" s="9"/>
      <c r="P15" s="9"/>
      <c r="Q15" s="11"/>
      <c r="AI15" s="36"/>
      <c r="AJ15" s="36"/>
      <c r="AK15" s="36"/>
      <c r="AL15" s="36"/>
      <c r="AM15" s="36"/>
    </row>
    <row r="16" spans="1:39">
      <c r="A16" s="14" t="s">
        <v>10</v>
      </c>
      <c r="B16" s="9">
        <v>25</v>
      </c>
      <c r="C16" s="10">
        <v>46.33</v>
      </c>
      <c r="D16" s="10">
        <f>C16*B16</f>
        <v>1158.25</v>
      </c>
      <c r="E16" s="38" t="s">
        <v>69</v>
      </c>
      <c r="F16" s="9"/>
      <c r="G16" s="10">
        <v>46.52</v>
      </c>
      <c r="H16" s="10">
        <f>(B16*G16)-D16</f>
        <v>4.75</v>
      </c>
      <c r="I16" s="9" t="s">
        <v>134</v>
      </c>
      <c r="J16" s="9"/>
      <c r="K16" s="9" t="str">
        <f>IF(B16&lt;&gt;0,"buy "&amp;B16&amp;" "&amp;A16&amp;" @ $"&amp;G16,"")</f>
        <v>buy 25 ASIX @ $46.52</v>
      </c>
      <c r="L16" s="10">
        <f>L15-(G16*B16)</f>
        <v>21852.720000000001</v>
      </c>
      <c r="M16" s="38">
        <f>M15-(G16*B16)</f>
        <v>18364.14</v>
      </c>
      <c r="N16" s="9"/>
      <c r="O16" s="9"/>
      <c r="P16" s="9"/>
      <c r="Q16" s="11"/>
      <c r="AI16" s="36"/>
      <c r="AJ16" s="36"/>
      <c r="AK16" s="36"/>
      <c r="AL16" s="36"/>
      <c r="AM16" s="36"/>
    </row>
    <row r="17" spans="1:39">
      <c r="A17" s="28" t="s">
        <v>178</v>
      </c>
      <c r="B17" s="29">
        <v>4</v>
      </c>
      <c r="C17" s="30">
        <v>249.12</v>
      </c>
      <c r="D17" s="30">
        <f>C17*B17</f>
        <v>996.48</v>
      </c>
      <c r="E17" s="38" t="s">
        <v>69</v>
      </c>
      <c r="F17" s="29"/>
      <c r="G17" s="30">
        <v>250.21</v>
      </c>
      <c r="H17" s="30">
        <f>(B17*G17)-D17</f>
        <v>4.3600000000000136</v>
      </c>
      <c r="I17" s="9" t="s">
        <v>134</v>
      </c>
      <c r="J17" s="9"/>
      <c r="K17" s="9" t="str">
        <f>IF(B17&lt;&gt;0,"buy "&amp;B17&amp;" "&amp;A17&amp;" @ $"&amp;G17,"")</f>
        <v>buy 4 MUSA @ $250.21</v>
      </c>
      <c r="L17" s="10">
        <f>L16-(G17*B17)</f>
        <v>20851.88</v>
      </c>
      <c r="M17" s="46">
        <f>M16-(G17*B17)</f>
        <v>17363.3</v>
      </c>
      <c r="N17" s="47" t="str">
        <f>"$"&amp;TEXT(M17,"#,##0.00")&amp;" will be the balance in the account after purchases.  "</f>
        <v xml:space="preserve">$17,363.30 will be the balance in the account after purchases.  </v>
      </c>
      <c r="O17" s="47"/>
      <c r="P17" s="47"/>
      <c r="Q17" s="48"/>
      <c r="AI17" s="36"/>
      <c r="AJ17" s="36"/>
      <c r="AK17" s="36"/>
      <c r="AL17" s="36"/>
      <c r="AM17" s="36"/>
    </row>
    <row r="18" spans="1:39">
      <c r="A18" s="14"/>
      <c r="B18" s="9"/>
      <c r="C18" s="10" t="s">
        <v>20</v>
      </c>
      <c r="D18" s="10">
        <f>SUM(D15:D17)</f>
        <v>3325.88</v>
      </c>
      <c r="E18" s="9"/>
      <c r="F18" s="9"/>
      <c r="G18" s="10" t="s">
        <v>28</v>
      </c>
      <c r="H18" s="10">
        <f>SUM(H15:H17)</f>
        <v>9.1100000000000136</v>
      </c>
      <c r="I18" s="9"/>
      <c r="J18" s="9"/>
      <c r="K18" s="9"/>
      <c r="L18" s="10"/>
      <c r="M18" s="9"/>
      <c r="N18" s="9" t="s">
        <v>84</v>
      </c>
      <c r="O18" s="9"/>
      <c r="P18" s="9"/>
      <c r="Q18" s="11"/>
      <c r="AI18" s="36"/>
      <c r="AJ18" s="36"/>
      <c r="AK18" s="36"/>
      <c r="AL18" s="36"/>
      <c r="AM18" s="36"/>
    </row>
    <row r="19" spans="1:39">
      <c r="A19" s="14"/>
      <c r="B19" s="9"/>
      <c r="C19" s="10"/>
      <c r="D19" s="10"/>
      <c r="E19" s="9"/>
      <c r="F19" s="9"/>
      <c r="G19" s="10"/>
      <c r="H19" s="10"/>
      <c r="I19" s="9"/>
      <c r="J19" s="9"/>
      <c r="K19" s="9"/>
      <c r="L19" s="10"/>
      <c r="M19" s="12" t="str">
        <f>IF(J10+M17&gt;0,"Credit Surplus","Credit Shortage")</f>
        <v>Credit Surplus</v>
      </c>
      <c r="N19" s="38">
        <f>J10+M17</f>
        <v>20851.879999999997</v>
      </c>
      <c r="O19" s="9" t="s">
        <v>121</v>
      </c>
      <c r="P19" s="9"/>
      <c r="Q19" s="11"/>
      <c r="AI19" s="36"/>
      <c r="AJ19" s="36"/>
      <c r="AK19" s="36"/>
      <c r="AL19" s="36"/>
      <c r="AM19" s="36"/>
    </row>
    <row r="20" spans="1:39">
      <c r="A20" s="14"/>
      <c r="B20" s="9"/>
      <c r="C20" s="10"/>
      <c r="D20" s="10"/>
      <c r="E20" s="9"/>
      <c r="F20" s="9"/>
      <c r="G20" s="10"/>
      <c r="H20" s="10"/>
      <c r="I20" s="9"/>
      <c r="J20" s="9"/>
      <c r="K20" s="9"/>
      <c r="L20" s="10"/>
      <c r="M20" s="9"/>
      <c r="N20" s="9"/>
      <c r="O20" s="9"/>
      <c r="P20" s="9"/>
      <c r="Q20" s="11"/>
      <c r="AI20" s="36"/>
      <c r="AJ20" s="36"/>
      <c r="AK20" s="36"/>
      <c r="AL20" s="36"/>
      <c r="AM20" s="36"/>
    </row>
    <row r="21" spans="1:39">
      <c r="A21" s="14"/>
      <c r="B21" s="9"/>
      <c r="C21" s="10"/>
      <c r="D21" s="10"/>
      <c r="E21" s="9"/>
      <c r="F21" s="9"/>
      <c r="G21" s="10"/>
      <c r="H21" s="10"/>
      <c r="I21" s="9"/>
      <c r="J21" s="9"/>
      <c r="K21" s="9"/>
      <c r="L21" s="9"/>
      <c r="M21" s="9"/>
      <c r="N21" s="9"/>
      <c r="O21" s="9"/>
      <c r="P21" s="9"/>
      <c r="Q21" s="11"/>
      <c r="AI21" s="36"/>
      <c r="AJ21" s="36"/>
      <c r="AK21" s="36"/>
      <c r="AL21" s="36"/>
      <c r="AM21" s="36"/>
    </row>
    <row r="22" spans="1:39">
      <c r="A22" s="14" t="s">
        <v>23</v>
      </c>
      <c r="B22" s="9"/>
      <c r="C22" s="10"/>
      <c r="D22" s="22">
        <v>223.69</v>
      </c>
      <c r="E22" s="9" t="s">
        <v>111</v>
      </c>
      <c r="F22" s="9"/>
      <c r="G22" s="10"/>
      <c r="H22" s="10"/>
      <c r="I22" s="9"/>
      <c r="J22" s="9"/>
      <c r="K22" s="9"/>
      <c r="L22" s="9"/>
      <c r="M22" s="9"/>
      <c r="N22" s="9"/>
      <c r="O22" s="9"/>
      <c r="P22" s="9"/>
      <c r="Q22" s="11"/>
      <c r="AI22" s="36"/>
      <c r="AJ22" s="36"/>
      <c r="AK22" s="36"/>
      <c r="AL22" s="36"/>
      <c r="AM22" s="36"/>
    </row>
    <row r="23" spans="1:39">
      <c r="A23" s="14" t="s">
        <v>24</v>
      </c>
      <c r="B23" s="9"/>
      <c r="C23" s="10"/>
      <c r="D23" s="49">
        <f>H10</f>
        <v>63.680000000000064</v>
      </c>
      <c r="E23" s="9" t="s">
        <v>36</v>
      </c>
      <c r="F23" s="9"/>
      <c r="G23" s="10"/>
      <c r="H23" s="10"/>
      <c r="I23" s="9"/>
      <c r="J23" s="9"/>
      <c r="K23" s="9"/>
      <c r="L23" s="9"/>
      <c r="M23" s="9"/>
      <c r="N23" s="9"/>
      <c r="O23" s="9"/>
      <c r="P23" s="9"/>
      <c r="Q23" s="11"/>
      <c r="AI23" s="36"/>
      <c r="AJ23" s="36"/>
      <c r="AK23" s="36"/>
      <c r="AL23" s="36"/>
      <c r="AM23" s="36"/>
    </row>
    <row r="24" spans="1:39">
      <c r="A24" s="14" t="s">
        <v>25</v>
      </c>
      <c r="B24" s="9"/>
      <c r="C24" s="10"/>
      <c r="D24" s="10">
        <f>D22+D23</f>
        <v>287.37000000000006</v>
      </c>
      <c r="E24" s="9"/>
      <c r="F24" s="9"/>
      <c r="G24" s="10"/>
      <c r="H24" s="10"/>
      <c r="I24" s="9"/>
      <c r="J24" s="9"/>
      <c r="K24" s="9"/>
      <c r="L24" s="9"/>
      <c r="M24" s="9"/>
      <c r="N24" s="9"/>
      <c r="O24" s="9"/>
      <c r="P24" s="9"/>
      <c r="Q24" s="11"/>
      <c r="AI24" s="36"/>
      <c r="AJ24" s="36"/>
      <c r="AK24" s="36"/>
      <c r="AL24" s="36"/>
      <c r="AM24" s="36"/>
    </row>
    <row r="25" spans="1:39">
      <c r="A25" s="14" t="s">
        <v>27</v>
      </c>
      <c r="B25" s="9"/>
      <c r="C25" s="10"/>
      <c r="D25" s="10">
        <f>H18</f>
        <v>9.1100000000000136</v>
      </c>
      <c r="E25" s="9" t="s">
        <v>37</v>
      </c>
      <c r="F25" s="9"/>
      <c r="G25" s="10"/>
      <c r="H25" s="10"/>
      <c r="I25" s="9"/>
      <c r="J25" s="9"/>
      <c r="K25" s="9"/>
      <c r="L25" s="9"/>
      <c r="M25" s="9"/>
      <c r="N25" s="9"/>
      <c r="O25" s="9"/>
      <c r="P25" s="9"/>
      <c r="Q25" s="11"/>
      <c r="AI25" s="36"/>
      <c r="AJ25" s="36"/>
      <c r="AK25" s="36"/>
      <c r="AL25" s="36"/>
      <c r="AM25" s="36"/>
    </row>
    <row r="26" spans="1:39">
      <c r="A26" s="14" t="s">
        <v>25</v>
      </c>
      <c r="B26" s="9"/>
      <c r="C26" s="10"/>
      <c r="D26" s="32">
        <f>D24-D25</f>
        <v>278.26000000000005</v>
      </c>
      <c r="E26" s="20" t="s">
        <v>38</v>
      </c>
      <c r="F26" s="9"/>
      <c r="G26" s="10"/>
      <c r="H26" s="10"/>
      <c r="I26" s="9"/>
      <c r="J26" s="9"/>
      <c r="K26" s="9"/>
      <c r="L26" s="9"/>
      <c r="M26" s="9"/>
      <c r="N26" s="9"/>
      <c r="O26" s="9"/>
      <c r="P26" s="9"/>
      <c r="Q26" s="11"/>
      <c r="AI26" s="36"/>
      <c r="AJ26" s="36"/>
      <c r="AK26" s="36"/>
      <c r="AL26" s="36"/>
      <c r="AM26" s="36"/>
    </row>
    <row r="27" spans="1:39" ht="14.65" thickBot="1">
      <c r="A27" s="16"/>
      <c r="B27" s="17"/>
      <c r="C27" s="18"/>
      <c r="D27" s="18"/>
      <c r="E27" s="17"/>
      <c r="F27" s="17"/>
      <c r="G27" s="18"/>
      <c r="H27" s="18"/>
      <c r="I27" s="17"/>
      <c r="J27" s="17"/>
      <c r="K27" s="17"/>
      <c r="L27" s="17"/>
      <c r="M27" s="17"/>
      <c r="N27" s="17"/>
      <c r="O27" s="17"/>
      <c r="P27" s="17"/>
      <c r="Q27" s="19"/>
      <c r="AI27" s="36"/>
      <c r="AJ27" s="36"/>
      <c r="AK27" s="36"/>
      <c r="AL27" s="36"/>
      <c r="AM27" s="36"/>
    </row>
    <row r="28" spans="1:39" ht="14.65" thickTop="1">
      <c r="AI28" s="36"/>
      <c r="AJ28" s="36"/>
      <c r="AK28" s="36"/>
      <c r="AL28" s="36"/>
      <c r="AM28" s="36"/>
    </row>
    <row r="29" spans="1:39">
      <c r="AI29" s="36"/>
      <c r="AJ29" s="36"/>
      <c r="AK29" s="36"/>
      <c r="AL29" s="36"/>
      <c r="AM29" s="36"/>
    </row>
    <row r="30" spans="1:39">
      <c r="AI30" s="34"/>
      <c r="AJ30" s="1"/>
      <c r="AK30" s="1"/>
    </row>
    <row r="31" spans="1:39">
      <c r="AI31" s="34"/>
      <c r="AJ31" s="1"/>
      <c r="AK31" s="1"/>
      <c r="AL31" s="35"/>
      <c r="AM31" s="35"/>
    </row>
    <row r="32" spans="1:39" ht="14.65" thickBot="1">
      <c r="AI32" s="34"/>
      <c r="AJ32" s="1"/>
      <c r="AK32" s="1"/>
      <c r="AL32" s="35"/>
      <c r="AM32" s="35"/>
    </row>
    <row r="33" spans="1:34" ht="14.65" thickTop="1">
      <c r="A33" s="3"/>
      <c r="B33" s="4"/>
      <c r="C33" s="5">
        <v>44681</v>
      </c>
      <c r="D33" s="6"/>
      <c r="E33" s="4"/>
      <c r="F33" s="4"/>
      <c r="G33" s="6"/>
      <c r="H33" s="6"/>
      <c r="I33" s="4"/>
      <c r="J33" s="4"/>
      <c r="K33" s="4"/>
      <c r="L33" s="21" t="s">
        <v>40</v>
      </c>
      <c r="M33" s="4"/>
      <c r="N33" s="4"/>
      <c r="O33" s="4"/>
      <c r="P33" s="4"/>
      <c r="Q33" s="7"/>
      <c r="AC33" s="1"/>
      <c r="AD33" s="1"/>
      <c r="AE33" s="1"/>
      <c r="AG33" s="1"/>
      <c r="AH33" s="1"/>
    </row>
    <row r="34" spans="1:34">
      <c r="A34" s="8" t="s">
        <v>11</v>
      </c>
      <c r="B34" s="9"/>
      <c r="C34" s="10"/>
      <c r="D34" s="10"/>
      <c r="E34" s="9"/>
      <c r="F34" s="9"/>
      <c r="G34" s="10"/>
      <c r="H34" s="10"/>
      <c r="I34" s="9"/>
      <c r="J34" s="12" t="s">
        <v>68</v>
      </c>
      <c r="K34" s="9"/>
      <c r="L34" s="12" t="s">
        <v>21</v>
      </c>
      <c r="M34" s="12"/>
      <c r="N34" s="9"/>
      <c r="O34" s="9"/>
      <c r="P34" s="9"/>
      <c r="Q34" s="11"/>
      <c r="AC34" s="1"/>
      <c r="AD34" s="1"/>
      <c r="AE34" s="1"/>
      <c r="AG34" s="1"/>
      <c r="AH34" s="1"/>
    </row>
    <row r="35" spans="1:34">
      <c r="A35" s="8" t="s">
        <v>3</v>
      </c>
      <c r="B35" s="12" t="s">
        <v>6</v>
      </c>
      <c r="C35" s="13" t="s">
        <v>4</v>
      </c>
      <c r="D35" s="13" t="s">
        <v>7</v>
      </c>
      <c r="E35" s="12" t="s">
        <v>16</v>
      </c>
      <c r="F35" s="9"/>
      <c r="G35" s="13" t="s">
        <v>18</v>
      </c>
      <c r="H35" s="13" t="s">
        <v>19</v>
      </c>
      <c r="I35" s="43" t="s">
        <v>133</v>
      </c>
      <c r="J35" s="12" t="s">
        <v>67</v>
      </c>
      <c r="K35" s="9"/>
      <c r="L35" s="22">
        <v>18396.62</v>
      </c>
      <c r="M35" s="9" t="s">
        <v>135</v>
      </c>
      <c r="N35" s="9"/>
      <c r="O35" s="9"/>
      <c r="P35" s="9"/>
      <c r="Q35" s="11"/>
      <c r="AC35" s="1"/>
      <c r="AD35" s="1"/>
      <c r="AE35" s="1"/>
      <c r="AG35" s="1"/>
      <c r="AH35" s="1"/>
    </row>
    <row r="36" spans="1:34">
      <c r="A36" s="14" t="s">
        <v>164</v>
      </c>
      <c r="B36" s="9">
        <v>79</v>
      </c>
      <c r="C36" s="10">
        <v>19</v>
      </c>
      <c r="D36" s="10">
        <f>C36*B36</f>
        <v>1501</v>
      </c>
      <c r="E36" s="38" t="s">
        <v>69</v>
      </c>
      <c r="F36" s="9"/>
      <c r="G36" s="10">
        <v>19.190000000000001</v>
      </c>
      <c r="H36" s="10">
        <f>(B36*G36)-D36</f>
        <v>15.009999999999991</v>
      </c>
      <c r="I36" s="9" t="s">
        <v>134</v>
      </c>
      <c r="J36" s="38">
        <f>G36*B36</f>
        <v>1516.01</v>
      </c>
      <c r="K36" s="9" t="str">
        <f>IF(B36&lt;&gt;0,"sell "&amp;B36&amp;" "&amp;A36&amp;" @ $"&amp;G36,"")</f>
        <v>sell 79 KREF @ $19.19</v>
      </c>
      <c r="L36" s="10">
        <f>L35+(G36*B36)</f>
        <v>19912.629999999997</v>
      </c>
      <c r="M36" s="9"/>
      <c r="N36" s="9"/>
      <c r="O36" s="9"/>
      <c r="P36" s="9"/>
      <c r="Q36" s="11"/>
      <c r="AC36" s="1"/>
      <c r="AD36" s="1"/>
      <c r="AE36" s="1"/>
      <c r="AG36" s="1"/>
      <c r="AH36" s="1"/>
    </row>
    <row r="37" spans="1:34">
      <c r="A37" s="14" t="s">
        <v>165</v>
      </c>
      <c r="B37" s="9">
        <v>77</v>
      </c>
      <c r="C37" s="10">
        <v>18.32</v>
      </c>
      <c r="D37" s="10">
        <f>C37*B37</f>
        <v>1410.64</v>
      </c>
      <c r="E37" s="38" t="s">
        <v>69</v>
      </c>
      <c r="F37" s="9"/>
      <c r="G37" s="10">
        <v>18.329999999999998</v>
      </c>
      <c r="H37" s="10">
        <f>(B37*G37)-D37</f>
        <v>0.76999999999975444</v>
      </c>
      <c r="I37" s="9" t="s">
        <v>134</v>
      </c>
      <c r="J37" s="38">
        <f>G37*B37</f>
        <v>1411.4099999999999</v>
      </c>
      <c r="K37" s="9" t="str">
        <f t="shared" ref="K37:K38" si="1">IF(B37&lt;&gt;0,"sell "&amp;B37&amp;" "&amp;A37&amp;" @ $"&amp;G37,"")</f>
        <v>sell 77 BRDCY @ $18.33</v>
      </c>
      <c r="L37" s="10">
        <f>L36+(G37*B37)</f>
        <v>21324.039999999997</v>
      </c>
      <c r="M37" s="9"/>
      <c r="N37" s="9"/>
      <c r="O37" s="9"/>
      <c r="P37" s="9"/>
      <c r="Q37" s="11"/>
      <c r="W37" s="9"/>
      <c r="AC37" s="1"/>
      <c r="AD37" s="1"/>
      <c r="AE37" s="1"/>
      <c r="AG37" s="1"/>
      <c r="AH37" s="1"/>
    </row>
    <row r="38" spans="1:34">
      <c r="A38" s="14" t="s">
        <v>166</v>
      </c>
      <c r="B38" s="9">
        <v>12</v>
      </c>
      <c r="C38" s="10">
        <v>136.93</v>
      </c>
      <c r="D38" s="10">
        <f>C38*B38</f>
        <v>1643.16</v>
      </c>
      <c r="E38" s="38" t="s">
        <v>69</v>
      </c>
      <c r="F38" s="9"/>
      <c r="G38" s="10">
        <v>138.66</v>
      </c>
      <c r="H38" s="10">
        <f>(B38*G38)-D38</f>
        <v>20.759999999999991</v>
      </c>
      <c r="I38" s="9" t="s">
        <v>134</v>
      </c>
      <c r="J38" s="38">
        <f>G38*B38</f>
        <v>1663.92</v>
      </c>
      <c r="K38" s="9" t="str">
        <f t="shared" si="1"/>
        <v>sell 12 SJM @ $138.66</v>
      </c>
      <c r="L38" s="10">
        <f>L37+(G38*B38)</f>
        <v>22987.96</v>
      </c>
      <c r="M38" s="9" t="s">
        <v>44</v>
      </c>
      <c r="N38" s="9"/>
      <c r="O38" s="9"/>
      <c r="P38" s="9"/>
      <c r="Q38" s="11"/>
      <c r="W38" s="9"/>
      <c r="AC38" s="1"/>
      <c r="AD38" s="1"/>
      <c r="AE38" s="1"/>
      <c r="AG38" s="1"/>
      <c r="AH38" s="1"/>
    </row>
    <row r="39" spans="1:34">
      <c r="A39" s="14"/>
      <c r="B39" s="9"/>
      <c r="C39" s="10" t="s">
        <v>20</v>
      </c>
      <c r="D39" s="10">
        <f>SUM(D36:D38)</f>
        <v>4554.8</v>
      </c>
      <c r="E39" s="9"/>
      <c r="F39" s="9"/>
      <c r="G39" s="41"/>
      <c r="H39" s="10">
        <f>SUM(H36:H38)</f>
        <v>36.539999999999736</v>
      </c>
      <c r="I39" s="9"/>
      <c r="J39" s="38">
        <f>SUM(J36:J38)</f>
        <v>4591.34</v>
      </c>
      <c r="K39" s="9"/>
      <c r="L39" s="10"/>
      <c r="M39" s="9"/>
      <c r="N39" s="9"/>
      <c r="O39" s="9"/>
      <c r="P39" s="9"/>
      <c r="Q39" s="11"/>
      <c r="W39" s="9"/>
      <c r="AC39" s="1"/>
      <c r="AD39" s="1"/>
      <c r="AE39" s="1"/>
      <c r="AG39" s="1"/>
      <c r="AH39" s="1"/>
    </row>
    <row r="40" spans="1:34">
      <c r="A40" s="14"/>
      <c r="B40" s="9"/>
      <c r="C40" s="10"/>
      <c r="D40" s="10"/>
      <c r="E40" s="9"/>
      <c r="F40" s="9"/>
      <c r="G40" s="42"/>
      <c r="H40" s="39"/>
      <c r="I40" s="9"/>
      <c r="J40" s="9"/>
      <c r="K40" s="9"/>
      <c r="L40" s="10"/>
      <c r="M40" s="9"/>
      <c r="N40" s="9"/>
      <c r="O40" s="9"/>
      <c r="P40" s="9"/>
      <c r="Q40" s="11"/>
      <c r="W40" s="9"/>
    </row>
    <row r="41" spans="1:34">
      <c r="A41" s="14"/>
      <c r="B41" s="9"/>
      <c r="C41" s="10"/>
      <c r="D41" s="10"/>
      <c r="E41" s="20"/>
      <c r="F41" s="9"/>
      <c r="G41" s="41"/>
      <c r="H41" s="10"/>
      <c r="I41" s="9"/>
      <c r="J41" s="9"/>
      <c r="K41" s="9"/>
      <c r="L41" s="10"/>
      <c r="M41" s="12" t="s">
        <v>41</v>
      </c>
      <c r="N41" s="9"/>
      <c r="O41" s="9"/>
      <c r="P41" s="9"/>
      <c r="Q41" s="11"/>
      <c r="W41" s="9"/>
      <c r="X41" s="12"/>
      <c r="Y41" s="13"/>
      <c r="Z41" s="13"/>
      <c r="AA41" s="36"/>
      <c r="AB41" s="36"/>
      <c r="AC41" s="36"/>
    </row>
    <row r="42" spans="1:34">
      <c r="A42" s="8"/>
      <c r="B42" s="9"/>
      <c r="C42" s="10"/>
      <c r="D42" s="10"/>
      <c r="E42" s="20"/>
      <c r="F42" s="9"/>
      <c r="G42" s="41"/>
      <c r="H42" s="10"/>
      <c r="I42" s="9"/>
      <c r="J42" s="9"/>
      <c r="K42" s="9"/>
      <c r="L42" s="10"/>
      <c r="M42" s="12" t="s">
        <v>42</v>
      </c>
      <c r="N42" s="9"/>
      <c r="O42" s="9"/>
      <c r="P42" s="9"/>
      <c r="Q42" s="11"/>
      <c r="W42" s="9"/>
      <c r="X42" s="9"/>
      <c r="Y42" s="10"/>
      <c r="Z42" s="10"/>
      <c r="AB42" s="1"/>
    </row>
    <row r="43" spans="1:34">
      <c r="A43" s="8"/>
      <c r="B43" s="12" t="s">
        <v>6</v>
      </c>
      <c r="C43" s="13" t="s">
        <v>4</v>
      </c>
      <c r="D43" s="13" t="s">
        <v>5</v>
      </c>
      <c r="E43" s="23" t="s">
        <v>16</v>
      </c>
      <c r="F43" s="9"/>
      <c r="G43" s="43" t="s">
        <v>18</v>
      </c>
      <c r="H43" s="13" t="s">
        <v>19</v>
      </c>
      <c r="I43" s="9"/>
      <c r="J43" s="9"/>
      <c r="K43" s="9"/>
      <c r="L43" s="10"/>
      <c r="M43" s="38">
        <f>L35</f>
        <v>18396.62</v>
      </c>
      <c r="N43" s="9" t="s">
        <v>45</v>
      </c>
      <c r="O43" s="9"/>
      <c r="P43" s="9"/>
      <c r="Q43" s="11"/>
      <c r="W43" s="9"/>
      <c r="X43" s="9"/>
      <c r="Y43" s="10"/>
      <c r="Z43" s="10"/>
      <c r="AB43" s="1"/>
    </row>
    <row r="44" spans="1:34">
      <c r="A44" s="14" t="s">
        <v>174</v>
      </c>
      <c r="B44" s="9">
        <v>28</v>
      </c>
      <c r="C44" s="10">
        <v>54.66</v>
      </c>
      <c r="D44" s="10">
        <f>C44*B44</f>
        <v>1530.48</v>
      </c>
      <c r="E44" s="38" t="s">
        <v>69</v>
      </c>
      <c r="F44" s="9"/>
      <c r="G44" s="10">
        <v>54.37</v>
      </c>
      <c r="H44" s="10">
        <f>(B44*G44)-D44</f>
        <v>-8.1200000000001182</v>
      </c>
      <c r="I44" s="9" t="s">
        <v>134</v>
      </c>
      <c r="J44" s="9"/>
      <c r="K44" s="9" t="str">
        <f>IF(B44&lt;&gt;0,"buy "&amp;B44&amp;" "&amp;A44&amp;" @ $"&amp;G44,"")</f>
        <v>buy 28 PBH @ $54.37</v>
      </c>
      <c r="L44" s="10">
        <f>L38-(G44*B44)</f>
        <v>21465.599999999999</v>
      </c>
      <c r="M44" s="38">
        <f>L35-(G44*B44)</f>
        <v>16874.259999999998</v>
      </c>
      <c r="N44" s="9"/>
      <c r="O44" s="9"/>
      <c r="P44" s="9"/>
      <c r="Q44" s="11"/>
      <c r="W44" s="29"/>
      <c r="X44" s="29"/>
      <c r="Y44" s="30"/>
      <c r="Z44" s="30"/>
      <c r="AB44" s="1"/>
    </row>
    <row r="45" spans="1:34">
      <c r="A45" s="14" t="s">
        <v>175</v>
      </c>
      <c r="B45" s="9">
        <v>72</v>
      </c>
      <c r="C45" s="10">
        <v>21.11</v>
      </c>
      <c r="D45" s="10">
        <f>C45*B45</f>
        <v>1519.92</v>
      </c>
      <c r="E45" s="38" t="s">
        <v>69</v>
      </c>
      <c r="F45" s="9"/>
      <c r="G45" s="10">
        <v>21.2</v>
      </c>
      <c r="H45" s="10">
        <f>(B45*G45)-D45</f>
        <v>6.4799999999997908</v>
      </c>
      <c r="I45" s="9" t="s">
        <v>134</v>
      </c>
      <c r="J45" s="9"/>
      <c r="K45" s="9" t="str">
        <f>IF(B45&lt;&gt;0,"buy "&amp;B45&amp;" "&amp;A45&amp;" @ $"&amp;G45,"")</f>
        <v>buy 72 IMBBY @ $21.2</v>
      </c>
      <c r="L45" s="10">
        <f>L44-(G45*B45)</f>
        <v>19939.199999999997</v>
      </c>
      <c r="M45" s="38">
        <f>M44-(G45*B45)</f>
        <v>15347.859999999999</v>
      </c>
      <c r="N45" s="9"/>
      <c r="O45" s="9"/>
      <c r="P45" s="9"/>
      <c r="Q45" s="11"/>
      <c r="W45" s="9"/>
      <c r="Z45" s="35"/>
      <c r="AB45" s="35"/>
    </row>
    <row r="46" spans="1:34">
      <c r="A46" s="28" t="s">
        <v>140</v>
      </c>
      <c r="B46" s="29">
        <v>60</v>
      </c>
      <c r="C46" s="30">
        <v>25.59</v>
      </c>
      <c r="D46" s="30">
        <f>C46*B46</f>
        <v>1535.4</v>
      </c>
      <c r="E46" s="38" t="s">
        <v>69</v>
      </c>
      <c r="F46" s="29"/>
      <c r="G46" s="30">
        <v>25.47</v>
      </c>
      <c r="H46" s="30">
        <f>(B46*G46)-D46</f>
        <v>-7.2000000000002728</v>
      </c>
      <c r="I46" s="9" t="s">
        <v>134</v>
      </c>
      <c r="J46" s="9"/>
      <c r="K46" s="9" t="str">
        <f>IF(B46&lt;&gt;0,"buy "&amp;B46&amp;" "&amp;A46&amp;" @ $"&amp;G46,"")</f>
        <v>buy 60 VIVO @ $25.47</v>
      </c>
      <c r="L46" s="10">
        <f>L45-(G46*B46)</f>
        <v>18410.999999999996</v>
      </c>
      <c r="M46" s="46">
        <f>M45-(G46*B46)</f>
        <v>13819.66</v>
      </c>
      <c r="N46" s="47" t="str">
        <f>"$"&amp;TEXT(M46,"#,##0.00")&amp;" will be the balance in the account after purchases.  "</f>
        <v xml:space="preserve">$13,819.66 will be the balance in the account after purchases.  </v>
      </c>
      <c r="O46" s="47"/>
      <c r="P46" s="47"/>
      <c r="Q46" s="48"/>
      <c r="W46" s="9"/>
    </row>
    <row r="47" spans="1:34">
      <c r="A47" s="14"/>
      <c r="B47" s="9"/>
      <c r="C47" s="10" t="s">
        <v>20</v>
      </c>
      <c r="D47" s="10">
        <f>SUM(D44:D46)</f>
        <v>4585.8</v>
      </c>
      <c r="E47" s="9"/>
      <c r="F47" s="9"/>
      <c r="G47" s="10" t="s">
        <v>28</v>
      </c>
      <c r="H47" s="10">
        <f>SUM(H44:H46)</f>
        <v>-8.8400000000006003</v>
      </c>
      <c r="I47" s="9"/>
      <c r="J47" s="9"/>
      <c r="K47" s="9"/>
      <c r="L47" s="10"/>
      <c r="M47" s="9"/>
      <c r="N47" s="9" t="s">
        <v>84</v>
      </c>
      <c r="O47" s="9"/>
      <c r="P47" s="9"/>
      <c r="Q47" s="11"/>
      <c r="W47" s="9"/>
    </row>
    <row r="48" spans="1:34">
      <c r="A48" s="14"/>
      <c r="B48" s="9"/>
      <c r="C48" s="10"/>
      <c r="D48" s="10"/>
      <c r="E48" s="9"/>
      <c r="F48" s="9"/>
      <c r="G48" s="10"/>
      <c r="H48" s="10"/>
      <c r="I48" s="9"/>
      <c r="J48" s="9"/>
      <c r="K48" s="9"/>
      <c r="L48" s="10"/>
      <c r="M48" s="12" t="str">
        <f>IF(J39+M46&gt;0,"Credit Surplus","Credit Shortage")</f>
        <v>Credit Surplus</v>
      </c>
      <c r="N48" s="38">
        <f>J39+M46</f>
        <v>18411</v>
      </c>
      <c r="O48" s="9" t="s">
        <v>121</v>
      </c>
      <c r="P48" s="9"/>
      <c r="Q48" s="11"/>
    </row>
    <row r="49" spans="1:22">
      <c r="A49" s="14"/>
      <c r="B49" s="9"/>
      <c r="C49" s="10"/>
      <c r="D49" s="10"/>
      <c r="E49" s="9"/>
      <c r="F49" s="9"/>
      <c r="G49" s="10"/>
      <c r="H49" s="10"/>
      <c r="I49" s="9"/>
      <c r="J49" s="9"/>
      <c r="K49" s="9"/>
      <c r="L49" s="10"/>
      <c r="M49" s="9"/>
      <c r="N49" s="9"/>
      <c r="O49" s="9"/>
      <c r="P49" s="9"/>
      <c r="Q49" s="11"/>
    </row>
    <row r="50" spans="1:22">
      <c r="A50" s="14"/>
      <c r="B50" s="9"/>
      <c r="C50" s="10"/>
      <c r="D50" s="10"/>
      <c r="E50" s="9"/>
      <c r="F50" s="9"/>
      <c r="G50" s="10"/>
      <c r="H50" s="10"/>
      <c r="I50" s="9"/>
      <c r="J50" s="9"/>
      <c r="K50" s="9"/>
      <c r="L50" s="9"/>
      <c r="M50" s="9"/>
      <c r="N50" s="9"/>
      <c r="O50" s="9"/>
      <c r="P50" s="9"/>
      <c r="Q50" s="11"/>
    </row>
    <row r="51" spans="1:22">
      <c r="A51" s="14" t="s">
        <v>23</v>
      </c>
      <c r="B51" s="9"/>
      <c r="C51" s="10"/>
      <c r="D51" s="22">
        <v>79.290000000000006</v>
      </c>
      <c r="E51" s="9" t="s">
        <v>111</v>
      </c>
      <c r="F51" s="9"/>
      <c r="G51" s="10"/>
      <c r="H51" s="10"/>
      <c r="I51" s="9"/>
      <c r="J51" s="9"/>
      <c r="K51" s="9"/>
      <c r="L51" s="9"/>
      <c r="M51" s="9"/>
      <c r="N51" s="9"/>
      <c r="O51" s="9"/>
      <c r="P51" s="9"/>
      <c r="Q51" s="11"/>
    </row>
    <row r="52" spans="1:22">
      <c r="A52" s="14" t="s">
        <v>24</v>
      </c>
      <c r="B52" s="9"/>
      <c r="C52" s="10"/>
      <c r="D52" s="49">
        <f>H39</f>
        <v>36.539999999999736</v>
      </c>
      <c r="E52" s="9" t="s">
        <v>36</v>
      </c>
      <c r="F52" s="9"/>
      <c r="G52" s="10"/>
      <c r="H52" s="10"/>
      <c r="I52" s="9"/>
      <c r="J52" s="9"/>
      <c r="K52" s="9"/>
      <c r="L52" s="9"/>
      <c r="M52" s="9"/>
      <c r="N52" s="9"/>
      <c r="O52" s="9"/>
      <c r="P52" s="9"/>
      <c r="Q52" s="11"/>
    </row>
    <row r="53" spans="1:22">
      <c r="A53" s="14" t="s">
        <v>25</v>
      </c>
      <c r="B53" s="9"/>
      <c r="C53" s="10"/>
      <c r="D53" s="10">
        <f>D51+D52</f>
        <v>115.82999999999974</v>
      </c>
      <c r="E53" s="9"/>
      <c r="F53" s="9"/>
      <c r="G53" s="10"/>
      <c r="H53" s="10"/>
      <c r="I53" s="9"/>
      <c r="J53" s="9"/>
      <c r="K53" s="9"/>
      <c r="L53" s="9"/>
      <c r="M53" s="9"/>
      <c r="N53" s="9"/>
      <c r="O53" s="9"/>
      <c r="P53" s="9"/>
      <c r="Q53" s="11"/>
    </row>
    <row r="54" spans="1:22">
      <c r="A54" s="14" t="s">
        <v>27</v>
      </c>
      <c r="B54" s="9"/>
      <c r="C54" s="10"/>
      <c r="D54" s="10">
        <f>H47</f>
        <v>-8.8400000000006003</v>
      </c>
      <c r="E54" s="9" t="s">
        <v>37</v>
      </c>
      <c r="F54" s="9"/>
      <c r="G54" s="10"/>
      <c r="H54" s="10"/>
      <c r="I54" s="9"/>
      <c r="J54" s="9"/>
      <c r="K54" s="9"/>
      <c r="L54" s="9"/>
      <c r="M54" s="9"/>
      <c r="N54" s="9"/>
      <c r="O54" s="9"/>
      <c r="P54" s="9"/>
      <c r="Q54" s="11"/>
    </row>
    <row r="55" spans="1:22">
      <c r="A55" s="14" t="s">
        <v>25</v>
      </c>
      <c r="B55" s="9"/>
      <c r="C55" s="10"/>
      <c r="D55" s="32">
        <f>D53-D54</f>
        <v>124.67000000000034</v>
      </c>
      <c r="E55" s="20" t="s">
        <v>38</v>
      </c>
      <c r="F55" s="9"/>
      <c r="G55" s="10"/>
      <c r="H55" s="10"/>
      <c r="I55" s="9"/>
      <c r="J55" s="9"/>
      <c r="K55" s="9"/>
      <c r="L55" s="9"/>
      <c r="M55" s="9"/>
      <c r="N55" s="9"/>
      <c r="O55" s="9"/>
      <c r="P55" s="9"/>
      <c r="Q55" s="11"/>
    </row>
    <row r="56" spans="1:22" ht="14.65" thickBot="1">
      <c r="A56" s="16"/>
      <c r="B56" s="17"/>
      <c r="C56" s="18"/>
      <c r="D56" s="18"/>
      <c r="E56" s="17"/>
      <c r="F56" s="17"/>
      <c r="G56" s="18"/>
      <c r="H56" s="18"/>
      <c r="I56" s="17"/>
      <c r="J56" s="17"/>
      <c r="K56" s="17"/>
      <c r="L56" s="17"/>
      <c r="M56" s="17"/>
      <c r="N56" s="17"/>
      <c r="O56" s="17"/>
      <c r="P56" s="17"/>
      <c r="Q56" s="19"/>
    </row>
    <row r="57" spans="1:22" ht="14.65" thickTop="1"/>
    <row r="58" spans="1:22" ht="14.65" thickBot="1"/>
    <row r="59" spans="1:22" ht="14.65" thickTop="1">
      <c r="A59" s="3"/>
      <c r="B59" s="4"/>
      <c r="C59" s="5" t="s">
        <v>171</v>
      </c>
      <c r="D59" s="6"/>
      <c r="E59" s="4"/>
      <c r="F59" s="4"/>
      <c r="G59" s="6"/>
      <c r="H59" s="6"/>
      <c r="I59" s="4"/>
      <c r="J59" s="4"/>
      <c r="K59" s="4"/>
      <c r="L59" s="21" t="s">
        <v>40</v>
      </c>
      <c r="M59" s="4"/>
      <c r="N59" s="4"/>
      <c r="O59" s="4"/>
      <c r="P59" s="4"/>
      <c r="Q59" s="7"/>
    </row>
    <row r="60" spans="1:22">
      <c r="A60" s="8" t="s">
        <v>11</v>
      </c>
      <c r="B60" s="9"/>
      <c r="C60" s="10"/>
      <c r="D60" s="10"/>
      <c r="E60" s="9"/>
      <c r="F60" s="9"/>
      <c r="G60" s="10"/>
      <c r="H60" s="10"/>
      <c r="I60" s="9"/>
      <c r="J60" s="12" t="s">
        <v>68</v>
      </c>
      <c r="K60" s="9"/>
      <c r="L60" s="12" t="s">
        <v>21</v>
      </c>
      <c r="M60" s="12"/>
      <c r="N60" s="9"/>
      <c r="O60" s="9"/>
      <c r="P60" s="9"/>
      <c r="Q60" s="11"/>
    </row>
    <row r="61" spans="1:22">
      <c r="A61" s="8" t="s">
        <v>3</v>
      </c>
      <c r="B61" s="12" t="s">
        <v>6</v>
      </c>
      <c r="C61" s="13" t="s">
        <v>4</v>
      </c>
      <c r="D61" s="13" t="s">
        <v>7</v>
      </c>
      <c r="E61" s="12" t="s">
        <v>16</v>
      </c>
      <c r="F61" s="9"/>
      <c r="G61" s="13" t="s">
        <v>18</v>
      </c>
      <c r="H61" s="13" t="s">
        <v>19</v>
      </c>
      <c r="I61" s="43" t="s">
        <v>133</v>
      </c>
      <c r="J61" s="12" t="s">
        <v>67</v>
      </c>
      <c r="K61" s="9"/>
      <c r="L61" s="22">
        <v>17451.490000000002</v>
      </c>
      <c r="M61" s="9" t="s">
        <v>135</v>
      </c>
      <c r="N61" s="9"/>
      <c r="O61" s="9"/>
      <c r="P61" s="9"/>
      <c r="Q61" s="11"/>
    </row>
    <row r="62" spans="1:22">
      <c r="A62" s="14" t="s">
        <v>161</v>
      </c>
      <c r="B62" s="9">
        <v>77</v>
      </c>
      <c r="C62" s="10">
        <v>21</v>
      </c>
      <c r="D62" s="10">
        <f>C62*B62</f>
        <v>1617</v>
      </c>
      <c r="E62" s="38" t="s">
        <v>17</v>
      </c>
      <c r="F62" s="9"/>
      <c r="G62" s="10">
        <v>21.14</v>
      </c>
      <c r="H62" s="10">
        <f>(B62*G62)-D62</f>
        <v>10.779999999999973</v>
      </c>
      <c r="I62" s="9" t="s">
        <v>134</v>
      </c>
      <c r="J62" s="38">
        <f>G62*B62</f>
        <v>1627.78</v>
      </c>
      <c r="K62" s="9" t="str">
        <f>IF(B62&lt;&gt;0,"sell "&amp;B62&amp;" "&amp;A62&amp;" @ $"&amp;G62,"")</f>
        <v>sell 77 EVRI @ $21.14</v>
      </c>
      <c r="L62" s="10">
        <f>L61+(G62*B62)</f>
        <v>19079.27</v>
      </c>
      <c r="M62" s="9"/>
      <c r="N62" s="9"/>
      <c r="O62" s="9"/>
      <c r="P62" s="9"/>
      <c r="Q62" s="11"/>
    </row>
    <row r="63" spans="1:22">
      <c r="A63" s="14" t="s">
        <v>162</v>
      </c>
      <c r="B63" s="9">
        <v>3</v>
      </c>
      <c r="C63" s="10">
        <v>326.08999999999997</v>
      </c>
      <c r="D63" s="10">
        <f>C63*B63</f>
        <v>978.27</v>
      </c>
      <c r="E63" s="38" t="s">
        <v>17</v>
      </c>
      <c r="F63" s="9"/>
      <c r="G63" s="10">
        <v>326.95</v>
      </c>
      <c r="H63" s="10">
        <f>(B63*G63)-D63</f>
        <v>2.5799999999999272</v>
      </c>
      <c r="I63" s="9" t="s">
        <v>134</v>
      </c>
      <c r="J63" s="38">
        <f>G63*B63</f>
        <v>980.84999999999991</v>
      </c>
      <c r="K63" s="9" t="str">
        <f t="shared" ref="K63:K64" si="2">IF(B63&lt;&gt;0,"sell "&amp;B63&amp;" "&amp;A63&amp;" @ $"&amp;G63,"")</f>
        <v>sell 3 RH @ $326.95</v>
      </c>
      <c r="L63" s="10">
        <f>L62+(G63*B63)</f>
        <v>20060.12</v>
      </c>
      <c r="M63" s="9"/>
      <c r="N63" s="9"/>
      <c r="O63" s="9"/>
      <c r="P63" s="9"/>
      <c r="Q63" s="11"/>
      <c r="V63" s="9"/>
    </row>
    <row r="64" spans="1:22">
      <c r="A64" s="14" t="s">
        <v>163</v>
      </c>
      <c r="B64" s="9">
        <v>19</v>
      </c>
      <c r="C64" s="10">
        <v>89.05</v>
      </c>
      <c r="D64" s="10">
        <f>C64*B64</f>
        <v>1691.95</v>
      </c>
      <c r="E64" s="38" t="s">
        <v>17</v>
      </c>
      <c r="F64" s="9"/>
      <c r="G64" s="10">
        <v>89.07</v>
      </c>
      <c r="H64" s="10">
        <f>(B64*G64)-D64</f>
        <v>0.37999999999988177</v>
      </c>
      <c r="I64" s="9" t="s">
        <v>134</v>
      </c>
      <c r="J64" s="38">
        <f>G64*B64</f>
        <v>1692.33</v>
      </c>
      <c r="K64" s="9" t="str">
        <f t="shared" si="2"/>
        <v>sell 19 IMKTA @ $89.07</v>
      </c>
      <c r="L64" s="10">
        <f>L63+(G64*B64)</f>
        <v>21752.449999999997</v>
      </c>
      <c r="M64" s="9" t="s">
        <v>44</v>
      </c>
      <c r="N64" s="9"/>
      <c r="O64" s="9"/>
      <c r="P64" s="9"/>
      <c r="Q64" s="11"/>
      <c r="V64" s="9"/>
    </row>
    <row r="65" spans="1:22">
      <c r="A65" s="14"/>
      <c r="B65" s="9"/>
      <c r="C65" s="10" t="s">
        <v>20</v>
      </c>
      <c r="D65" s="10">
        <f>SUM(D62:D64)</f>
        <v>4287.22</v>
      </c>
      <c r="E65" s="9"/>
      <c r="F65" s="9"/>
      <c r="G65" s="41"/>
      <c r="H65" s="10">
        <f>SUM(H62:H64)</f>
        <v>13.739999999999782</v>
      </c>
      <c r="I65" s="9"/>
      <c r="J65" s="38">
        <f>SUM(J62:J64)</f>
        <v>4300.96</v>
      </c>
      <c r="K65" s="9"/>
      <c r="L65" s="10"/>
      <c r="M65" s="9"/>
      <c r="N65" s="9"/>
      <c r="O65" s="9"/>
      <c r="P65" s="9"/>
      <c r="Q65" s="11"/>
      <c r="V65" s="9"/>
    </row>
    <row r="66" spans="1:22">
      <c r="A66" s="14"/>
      <c r="B66" s="9"/>
      <c r="C66" s="10"/>
      <c r="D66" s="10"/>
      <c r="E66" s="9"/>
      <c r="F66" s="9"/>
      <c r="G66" s="42"/>
      <c r="H66" s="39"/>
      <c r="I66" s="9"/>
      <c r="J66" s="9"/>
      <c r="K66" s="9"/>
      <c r="L66" s="10"/>
      <c r="M66" s="9"/>
      <c r="N66" s="9"/>
      <c r="O66" s="9"/>
      <c r="P66" s="9"/>
      <c r="Q66" s="11"/>
      <c r="V66" s="9"/>
    </row>
    <row r="67" spans="1:22">
      <c r="A67" s="14"/>
      <c r="B67" s="9"/>
      <c r="C67" s="10"/>
      <c r="D67" s="10"/>
      <c r="E67" s="20"/>
      <c r="F67" s="9"/>
      <c r="G67" s="41"/>
      <c r="H67" s="10"/>
      <c r="I67" s="9"/>
      <c r="J67" s="9"/>
      <c r="K67" s="9"/>
      <c r="L67" s="10"/>
      <c r="M67" s="12" t="s">
        <v>41</v>
      </c>
      <c r="N67" s="9"/>
      <c r="O67" s="9"/>
      <c r="P67" s="9"/>
      <c r="Q67" s="11"/>
      <c r="V67" s="9"/>
    </row>
    <row r="68" spans="1:22">
      <c r="A68" s="8"/>
      <c r="B68" s="9"/>
      <c r="C68" s="10"/>
      <c r="D68" s="10"/>
      <c r="E68" s="20"/>
      <c r="F68" s="9"/>
      <c r="G68" s="41"/>
      <c r="H68" s="10"/>
      <c r="I68" s="9"/>
      <c r="J68" s="9"/>
      <c r="K68" s="9"/>
      <c r="L68" s="10"/>
      <c r="M68" s="12" t="s">
        <v>42</v>
      </c>
      <c r="N68" s="9"/>
      <c r="O68" s="9"/>
      <c r="P68" s="9"/>
      <c r="Q68" s="11"/>
      <c r="V68" s="9"/>
    </row>
    <row r="69" spans="1:22">
      <c r="A69" s="8"/>
      <c r="B69" s="12" t="s">
        <v>6</v>
      </c>
      <c r="C69" s="13" t="s">
        <v>4</v>
      </c>
      <c r="D69" s="13" t="s">
        <v>5</v>
      </c>
      <c r="E69" s="23" t="s">
        <v>16</v>
      </c>
      <c r="F69" s="9"/>
      <c r="G69" s="43" t="s">
        <v>18</v>
      </c>
      <c r="H69" s="13" t="s">
        <v>19</v>
      </c>
      <c r="I69" s="9"/>
      <c r="J69" s="9"/>
      <c r="K69" s="9"/>
      <c r="L69" s="10"/>
      <c r="M69" s="38">
        <f>L61</f>
        <v>17451.490000000002</v>
      </c>
      <c r="N69" s="9" t="s">
        <v>45</v>
      </c>
      <c r="O69" s="9"/>
      <c r="P69" s="9"/>
      <c r="Q69" s="11"/>
      <c r="V69" s="9"/>
    </row>
    <row r="70" spans="1:22">
      <c r="A70" s="14" t="s">
        <v>117</v>
      </c>
      <c r="B70" s="9">
        <v>33</v>
      </c>
      <c r="C70" s="10">
        <v>41.97</v>
      </c>
      <c r="D70" s="10">
        <f>C70*B70</f>
        <v>1385.01</v>
      </c>
      <c r="E70" s="38" t="s">
        <v>17</v>
      </c>
      <c r="F70" s="9"/>
      <c r="G70" s="10">
        <v>42.04</v>
      </c>
      <c r="H70" s="10">
        <f>(B70*G70)-D70</f>
        <v>2.3099999999999454</v>
      </c>
      <c r="I70" s="9" t="s">
        <v>134</v>
      </c>
      <c r="J70" s="9"/>
      <c r="K70" s="9" t="str">
        <f>IF(B70&lt;&gt;0,"buy "&amp;B70&amp;" "&amp;A70&amp;" @ $"&amp;G70,"")</f>
        <v>buy 33 CBZ @ $42.04</v>
      </c>
      <c r="L70" s="10">
        <f>L64-(G70*B70)</f>
        <v>20365.129999999997</v>
      </c>
      <c r="M70" s="38">
        <f>L61-(G70*B70)</f>
        <v>16064.170000000002</v>
      </c>
      <c r="N70" s="9"/>
      <c r="O70" s="9"/>
      <c r="P70" s="9"/>
      <c r="Q70" s="11"/>
      <c r="V70" s="9"/>
    </row>
    <row r="71" spans="1:22">
      <c r="A71" s="14" t="s">
        <v>172</v>
      </c>
      <c r="B71" s="9">
        <v>13</v>
      </c>
      <c r="C71" s="10">
        <v>102.66</v>
      </c>
      <c r="D71" s="10">
        <f>C71*B71</f>
        <v>1334.58</v>
      </c>
      <c r="E71" s="38" t="s">
        <v>17</v>
      </c>
      <c r="F71" s="9"/>
      <c r="G71" s="10">
        <v>103.02</v>
      </c>
      <c r="H71" s="10">
        <f>(B71*G71)-D71</f>
        <v>4.6800000000000637</v>
      </c>
      <c r="I71" s="9" t="s">
        <v>134</v>
      </c>
      <c r="J71" s="9"/>
      <c r="K71" s="9" t="str">
        <f>IF(B71&lt;&gt;0,"buy "&amp;B71&amp;" "&amp;A71&amp;" @ $"&amp;G71,"")</f>
        <v>buy 13 AIT @ $103.02</v>
      </c>
      <c r="L71" s="10">
        <f>L70-(G71*B71)</f>
        <v>19025.87</v>
      </c>
      <c r="M71" s="38">
        <f>M70-(G71*B71)</f>
        <v>14724.910000000002</v>
      </c>
      <c r="N71" s="9"/>
      <c r="O71" s="9"/>
      <c r="P71" s="9"/>
      <c r="Q71" s="11"/>
      <c r="V71" s="9"/>
    </row>
    <row r="72" spans="1:22">
      <c r="A72" s="28" t="s">
        <v>173</v>
      </c>
      <c r="B72" s="29">
        <v>126</v>
      </c>
      <c r="C72" s="30">
        <v>11.25</v>
      </c>
      <c r="D72" s="30">
        <f>C72*B72</f>
        <v>1417.5</v>
      </c>
      <c r="E72" s="38" t="s">
        <v>17</v>
      </c>
      <c r="F72" s="29"/>
      <c r="G72" s="30">
        <v>11.4</v>
      </c>
      <c r="H72" s="30">
        <f>(B72*G72)-D72</f>
        <v>18.900000000000091</v>
      </c>
      <c r="I72" s="9" t="s">
        <v>134</v>
      </c>
      <c r="J72" s="9"/>
      <c r="K72" s="9" t="str">
        <f>IF(B72&lt;&gt;0,"buy "&amp;B72&amp;" "&amp;A72&amp;" @ $"&amp;G72,"")</f>
        <v>buy 126 VIV @ $11.4</v>
      </c>
      <c r="L72" s="10">
        <f>L71-(G72*B72)</f>
        <v>17589.469999999998</v>
      </c>
      <c r="M72" s="46">
        <f>M71-(G72*B72)</f>
        <v>13288.510000000002</v>
      </c>
      <c r="N72" s="47" t="str">
        <f>"$"&amp;TEXT(M72,"#,##0.00")&amp;" will be the balance in the account after purchases.  "</f>
        <v xml:space="preserve">$13,288.51 will be the balance in the account after purchases.  </v>
      </c>
      <c r="O72" s="47"/>
      <c r="P72" s="47"/>
      <c r="Q72" s="48"/>
      <c r="V72" s="9"/>
    </row>
    <row r="73" spans="1:22">
      <c r="A73" s="14"/>
      <c r="B73" s="9"/>
      <c r="C73" s="10" t="s">
        <v>20</v>
      </c>
      <c r="D73" s="10">
        <f>SUM(D70:D72)</f>
        <v>4137.09</v>
      </c>
      <c r="E73" s="9"/>
      <c r="F73" s="9"/>
      <c r="G73" s="10" t="s">
        <v>28</v>
      </c>
      <c r="H73" s="10">
        <f>SUM(H70:H72)</f>
        <v>25.8900000000001</v>
      </c>
      <c r="I73" s="9"/>
      <c r="J73" s="9"/>
      <c r="K73" s="9"/>
      <c r="L73" s="10"/>
      <c r="M73" s="9"/>
      <c r="N73" s="9" t="s">
        <v>84</v>
      </c>
      <c r="O73" s="9"/>
      <c r="P73" s="9"/>
      <c r="Q73" s="11"/>
      <c r="V73" s="9"/>
    </row>
    <row r="74" spans="1:22">
      <c r="A74" s="14"/>
      <c r="B74" s="9"/>
      <c r="C74" s="10"/>
      <c r="D74" s="10"/>
      <c r="E74" s="9"/>
      <c r="F74" s="9"/>
      <c r="G74" s="10"/>
      <c r="H74" s="10"/>
      <c r="I74" s="9"/>
      <c r="J74" s="9"/>
      <c r="K74" s="9"/>
      <c r="L74" s="10"/>
      <c r="M74" s="12" t="str">
        <f>IF(J65+M72&gt;0,"Credit Surplus","Credit Shortage")</f>
        <v>Credit Surplus</v>
      </c>
      <c r="N74" s="38">
        <f>J65+M72</f>
        <v>17589.47</v>
      </c>
      <c r="O74" s="9" t="s">
        <v>121</v>
      </c>
      <c r="P74" s="9"/>
      <c r="Q74" s="11"/>
    </row>
    <row r="75" spans="1:22">
      <c r="A75" s="14"/>
      <c r="B75" s="9"/>
      <c r="C75" s="10"/>
      <c r="D75" s="10"/>
      <c r="E75" s="9"/>
      <c r="F75" s="9"/>
      <c r="G75" s="10"/>
      <c r="H75" s="10"/>
      <c r="I75" s="9"/>
      <c r="J75" s="9"/>
      <c r="K75" s="9"/>
      <c r="L75" s="10"/>
      <c r="M75" s="9"/>
      <c r="N75" s="9"/>
      <c r="O75" s="9"/>
      <c r="P75" s="9"/>
      <c r="Q75" s="11"/>
    </row>
    <row r="76" spans="1:22">
      <c r="A76" s="14"/>
      <c r="B76" s="9"/>
      <c r="C76" s="10"/>
      <c r="D76" s="10"/>
      <c r="E76" s="9"/>
      <c r="F76" s="9"/>
      <c r="G76" s="10"/>
      <c r="H76" s="10"/>
      <c r="I76" s="9"/>
      <c r="J76" s="9"/>
      <c r="K76" s="9"/>
      <c r="L76" s="9"/>
      <c r="M76" s="9"/>
      <c r="N76" s="9"/>
      <c r="O76" s="9"/>
      <c r="P76" s="9"/>
      <c r="Q76" s="11"/>
    </row>
    <row r="77" spans="1:22">
      <c r="A77" s="14" t="s">
        <v>23</v>
      </c>
      <c r="B77" s="9"/>
      <c r="C77" s="10"/>
      <c r="D77" s="22">
        <v>122.44</v>
      </c>
      <c r="E77" s="9" t="s">
        <v>111</v>
      </c>
      <c r="F77" s="9"/>
      <c r="G77" s="10"/>
      <c r="H77" s="10"/>
      <c r="I77" s="9"/>
      <c r="J77" s="9"/>
      <c r="K77" s="9"/>
      <c r="L77" s="9"/>
      <c r="M77" s="9"/>
      <c r="N77" s="9"/>
      <c r="O77" s="9"/>
      <c r="P77" s="9"/>
      <c r="Q77" s="11"/>
    </row>
    <row r="78" spans="1:22">
      <c r="A78" s="14" t="s">
        <v>24</v>
      </c>
      <c r="B78" s="9"/>
      <c r="C78" s="10"/>
      <c r="D78" s="49">
        <f>H65</f>
        <v>13.739999999999782</v>
      </c>
      <c r="E78" s="9" t="s">
        <v>36</v>
      </c>
      <c r="F78" s="9"/>
      <c r="G78" s="10"/>
      <c r="H78" s="10"/>
      <c r="I78" s="9"/>
      <c r="J78" s="9"/>
      <c r="K78" s="9"/>
      <c r="L78" s="9"/>
      <c r="M78" s="9"/>
      <c r="N78" s="9"/>
      <c r="O78" s="9"/>
      <c r="P78" s="9"/>
      <c r="Q78" s="11"/>
    </row>
    <row r="79" spans="1:22">
      <c r="A79" s="14" t="s">
        <v>25</v>
      </c>
      <c r="B79" s="9"/>
      <c r="C79" s="10"/>
      <c r="D79" s="10">
        <f>D77+D78</f>
        <v>136.17999999999978</v>
      </c>
      <c r="E79" s="9"/>
      <c r="F79" s="9"/>
      <c r="G79" s="10"/>
      <c r="H79" s="10"/>
      <c r="I79" s="9"/>
      <c r="J79" s="9"/>
      <c r="K79" s="9"/>
      <c r="L79" s="9"/>
      <c r="M79" s="9"/>
      <c r="N79" s="9"/>
      <c r="O79" s="9"/>
      <c r="P79" s="9"/>
      <c r="Q79" s="11"/>
    </row>
    <row r="80" spans="1:22">
      <c r="A80" s="14" t="s">
        <v>27</v>
      </c>
      <c r="B80" s="9"/>
      <c r="C80" s="10"/>
      <c r="D80" s="10">
        <f>H73</f>
        <v>25.8900000000001</v>
      </c>
      <c r="E80" s="9" t="s">
        <v>37</v>
      </c>
      <c r="F80" s="9"/>
      <c r="G80" s="10"/>
      <c r="H80" s="10"/>
      <c r="I80" s="9"/>
      <c r="J80" s="9"/>
      <c r="K80" s="9"/>
      <c r="L80" s="9"/>
      <c r="M80" s="9"/>
      <c r="N80" s="9"/>
      <c r="O80" s="9"/>
      <c r="P80" s="9"/>
      <c r="Q80" s="11"/>
    </row>
    <row r="81" spans="1:17">
      <c r="A81" s="14" t="s">
        <v>25</v>
      </c>
      <c r="B81" s="9"/>
      <c r="C81" s="10"/>
      <c r="D81" s="32">
        <f>D79-D80</f>
        <v>110.28999999999968</v>
      </c>
      <c r="E81" s="20" t="s">
        <v>38</v>
      </c>
      <c r="F81" s="9"/>
      <c r="G81" s="10"/>
      <c r="H81" s="10"/>
      <c r="I81" s="9"/>
      <c r="J81" s="9"/>
      <c r="K81" s="9"/>
      <c r="L81" s="9"/>
      <c r="M81" s="9"/>
      <c r="N81" s="9"/>
      <c r="O81" s="9"/>
      <c r="P81" s="9"/>
      <c r="Q81" s="11"/>
    </row>
    <row r="82" spans="1:17" ht="14.65" thickBot="1">
      <c r="A82" s="16"/>
      <c r="B82" s="17"/>
      <c r="C82" s="18"/>
      <c r="D82" s="18"/>
      <c r="E82" s="17"/>
      <c r="F82" s="17"/>
      <c r="G82" s="18"/>
      <c r="H82" s="18"/>
      <c r="I82" s="17"/>
      <c r="J82" s="17"/>
      <c r="K82" s="17"/>
      <c r="L82" s="17"/>
      <c r="M82" s="17"/>
      <c r="N82" s="17"/>
      <c r="O82" s="17"/>
      <c r="P82" s="17"/>
      <c r="Q82" s="19"/>
    </row>
    <row r="83" spans="1:17" ht="14.65" thickTop="1"/>
    <row r="85" spans="1:17" ht="14.65" thickBot="1"/>
    <row r="86" spans="1:17" ht="14.65" thickTop="1">
      <c r="A86" s="3"/>
      <c r="B86" s="4"/>
      <c r="C86" s="5">
        <v>44620</v>
      </c>
      <c r="D86" s="6"/>
      <c r="E86" s="4"/>
      <c r="F86" s="4"/>
      <c r="G86" s="6"/>
      <c r="H86" s="6"/>
      <c r="I86" s="4"/>
      <c r="J86" s="4"/>
      <c r="K86" s="4"/>
      <c r="L86" s="21" t="s">
        <v>40</v>
      </c>
      <c r="M86" s="4"/>
      <c r="N86" s="4"/>
      <c r="O86" s="4"/>
      <c r="P86" s="4"/>
      <c r="Q86" s="7"/>
    </row>
    <row r="87" spans="1:17">
      <c r="A87" s="8" t="s">
        <v>11</v>
      </c>
      <c r="B87" s="9"/>
      <c r="C87" s="10"/>
      <c r="D87" s="10"/>
      <c r="E87" s="9"/>
      <c r="F87" s="9"/>
      <c r="G87" s="10"/>
      <c r="H87" s="10"/>
      <c r="I87" s="9"/>
      <c r="J87" s="12" t="s">
        <v>68</v>
      </c>
      <c r="K87" s="9"/>
      <c r="L87" s="12" t="s">
        <v>21</v>
      </c>
      <c r="M87" s="12"/>
      <c r="N87" s="9"/>
      <c r="O87" s="9"/>
      <c r="P87" s="9"/>
      <c r="Q87" s="11"/>
    </row>
    <row r="88" spans="1:17">
      <c r="A88" s="8" t="s">
        <v>3</v>
      </c>
      <c r="B88" s="12" t="s">
        <v>6</v>
      </c>
      <c r="C88" s="13" t="s">
        <v>4</v>
      </c>
      <c r="D88" s="13" t="s">
        <v>7</v>
      </c>
      <c r="E88" s="12" t="s">
        <v>16</v>
      </c>
      <c r="F88" s="9"/>
      <c r="G88" s="13" t="s">
        <v>18</v>
      </c>
      <c r="H88" s="13" t="s">
        <v>19</v>
      </c>
      <c r="I88" s="43" t="s">
        <v>133</v>
      </c>
      <c r="J88" s="12" t="s">
        <v>67</v>
      </c>
      <c r="K88" s="9"/>
      <c r="L88" s="22">
        <v>17451.490000000002</v>
      </c>
      <c r="M88" s="9" t="s">
        <v>135</v>
      </c>
      <c r="N88" s="9"/>
      <c r="O88" s="9"/>
      <c r="P88" s="9"/>
      <c r="Q88" s="11"/>
    </row>
    <row r="89" spans="1:17">
      <c r="A89" s="14" t="s">
        <v>159</v>
      </c>
      <c r="B89" s="9">
        <v>41</v>
      </c>
      <c r="C89" s="10">
        <v>30.4</v>
      </c>
      <c r="D89" s="10">
        <f>C89*B89</f>
        <v>1246.3999999999999</v>
      </c>
      <c r="E89" s="38" t="s">
        <v>170</v>
      </c>
      <c r="F89" s="9"/>
      <c r="G89" s="10">
        <v>30.32</v>
      </c>
      <c r="H89" s="10">
        <f>(B89*G89)-D89</f>
        <v>-3.2799999999997453</v>
      </c>
      <c r="I89" s="9" t="s">
        <v>134</v>
      </c>
      <c r="J89" s="38">
        <f>G89*B89</f>
        <v>1243.1200000000001</v>
      </c>
      <c r="K89" s="9" t="str">
        <f>IF(B89&lt;&gt;0,"sell "&amp;B89&amp;" "&amp;A89&amp;" @ $"&amp;G89,"")</f>
        <v>sell 41 THRY @ $30.32</v>
      </c>
      <c r="L89" s="10">
        <f>L88+(G89*B89)</f>
        <v>18694.61</v>
      </c>
      <c r="M89" s="9"/>
      <c r="N89" s="9"/>
      <c r="O89" s="9"/>
      <c r="P89" s="9"/>
      <c r="Q89" s="11"/>
    </row>
    <row r="90" spans="1:17">
      <c r="A90" s="14" t="s">
        <v>160</v>
      </c>
      <c r="B90" s="9">
        <v>18</v>
      </c>
      <c r="C90" s="10">
        <v>92.88</v>
      </c>
      <c r="D90" s="10">
        <f>C90*B90</f>
        <v>1671.84</v>
      </c>
      <c r="E90" s="38" t="s">
        <v>170</v>
      </c>
      <c r="F90" s="9"/>
      <c r="G90" s="10">
        <v>92.37</v>
      </c>
      <c r="H90" s="10">
        <f>(B90*G90)-D90</f>
        <v>-9.1799999999998363</v>
      </c>
      <c r="I90" s="9" t="s">
        <v>134</v>
      </c>
      <c r="J90" s="38">
        <f>G90*B90</f>
        <v>1662.66</v>
      </c>
      <c r="K90" s="9" t="str">
        <f t="shared" ref="K90:K91" si="3">IF(B90&lt;&gt;0,"sell "&amp;B90&amp;" "&amp;A90&amp;" @ $"&amp;G90,"")</f>
        <v>sell 18 IPAR @ $92.37</v>
      </c>
      <c r="L90" s="10">
        <f>L89+(G90*B90)</f>
        <v>20357.27</v>
      </c>
      <c r="M90" s="9"/>
      <c r="N90" s="9"/>
      <c r="O90" s="9"/>
      <c r="P90" s="9"/>
      <c r="Q90" s="11"/>
    </row>
    <row r="91" spans="1:17">
      <c r="A91" s="14"/>
      <c r="B91" s="9">
        <v>0</v>
      </c>
      <c r="C91" s="10">
        <v>0</v>
      </c>
      <c r="D91" s="10">
        <f>C91*B91</f>
        <v>0</v>
      </c>
      <c r="E91" s="38"/>
      <c r="F91" s="9"/>
      <c r="G91" s="10">
        <v>0</v>
      </c>
      <c r="H91" s="10">
        <f>(B91*G91)-D91</f>
        <v>0</v>
      </c>
      <c r="I91" s="9" t="s">
        <v>134</v>
      </c>
      <c r="J91" s="38">
        <f>G91*B91</f>
        <v>0</v>
      </c>
      <c r="K91" s="9" t="str">
        <f t="shared" si="3"/>
        <v/>
      </c>
      <c r="L91" s="10">
        <f>L90+(G91*B91)</f>
        <v>20357.27</v>
      </c>
      <c r="M91" s="9" t="s">
        <v>44</v>
      </c>
      <c r="N91" s="9"/>
      <c r="O91" s="9"/>
      <c r="P91" s="9"/>
      <c r="Q91" s="11"/>
    </row>
    <row r="92" spans="1:17">
      <c r="A92" s="14"/>
      <c r="B92" s="9"/>
      <c r="C92" s="10" t="s">
        <v>20</v>
      </c>
      <c r="D92" s="10">
        <f>SUM(D89:D91)</f>
        <v>2918.24</v>
      </c>
      <c r="E92" s="9"/>
      <c r="F92" s="9"/>
      <c r="G92" s="41"/>
      <c r="H92" s="10">
        <f>SUM(H89:H91)</f>
        <v>-12.459999999999582</v>
      </c>
      <c r="I92" s="9"/>
      <c r="J92" s="38">
        <f>SUM(J89:J91)</f>
        <v>2905.78</v>
      </c>
      <c r="K92" s="9"/>
      <c r="L92" s="10"/>
      <c r="M92" s="9"/>
      <c r="N92" s="9"/>
      <c r="O92" s="9"/>
      <c r="P92" s="9"/>
      <c r="Q92" s="11"/>
    </row>
    <row r="93" spans="1:17">
      <c r="A93" s="14"/>
      <c r="B93" s="9"/>
      <c r="C93" s="10"/>
      <c r="D93" s="10"/>
      <c r="E93" s="9"/>
      <c r="F93" s="9"/>
      <c r="G93" s="42"/>
      <c r="H93" s="39"/>
      <c r="I93" s="9"/>
      <c r="J93" s="9"/>
      <c r="K93" s="9"/>
      <c r="L93" s="10"/>
      <c r="M93" s="9"/>
      <c r="N93" s="9"/>
      <c r="O93" s="9"/>
      <c r="P93" s="9"/>
      <c r="Q93" s="11"/>
    </row>
    <row r="94" spans="1:17">
      <c r="A94" s="14"/>
      <c r="B94" s="9"/>
      <c r="C94" s="10"/>
      <c r="D94" s="10"/>
      <c r="E94" s="20"/>
      <c r="F94" s="9"/>
      <c r="G94" s="41"/>
      <c r="H94" s="10"/>
      <c r="I94" s="9"/>
      <c r="J94" s="9"/>
      <c r="K94" s="9"/>
      <c r="L94" s="10"/>
      <c r="M94" s="12" t="s">
        <v>41</v>
      </c>
      <c r="N94" s="9"/>
      <c r="O94" s="9"/>
      <c r="P94" s="9"/>
      <c r="Q94" s="11"/>
    </row>
    <row r="95" spans="1:17">
      <c r="A95" s="8"/>
      <c r="B95" s="9"/>
      <c r="C95" s="10"/>
      <c r="D95" s="10"/>
      <c r="E95" s="20"/>
      <c r="F95" s="9"/>
      <c r="G95" s="41"/>
      <c r="H95" s="10"/>
      <c r="I95" s="9"/>
      <c r="J95" s="9"/>
      <c r="K95" s="9"/>
      <c r="L95" s="10"/>
      <c r="M95" s="12" t="s">
        <v>42</v>
      </c>
      <c r="N95" s="9"/>
      <c r="O95" s="9"/>
      <c r="P95" s="9"/>
      <c r="Q95" s="11"/>
    </row>
    <row r="96" spans="1:17">
      <c r="A96" s="8"/>
      <c r="B96" s="12" t="s">
        <v>6</v>
      </c>
      <c r="C96" s="13" t="s">
        <v>4</v>
      </c>
      <c r="D96" s="13" t="s">
        <v>5</v>
      </c>
      <c r="E96" s="23" t="s">
        <v>16</v>
      </c>
      <c r="F96" s="9"/>
      <c r="G96" s="43" t="s">
        <v>18</v>
      </c>
      <c r="H96" s="13" t="s">
        <v>19</v>
      </c>
      <c r="I96" s="9"/>
      <c r="J96" s="9"/>
      <c r="K96" s="9"/>
      <c r="L96" s="10"/>
      <c r="M96" s="38">
        <f>L88</f>
        <v>17451.490000000002</v>
      </c>
      <c r="N96" s="9" t="s">
        <v>45</v>
      </c>
      <c r="O96" s="9"/>
      <c r="P96" s="9"/>
      <c r="Q96" s="11"/>
    </row>
    <row r="97" spans="1:17">
      <c r="A97" s="14" t="s">
        <v>167</v>
      </c>
      <c r="B97" s="9">
        <v>1338</v>
      </c>
      <c r="C97" s="10">
        <v>1.24</v>
      </c>
      <c r="D97" s="10">
        <f>C97*B97</f>
        <v>1659.12</v>
      </c>
      <c r="E97" s="38" t="s">
        <v>170</v>
      </c>
      <c r="F97" s="9"/>
      <c r="G97" s="10">
        <v>1.28</v>
      </c>
      <c r="H97" s="10">
        <f>(B97*G97)-D97</f>
        <v>53.520000000000209</v>
      </c>
      <c r="I97" s="9" t="s">
        <v>134</v>
      </c>
      <c r="J97" s="9"/>
      <c r="K97" s="9" t="str">
        <f>IF(B97&lt;&gt;0,"buy "&amp;B97&amp;" "&amp;A97&amp;" @ $"&amp;G97,"")</f>
        <v>buy 1338 BDRBF @ $1.28</v>
      </c>
      <c r="L97" s="10">
        <f>L91-(G97*B97)</f>
        <v>18644.63</v>
      </c>
      <c r="M97" s="38">
        <f>L88-(G97*B97)</f>
        <v>15738.850000000002</v>
      </c>
      <c r="N97" s="9"/>
      <c r="O97" s="9"/>
      <c r="P97" s="9"/>
      <c r="Q97" s="11"/>
    </row>
    <row r="98" spans="1:17">
      <c r="A98" s="14" t="s">
        <v>168</v>
      </c>
      <c r="B98" s="9">
        <v>38</v>
      </c>
      <c r="C98" s="10">
        <v>42.69</v>
      </c>
      <c r="D98" s="10">
        <f>C98*B98</f>
        <v>1622.2199999999998</v>
      </c>
      <c r="E98" s="38" t="s">
        <v>170</v>
      </c>
      <c r="F98" s="9"/>
      <c r="G98" s="10">
        <v>42.86</v>
      </c>
      <c r="H98" s="10">
        <f>(B98*G98)-D98</f>
        <v>6.4600000000002638</v>
      </c>
      <c r="I98" s="9" t="s">
        <v>134</v>
      </c>
      <c r="J98" s="9"/>
      <c r="K98" s="9" t="str">
        <f>IF(B98&lt;&gt;0,"buy "&amp;B98&amp;" "&amp;A98&amp;" @ $"&amp;G98,"")</f>
        <v>buy 38 INMD @ $42.86</v>
      </c>
      <c r="L98" s="10">
        <f>L97-(G98*B98)</f>
        <v>17015.95</v>
      </c>
      <c r="M98" s="38">
        <f>M97-(G98*B98)</f>
        <v>14110.170000000002</v>
      </c>
      <c r="N98" s="9"/>
      <c r="O98" s="9"/>
      <c r="P98" s="9"/>
      <c r="Q98" s="11"/>
    </row>
    <row r="99" spans="1:17">
      <c r="A99" s="28" t="s">
        <v>169</v>
      </c>
      <c r="B99" s="29">
        <v>66</v>
      </c>
      <c r="C99" s="30">
        <v>25.12</v>
      </c>
      <c r="D99" s="30">
        <f>C99*B99</f>
        <v>1657.92</v>
      </c>
      <c r="E99" s="38" t="s">
        <v>170</v>
      </c>
      <c r="F99" s="29"/>
      <c r="G99" s="30">
        <v>25.02</v>
      </c>
      <c r="H99" s="30">
        <f>(B99*G99)-D99</f>
        <v>-6.6000000000001364</v>
      </c>
      <c r="I99" s="9" t="s">
        <v>134</v>
      </c>
      <c r="J99" s="9"/>
      <c r="K99" s="9" t="str">
        <f>IF(B99&lt;&gt;0,"buy "&amp;B99&amp;" "&amp;A99&amp;" @ $"&amp;G99,"")</f>
        <v>buy 66 STAR @ $25.02</v>
      </c>
      <c r="L99" s="10">
        <f>L98-(G99*B99)</f>
        <v>15364.630000000001</v>
      </c>
      <c r="M99" s="46">
        <f>M98-(G99*B99)</f>
        <v>12458.850000000002</v>
      </c>
      <c r="N99" s="47" t="str">
        <f>"$"&amp;TEXT(M99,"#,##0.00")&amp;" will be the balance in the account after purchases.  "</f>
        <v xml:space="preserve">$12,458.85 will be the balance in the account after purchases.  </v>
      </c>
      <c r="O99" s="47"/>
      <c r="P99" s="47"/>
      <c r="Q99" s="48"/>
    </row>
    <row r="100" spans="1:17">
      <c r="A100" s="14"/>
      <c r="B100" s="9"/>
      <c r="C100" s="10" t="s">
        <v>20</v>
      </c>
      <c r="D100" s="10">
        <f>SUM(D97:D99)</f>
        <v>4939.26</v>
      </c>
      <c r="E100" s="9"/>
      <c r="F100" s="9"/>
      <c r="G100" s="10" t="s">
        <v>28</v>
      </c>
      <c r="H100" s="10">
        <f>SUM(H97:H99)</f>
        <v>53.380000000000337</v>
      </c>
      <c r="I100" s="9"/>
      <c r="J100" s="9"/>
      <c r="K100" s="9"/>
      <c r="L100" s="10"/>
      <c r="M100" s="9"/>
      <c r="N100" s="9" t="s">
        <v>84</v>
      </c>
      <c r="O100" s="9"/>
      <c r="P100" s="9"/>
      <c r="Q100" s="11"/>
    </row>
    <row r="101" spans="1:17">
      <c r="A101" s="14"/>
      <c r="B101" s="9"/>
      <c r="C101" s="10"/>
      <c r="D101" s="10"/>
      <c r="E101" s="9"/>
      <c r="F101" s="9"/>
      <c r="G101" s="10"/>
      <c r="H101" s="10"/>
      <c r="I101" s="9"/>
      <c r="J101" s="9"/>
      <c r="K101" s="9"/>
      <c r="L101" s="10"/>
      <c r="M101" s="12" t="str">
        <f>IF(J92+M99&gt;0,"Credit Surplus","Credit Shortage")</f>
        <v>Credit Surplus</v>
      </c>
      <c r="N101" s="38">
        <f>J92+M99</f>
        <v>15364.630000000003</v>
      </c>
      <c r="O101" s="9" t="s">
        <v>121</v>
      </c>
      <c r="P101" s="9"/>
      <c r="Q101" s="11"/>
    </row>
    <row r="102" spans="1:17">
      <c r="A102" s="14"/>
      <c r="B102" s="9"/>
      <c r="C102" s="10"/>
      <c r="D102" s="10"/>
      <c r="E102" s="9"/>
      <c r="F102" s="9"/>
      <c r="G102" s="10"/>
      <c r="H102" s="10"/>
      <c r="I102" s="9"/>
      <c r="J102" s="9"/>
      <c r="K102" s="9"/>
      <c r="L102" s="10"/>
      <c r="M102" s="9"/>
      <c r="N102" s="9"/>
      <c r="O102" s="9"/>
      <c r="P102" s="9"/>
      <c r="Q102" s="11"/>
    </row>
    <row r="103" spans="1:17">
      <c r="A103" s="14"/>
      <c r="B103" s="9"/>
      <c r="C103" s="10"/>
      <c r="D103" s="10"/>
      <c r="E103" s="9"/>
      <c r="F103" s="9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11"/>
    </row>
    <row r="104" spans="1:17">
      <c r="A104" s="14" t="s">
        <v>23</v>
      </c>
      <c r="B104" s="9"/>
      <c r="C104" s="10"/>
      <c r="D104" s="22">
        <v>38.15</v>
      </c>
      <c r="E104" s="9" t="s">
        <v>111</v>
      </c>
      <c r="F104" s="9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11"/>
    </row>
    <row r="105" spans="1:17">
      <c r="A105" s="14" t="s">
        <v>24</v>
      </c>
      <c r="B105" s="9"/>
      <c r="C105" s="10"/>
      <c r="D105" s="49">
        <f>H92</f>
        <v>-12.459999999999582</v>
      </c>
      <c r="E105" s="9" t="s">
        <v>36</v>
      </c>
      <c r="F105" s="9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11"/>
    </row>
    <row r="106" spans="1:17">
      <c r="A106" s="14" t="s">
        <v>25</v>
      </c>
      <c r="B106" s="9"/>
      <c r="C106" s="10"/>
      <c r="D106" s="10">
        <f>D104+D105</f>
        <v>25.690000000000417</v>
      </c>
      <c r="E106" s="9"/>
      <c r="F106" s="9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11"/>
    </row>
    <row r="107" spans="1:17">
      <c r="A107" s="14" t="s">
        <v>27</v>
      </c>
      <c r="B107" s="9"/>
      <c r="C107" s="10"/>
      <c r="D107" s="10">
        <f>H100</f>
        <v>53.380000000000337</v>
      </c>
      <c r="E107" s="9" t="s">
        <v>37</v>
      </c>
      <c r="F107" s="9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11"/>
    </row>
    <row r="108" spans="1:17">
      <c r="A108" s="14" t="s">
        <v>25</v>
      </c>
      <c r="B108" s="9"/>
      <c r="C108" s="10"/>
      <c r="D108" s="32">
        <f>D106-D107</f>
        <v>-27.68999999999992</v>
      </c>
      <c r="E108" s="20" t="s">
        <v>38</v>
      </c>
      <c r="F108" s="9"/>
      <c r="G108" s="10"/>
      <c r="H108" s="10"/>
      <c r="I108" s="9"/>
      <c r="J108" s="9"/>
      <c r="K108" s="9"/>
      <c r="L108" s="9"/>
      <c r="M108" s="9"/>
      <c r="N108" s="9"/>
      <c r="O108" s="9"/>
      <c r="P108" s="9"/>
      <c r="Q108" s="11"/>
    </row>
    <row r="109" spans="1:17" ht="14.65" thickBot="1">
      <c r="A109" s="16"/>
      <c r="B109" s="17"/>
      <c r="C109" s="18"/>
      <c r="D109" s="18"/>
      <c r="E109" s="17"/>
      <c r="F109" s="17"/>
      <c r="G109" s="18"/>
      <c r="H109" s="18"/>
      <c r="I109" s="17"/>
      <c r="J109" s="17"/>
      <c r="K109" s="17"/>
      <c r="L109" s="17"/>
      <c r="M109" s="17"/>
      <c r="N109" s="17"/>
      <c r="O109" s="17"/>
      <c r="P109" s="17"/>
      <c r="Q109" s="19"/>
    </row>
    <row r="110" spans="1:17" ht="14.65" thickTop="1"/>
    <row r="112" spans="1:17" ht="14.65" thickBot="1"/>
    <row r="113" spans="1:17" ht="14.65" thickTop="1">
      <c r="A113" s="3"/>
      <c r="B113" s="4"/>
      <c r="C113" s="5">
        <v>44592</v>
      </c>
      <c r="D113" s="6"/>
      <c r="E113" s="4"/>
      <c r="F113" s="4"/>
      <c r="G113" s="6"/>
      <c r="H113" s="6"/>
      <c r="I113" s="4"/>
      <c r="J113" s="4"/>
      <c r="K113" s="4"/>
      <c r="L113" s="21" t="s">
        <v>40</v>
      </c>
      <c r="M113" s="4"/>
      <c r="N113" s="4"/>
      <c r="O113" s="4"/>
      <c r="P113" s="4"/>
      <c r="Q113" s="7"/>
    </row>
    <row r="114" spans="1:17">
      <c r="A114" s="8" t="s">
        <v>11</v>
      </c>
      <c r="B114" s="9"/>
      <c r="C114" s="10"/>
      <c r="D114" s="10"/>
      <c r="E114" s="9"/>
      <c r="F114" s="9"/>
      <c r="G114" s="10"/>
      <c r="H114" s="10"/>
      <c r="I114" s="9"/>
      <c r="J114" s="12" t="s">
        <v>68</v>
      </c>
      <c r="K114" s="9"/>
      <c r="L114" s="12" t="s">
        <v>21</v>
      </c>
      <c r="M114" s="12"/>
      <c r="N114" s="9"/>
      <c r="O114" s="9"/>
      <c r="P114" s="9"/>
      <c r="Q114" s="11"/>
    </row>
    <row r="115" spans="1:17">
      <c r="A115" s="8" t="s">
        <v>3</v>
      </c>
      <c r="B115" s="12" t="s">
        <v>6</v>
      </c>
      <c r="C115" s="13" t="s">
        <v>4</v>
      </c>
      <c r="D115" s="13" t="s">
        <v>7</v>
      </c>
      <c r="E115" s="12" t="s">
        <v>16</v>
      </c>
      <c r="F115" s="9"/>
      <c r="G115" s="13" t="s">
        <v>18</v>
      </c>
      <c r="H115" s="13" t="s">
        <v>19</v>
      </c>
      <c r="I115" s="43" t="s">
        <v>133</v>
      </c>
      <c r="J115" s="12" t="s">
        <v>67</v>
      </c>
      <c r="K115" s="9"/>
      <c r="L115" s="22">
        <v>12745.73</v>
      </c>
      <c r="M115" s="9" t="s">
        <v>135</v>
      </c>
      <c r="N115" s="9"/>
      <c r="O115" s="9"/>
      <c r="P115" s="9"/>
      <c r="Q115" s="11"/>
    </row>
    <row r="116" spans="1:17">
      <c r="A116" s="14" t="s">
        <v>156</v>
      </c>
      <c r="B116" s="9">
        <v>38</v>
      </c>
      <c r="C116" s="10">
        <v>42.67</v>
      </c>
      <c r="D116" s="10">
        <f>C116*B116</f>
        <v>1621.46</v>
      </c>
      <c r="E116" s="38" t="s">
        <v>17</v>
      </c>
      <c r="F116" s="9"/>
      <c r="G116" s="10">
        <v>42.95</v>
      </c>
      <c r="H116" s="10">
        <f>(B116*G116)-D116</f>
        <v>10.6400000000001</v>
      </c>
      <c r="I116" s="9" t="s">
        <v>134</v>
      </c>
      <c r="J116" s="38">
        <f>G116*B116</f>
        <v>1632.1000000000001</v>
      </c>
      <c r="K116" s="9" t="str">
        <f>IF(B116&lt;&gt;0,"sell "&amp;B116&amp;" "&amp;A116&amp;" @ $"&amp;G116,"")</f>
        <v>sell 38 SGRY @ $42.95</v>
      </c>
      <c r="L116" s="10">
        <f>L115+(G116*B116)</f>
        <v>14377.83</v>
      </c>
      <c r="M116" s="9"/>
      <c r="N116" s="9"/>
      <c r="O116" s="9"/>
      <c r="P116" s="9"/>
      <c r="Q116" s="11"/>
    </row>
    <row r="117" spans="1:17">
      <c r="A117" s="14" t="s">
        <v>157</v>
      </c>
      <c r="B117" s="9">
        <v>44</v>
      </c>
      <c r="C117" s="10">
        <v>42.09</v>
      </c>
      <c r="D117" s="10">
        <f>C117*B117</f>
        <v>1851.96</v>
      </c>
      <c r="E117" s="38" t="s">
        <v>17</v>
      </c>
      <c r="F117" s="9"/>
      <c r="G117" s="10">
        <v>42.45</v>
      </c>
      <c r="H117" s="10">
        <f>(B117*G117)-D117</f>
        <v>15.840000000000146</v>
      </c>
      <c r="I117" s="9" t="s">
        <v>134</v>
      </c>
      <c r="J117" s="38">
        <f>G117*B117</f>
        <v>1867.8000000000002</v>
      </c>
      <c r="K117" s="9" t="str">
        <f t="shared" ref="K117:K118" si="4">IF(B117&lt;&gt;0,"sell "&amp;B117&amp;" "&amp;A117&amp;" @ $"&amp;G117,"")</f>
        <v>sell 44 OMI @ $42.45</v>
      </c>
      <c r="L117" s="10">
        <f>L116+(G117*B117)</f>
        <v>16245.630000000001</v>
      </c>
      <c r="M117" s="9"/>
      <c r="N117" s="9"/>
      <c r="O117" s="9"/>
      <c r="P117" s="9"/>
      <c r="Q117" s="11"/>
    </row>
    <row r="118" spans="1:17">
      <c r="A118" s="14" t="s">
        <v>158</v>
      </c>
      <c r="B118" s="9">
        <v>24</v>
      </c>
      <c r="C118" s="10">
        <v>68.67</v>
      </c>
      <c r="D118" s="10">
        <f>C118*B118</f>
        <v>1648.08</v>
      </c>
      <c r="E118" s="38" t="s">
        <v>17</v>
      </c>
      <c r="F118" s="9"/>
      <c r="G118" s="10">
        <v>68.48</v>
      </c>
      <c r="H118" s="10">
        <f>(B118*G118)-D118</f>
        <v>-4.5599999999999454</v>
      </c>
      <c r="I118" s="9" t="s">
        <v>134</v>
      </c>
      <c r="J118" s="38">
        <f>G118*B118</f>
        <v>1643.52</v>
      </c>
      <c r="K118" s="9" t="str">
        <f t="shared" si="4"/>
        <v>sell 24 KFRC @ $68.48</v>
      </c>
      <c r="L118" s="10">
        <f>L117+(G118*B118)</f>
        <v>17889.150000000001</v>
      </c>
      <c r="M118" s="9" t="s">
        <v>44</v>
      </c>
      <c r="N118" s="9"/>
      <c r="O118" s="9"/>
      <c r="P118" s="9"/>
      <c r="Q118" s="11"/>
    </row>
    <row r="119" spans="1:17">
      <c r="A119" s="14"/>
      <c r="B119" s="9"/>
      <c r="C119" s="10" t="s">
        <v>20</v>
      </c>
      <c r="D119" s="10">
        <f>SUM(D116:D118)</f>
        <v>5121.5</v>
      </c>
      <c r="E119" s="9"/>
      <c r="F119" s="9"/>
      <c r="G119" s="41"/>
      <c r="H119" s="10">
        <f>SUM(H116:H118)</f>
        <v>21.9200000000003</v>
      </c>
      <c r="I119" s="9"/>
      <c r="J119" s="38">
        <f>SUM(J116:J118)</f>
        <v>5143.42</v>
      </c>
      <c r="K119" s="9"/>
      <c r="L119" s="10"/>
      <c r="M119" s="9"/>
      <c r="N119" s="9"/>
      <c r="O119" s="9"/>
      <c r="P119" s="9"/>
      <c r="Q119" s="11"/>
    </row>
    <row r="120" spans="1:17">
      <c r="A120" s="14"/>
      <c r="B120" s="9"/>
      <c r="C120" s="10"/>
      <c r="D120" s="10"/>
      <c r="E120" s="9"/>
      <c r="F120" s="9"/>
      <c r="G120" s="42"/>
      <c r="H120" s="39"/>
      <c r="I120" s="9"/>
      <c r="J120" s="9"/>
      <c r="K120" s="9"/>
      <c r="L120" s="10"/>
      <c r="M120" s="9"/>
      <c r="N120" s="9"/>
      <c r="O120" s="9"/>
      <c r="P120" s="9"/>
      <c r="Q120" s="11"/>
    </row>
    <row r="121" spans="1:17">
      <c r="A121" s="14"/>
      <c r="B121" s="9"/>
      <c r="C121" s="10"/>
      <c r="D121" s="10"/>
      <c r="E121" s="20"/>
      <c r="F121" s="9"/>
      <c r="G121" s="41"/>
      <c r="H121" s="10"/>
      <c r="I121" s="9"/>
      <c r="J121" s="9"/>
      <c r="K121" s="9"/>
      <c r="L121" s="10"/>
      <c r="M121" s="12" t="s">
        <v>41</v>
      </c>
      <c r="N121" s="9"/>
      <c r="O121" s="9"/>
      <c r="P121" s="9"/>
      <c r="Q121" s="11"/>
    </row>
    <row r="122" spans="1:17">
      <c r="A122" s="8"/>
      <c r="B122" s="9"/>
      <c r="C122" s="10"/>
      <c r="D122" s="10"/>
      <c r="E122" s="20"/>
      <c r="F122" s="9"/>
      <c r="G122" s="41"/>
      <c r="H122" s="10"/>
      <c r="I122" s="9"/>
      <c r="J122" s="9"/>
      <c r="K122" s="9"/>
      <c r="L122" s="10"/>
      <c r="M122" s="12" t="s">
        <v>42</v>
      </c>
      <c r="N122" s="9"/>
      <c r="O122" s="9"/>
      <c r="P122" s="9"/>
      <c r="Q122" s="11"/>
    </row>
    <row r="123" spans="1:17">
      <c r="A123" s="8"/>
      <c r="B123" s="12" t="s">
        <v>6</v>
      </c>
      <c r="C123" s="13" t="s">
        <v>4</v>
      </c>
      <c r="D123" s="13" t="s">
        <v>5</v>
      </c>
      <c r="E123" s="23" t="s">
        <v>16</v>
      </c>
      <c r="F123" s="9"/>
      <c r="G123" s="43" t="s">
        <v>18</v>
      </c>
      <c r="H123" s="13" t="s">
        <v>19</v>
      </c>
      <c r="I123" s="9"/>
      <c r="J123" s="9"/>
      <c r="K123" s="9"/>
      <c r="L123" s="10"/>
      <c r="M123" s="38">
        <f>L115</f>
        <v>12745.73</v>
      </c>
      <c r="N123" s="9" t="s">
        <v>45</v>
      </c>
      <c r="O123" s="9"/>
      <c r="P123" s="9"/>
      <c r="Q123" s="11"/>
    </row>
    <row r="124" spans="1:17">
      <c r="A124" s="14" t="s">
        <v>164</v>
      </c>
      <c r="B124" s="9">
        <v>79</v>
      </c>
      <c r="C124" s="10">
        <v>21.34</v>
      </c>
      <c r="D124" s="10">
        <f>C124*B124</f>
        <v>1685.86</v>
      </c>
      <c r="E124" s="38" t="s">
        <v>17</v>
      </c>
      <c r="F124" s="9"/>
      <c r="G124" s="10">
        <v>21.33</v>
      </c>
      <c r="H124" s="10">
        <f>(B124*G124)-D124</f>
        <v>-0.78999999999996362</v>
      </c>
      <c r="I124" s="9" t="s">
        <v>134</v>
      </c>
      <c r="J124" s="9"/>
      <c r="K124" s="9" t="str">
        <f>IF(B124&lt;&gt;0,"buy "&amp;B124&amp;" "&amp;A124&amp;" @ $"&amp;G124,"")</f>
        <v>buy 79 KREF @ $21.33</v>
      </c>
      <c r="L124" s="10">
        <f>L118-(G124*B124)</f>
        <v>16204.080000000002</v>
      </c>
      <c r="M124" s="38">
        <f>L115-(G124*B124)</f>
        <v>11060.66</v>
      </c>
      <c r="N124" s="9"/>
      <c r="O124" s="9"/>
      <c r="P124" s="9"/>
      <c r="Q124" s="11"/>
    </row>
    <row r="125" spans="1:17">
      <c r="A125" s="14" t="s">
        <v>165</v>
      </c>
      <c r="B125" s="9">
        <v>77</v>
      </c>
      <c r="C125" s="10">
        <v>21.89</v>
      </c>
      <c r="D125" s="10">
        <f>C125*B125</f>
        <v>1685.53</v>
      </c>
      <c r="E125" s="38" t="s">
        <v>17</v>
      </c>
      <c r="F125" s="9"/>
      <c r="G125" s="10">
        <v>22.16</v>
      </c>
      <c r="H125" s="10">
        <f>(B125*G125)-D125</f>
        <v>20.789999999999964</v>
      </c>
      <c r="I125" s="9" t="s">
        <v>134</v>
      </c>
      <c r="J125" s="9"/>
      <c r="K125" s="9" t="str">
        <f>IF(B125&lt;&gt;0,"buy "&amp;B125&amp;" "&amp;A125&amp;" @ $"&amp;G125,"")</f>
        <v>buy 77 BRDCY @ $22.16</v>
      </c>
      <c r="L125" s="10">
        <f>L124-(G125*B125)</f>
        <v>14497.760000000002</v>
      </c>
      <c r="M125" s="38">
        <f>M124-(G125*B125)</f>
        <v>9354.34</v>
      </c>
      <c r="N125" s="9"/>
      <c r="O125" s="9"/>
      <c r="P125" s="9"/>
      <c r="Q125" s="11"/>
    </row>
    <row r="126" spans="1:17">
      <c r="A126" s="28" t="s">
        <v>166</v>
      </c>
      <c r="B126" s="29">
        <v>12</v>
      </c>
      <c r="C126" s="30">
        <v>140.58000000000001</v>
      </c>
      <c r="D126" s="30">
        <f>C126*B126</f>
        <v>1686.96</v>
      </c>
      <c r="E126" s="38" t="s">
        <v>17</v>
      </c>
      <c r="F126" s="29"/>
      <c r="G126" s="30">
        <v>140.61000000000001</v>
      </c>
      <c r="H126" s="30">
        <f>(B126*G126)-D126</f>
        <v>0.36000000000012733</v>
      </c>
      <c r="I126" s="9" t="s">
        <v>134</v>
      </c>
      <c r="J126" s="9"/>
      <c r="K126" s="9" t="str">
        <f>IF(B126&lt;&gt;0,"buy "&amp;B126&amp;" "&amp;A126&amp;" @ $"&amp;G126,"")</f>
        <v>buy 12 SJM @ $140.61</v>
      </c>
      <c r="L126" s="10">
        <f>L125-(G126*B126)</f>
        <v>12810.440000000002</v>
      </c>
      <c r="M126" s="46">
        <f>M125-(G126*B126)</f>
        <v>7667.02</v>
      </c>
      <c r="N126" s="47" t="str">
        <f>"$"&amp;TEXT(M126,"#,##0.00")&amp;" will be the balance in the account after purchases.  "</f>
        <v xml:space="preserve">$7,667.02 will be the balance in the account after purchases.  </v>
      </c>
      <c r="O126" s="47"/>
      <c r="P126" s="47"/>
      <c r="Q126" s="48"/>
    </row>
    <row r="127" spans="1:17">
      <c r="A127" s="14"/>
      <c r="B127" s="9"/>
      <c r="C127" s="10" t="s">
        <v>20</v>
      </c>
      <c r="D127" s="10">
        <f>SUM(D124:D126)</f>
        <v>5058.3500000000004</v>
      </c>
      <c r="E127" s="9"/>
      <c r="F127" s="9"/>
      <c r="G127" s="10" t="s">
        <v>28</v>
      </c>
      <c r="H127" s="10">
        <f>SUM(H124:H126)</f>
        <v>20.360000000000127</v>
      </c>
      <c r="I127" s="9"/>
      <c r="J127" s="9"/>
      <c r="K127" s="9"/>
      <c r="L127" s="10"/>
      <c r="M127" s="9"/>
      <c r="N127" s="9" t="s">
        <v>84</v>
      </c>
      <c r="O127" s="9"/>
      <c r="P127" s="9"/>
      <c r="Q127" s="11"/>
    </row>
    <row r="128" spans="1:17">
      <c r="A128" s="14"/>
      <c r="B128" s="9"/>
      <c r="C128" s="10"/>
      <c r="D128" s="10"/>
      <c r="E128" s="9"/>
      <c r="F128" s="9"/>
      <c r="G128" s="10"/>
      <c r="H128" s="10"/>
      <c r="I128" s="9"/>
      <c r="J128" s="9"/>
      <c r="K128" s="9"/>
      <c r="L128" s="10"/>
      <c r="M128" s="12" t="str">
        <f>IF(J119+M126&gt;0,"Credit Surplus","Credit Shortage")</f>
        <v>Credit Surplus</v>
      </c>
      <c r="N128" s="38">
        <f>J119+M126</f>
        <v>12810.44</v>
      </c>
      <c r="O128" s="9" t="s">
        <v>121</v>
      </c>
      <c r="P128" s="9"/>
      <c r="Q128" s="11"/>
    </row>
    <row r="129" spans="1:17">
      <c r="A129" s="14"/>
      <c r="B129" s="9"/>
      <c r="C129" s="10"/>
      <c r="D129" s="10"/>
      <c r="E129" s="9"/>
      <c r="F129" s="9"/>
      <c r="G129" s="10"/>
      <c r="H129" s="10"/>
      <c r="I129" s="9"/>
      <c r="J129" s="9"/>
      <c r="K129" s="9"/>
      <c r="L129" s="10"/>
      <c r="M129" s="9"/>
      <c r="N129" s="9"/>
      <c r="O129" s="9"/>
      <c r="P129" s="9"/>
      <c r="Q129" s="11"/>
    </row>
    <row r="130" spans="1:17">
      <c r="A130" s="14"/>
      <c r="B130" s="9"/>
      <c r="C130" s="10"/>
      <c r="D130" s="10"/>
      <c r="E130" s="9"/>
      <c r="F130" s="9"/>
      <c r="G130" s="10"/>
      <c r="H130" s="10"/>
      <c r="I130" s="9"/>
      <c r="J130" s="9"/>
      <c r="K130" s="9"/>
      <c r="L130" s="9"/>
      <c r="M130" s="9"/>
      <c r="N130" s="9"/>
      <c r="O130" s="9"/>
      <c r="P130" s="9"/>
      <c r="Q130" s="11"/>
    </row>
    <row r="131" spans="1:17">
      <c r="A131" s="14" t="s">
        <v>23</v>
      </c>
      <c r="B131" s="9"/>
      <c r="C131" s="10"/>
      <c r="D131" s="22">
        <v>2057.61</v>
      </c>
      <c r="E131" s="9" t="s">
        <v>111</v>
      </c>
      <c r="F131" s="9"/>
      <c r="G131" s="10"/>
      <c r="H131" s="10"/>
      <c r="I131" s="9"/>
      <c r="J131" s="9"/>
      <c r="K131" s="9"/>
      <c r="L131" s="9"/>
      <c r="M131" s="9"/>
      <c r="N131" s="9"/>
      <c r="O131" s="9"/>
      <c r="P131" s="9"/>
      <c r="Q131" s="11"/>
    </row>
    <row r="132" spans="1:17">
      <c r="A132" s="14" t="s">
        <v>24</v>
      </c>
      <c r="B132" s="9"/>
      <c r="C132" s="10"/>
      <c r="D132" s="49">
        <f>H119</f>
        <v>21.9200000000003</v>
      </c>
      <c r="E132" s="9" t="s">
        <v>36</v>
      </c>
      <c r="F132" s="9"/>
      <c r="G132" s="10"/>
      <c r="H132" s="10"/>
      <c r="I132" s="9"/>
      <c r="J132" s="9"/>
      <c r="K132" s="9"/>
      <c r="L132" s="9"/>
      <c r="M132" s="9"/>
      <c r="N132" s="9"/>
      <c r="O132" s="9"/>
      <c r="P132" s="9"/>
      <c r="Q132" s="11"/>
    </row>
    <row r="133" spans="1:17">
      <c r="A133" s="14" t="s">
        <v>25</v>
      </c>
      <c r="B133" s="9"/>
      <c r="C133" s="10"/>
      <c r="D133" s="10">
        <f>D131+D132</f>
        <v>2079.5300000000007</v>
      </c>
      <c r="E133" s="9"/>
      <c r="F133" s="9"/>
      <c r="G133" s="10"/>
      <c r="H133" s="10"/>
      <c r="I133" s="9"/>
      <c r="J133" s="9"/>
      <c r="K133" s="9"/>
      <c r="L133" s="9"/>
      <c r="M133" s="9"/>
      <c r="N133" s="9"/>
      <c r="O133" s="9"/>
      <c r="P133" s="9"/>
      <c r="Q133" s="11"/>
    </row>
    <row r="134" spans="1:17">
      <c r="A134" s="14" t="s">
        <v>27</v>
      </c>
      <c r="B134" s="9"/>
      <c r="C134" s="10"/>
      <c r="D134" s="10">
        <f>H127</f>
        <v>20.360000000000127</v>
      </c>
      <c r="E134" s="9" t="s">
        <v>37</v>
      </c>
      <c r="F134" s="9"/>
      <c r="G134" s="10"/>
      <c r="H134" s="10"/>
      <c r="I134" s="9"/>
      <c r="J134" s="9"/>
      <c r="K134" s="9"/>
      <c r="L134" s="9"/>
      <c r="M134" s="9"/>
      <c r="N134" s="9"/>
      <c r="O134" s="9"/>
      <c r="P134" s="9"/>
      <c r="Q134" s="11"/>
    </row>
    <row r="135" spans="1:17">
      <c r="A135" s="14" t="s">
        <v>25</v>
      </c>
      <c r="B135" s="9"/>
      <c r="C135" s="10"/>
      <c r="D135" s="32">
        <f>D133-D134</f>
        <v>2059.1700000000005</v>
      </c>
      <c r="E135" s="20" t="s">
        <v>38</v>
      </c>
      <c r="F135" s="9"/>
      <c r="G135" s="10"/>
      <c r="H135" s="10"/>
      <c r="I135" s="9"/>
      <c r="J135" s="9"/>
      <c r="K135" s="9"/>
      <c r="L135" s="9"/>
      <c r="M135" s="9"/>
      <c r="N135" s="9"/>
      <c r="O135" s="9"/>
      <c r="P135" s="9"/>
      <c r="Q135" s="11"/>
    </row>
    <row r="136" spans="1:17" ht="14.65" thickBot="1">
      <c r="A136" s="16"/>
      <c r="B136" s="17"/>
      <c r="C136" s="18"/>
      <c r="D136" s="18"/>
      <c r="E136" s="17"/>
      <c r="F136" s="17"/>
      <c r="G136" s="18"/>
      <c r="H136" s="18"/>
      <c r="I136" s="17"/>
      <c r="J136" s="17"/>
      <c r="K136" s="17"/>
      <c r="L136" s="17"/>
      <c r="M136" s="17"/>
      <c r="N136" s="17"/>
      <c r="O136" s="17"/>
      <c r="P136" s="17"/>
      <c r="Q136" s="19"/>
    </row>
    <row r="137" spans="1:17" ht="14.65" thickTop="1"/>
    <row r="139" spans="1:17" ht="14.65" thickBot="1"/>
    <row r="140" spans="1:17" ht="14.65" thickTop="1">
      <c r="A140" s="3"/>
      <c r="B140" s="4"/>
      <c r="C140" s="5">
        <v>44561</v>
      </c>
      <c r="D140" s="6"/>
      <c r="E140" s="4"/>
      <c r="F140" s="4"/>
      <c r="G140" s="6"/>
      <c r="H140" s="6"/>
      <c r="I140" s="4"/>
      <c r="J140" s="4"/>
      <c r="K140" s="4"/>
      <c r="L140" s="21" t="s">
        <v>40</v>
      </c>
      <c r="M140" s="4"/>
      <c r="N140" s="4"/>
      <c r="O140" s="4"/>
      <c r="P140" s="4"/>
      <c r="Q140" s="7"/>
    </row>
    <row r="141" spans="1:17">
      <c r="A141" s="8" t="s">
        <v>11</v>
      </c>
      <c r="B141" s="9"/>
      <c r="C141" s="10"/>
      <c r="D141" s="10"/>
      <c r="E141" s="9"/>
      <c r="F141" s="9"/>
      <c r="G141" s="10"/>
      <c r="H141" s="10"/>
      <c r="I141" s="9"/>
      <c r="J141" s="12" t="s">
        <v>68</v>
      </c>
      <c r="K141" s="9"/>
      <c r="L141" s="12" t="s">
        <v>21</v>
      </c>
      <c r="M141" s="12"/>
      <c r="N141" s="9"/>
      <c r="O141" s="9"/>
      <c r="P141" s="9"/>
      <c r="Q141" s="11"/>
    </row>
    <row r="142" spans="1:17">
      <c r="A142" s="8" t="s">
        <v>3</v>
      </c>
      <c r="B142" s="12" t="s">
        <v>6</v>
      </c>
      <c r="C142" s="13" t="s">
        <v>4</v>
      </c>
      <c r="D142" s="13" t="s">
        <v>7</v>
      </c>
      <c r="E142" s="12" t="s">
        <v>16</v>
      </c>
      <c r="F142" s="9"/>
      <c r="G142" s="13" t="s">
        <v>18</v>
      </c>
      <c r="H142" s="13" t="s">
        <v>19</v>
      </c>
      <c r="I142" s="43" t="s">
        <v>133</v>
      </c>
      <c r="J142" s="12" t="s">
        <v>67</v>
      </c>
      <c r="K142" s="9"/>
      <c r="L142" s="22">
        <v>12745.73</v>
      </c>
      <c r="M142" s="9" t="s">
        <v>135</v>
      </c>
      <c r="N142" s="9"/>
      <c r="O142" s="9"/>
      <c r="P142" s="9"/>
      <c r="Q142" s="11"/>
    </row>
    <row r="143" spans="1:17">
      <c r="A143" s="14" t="s">
        <v>155</v>
      </c>
      <c r="B143" s="9">
        <v>126</v>
      </c>
      <c r="C143" s="10">
        <v>39.270000000000003</v>
      </c>
      <c r="D143" s="10">
        <f>C143*B143</f>
        <v>4948.0200000000004</v>
      </c>
      <c r="E143" s="38" t="s">
        <v>46</v>
      </c>
      <c r="F143" s="9"/>
      <c r="G143" s="10">
        <v>39.57</v>
      </c>
      <c r="H143" s="10">
        <f>(B143*G143)-D143</f>
        <v>37.799999999999272</v>
      </c>
      <c r="I143" s="9" t="s">
        <v>134</v>
      </c>
      <c r="J143" s="38">
        <f>G143*B143</f>
        <v>4985.82</v>
      </c>
      <c r="K143" s="9" t="str">
        <f>IF(B143&lt;&gt;0,"sell "&amp;B143&amp;" "&amp;A143&amp;" @ $"&amp;G143,"")</f>
        <v>sell 126 DBEF @ $39.57</v>
      </c>
      <c r="L143" s="10">
        <f>L142+(G143*B143)</f>
        <v>17731.55</v>
      </c>
      <c r="M143" s="9"/>
      <c r="N143" s="9"/>
      <c r="O143" s="9"/>
      <c r="P143" s="9"/>
      <c r="Q143" s="11"/>
    </row>
    <row r="144" spans="1:17">
      <c r="A144" s="14"/>
      <c r="B144" s="9">
        <v>0</v>
      </c>
      <c r="C144" s="10">
        <v>0</v>
      </c>
      <c r="D144" s="10">
        <f>C144*B144</f>
        <v>0</v>
      </c>
      <c r="E144" s="38"/>
      <c r="F144" s="9"/>
      <c r="G144" s="10">
        <v>0</v>
      </c>
      <c r="H144" s="10">
        <f>(B144*G144)-D144</f>
        <v>0</v>
      </c>
      <c r="I144" s="9" t="s">
        <v>134</v>
      </c>
      <c r="J144" s="38">
        <f>G144*B144</f>
        <v>0</v>
      </c>
      <c r="K144" s="9" t="str">
        <f t="shared" ref="K144:K145" si="5">IF(B144&lt;&gt;0,"sell "&amp;B144&amp;" "&amp;A144&amp;" @ $"&amp;G144,"")</f>
        <v/>
      </c>
      <c r="L144" s="10">
        <f>L143+(G144*B144)</f>
        <v>17731.55</v>
      </c>
      <c r="M144" s="9"/>
      <c r="N144" s="9"/>
      <c r="O144" s="9"/>
      <c r="P144" s="9"/>
      <c r="Q144" s="11"/>
    </row>
    <row r="145" spans="1:17">
      <c r="A145" s="14"/>
      <c r="B145" s="9">
        <v>0</v>
      </c>
      <c r="C145" s="10">
        <v>0</v>
      </c>
      <c r="D145" s="10">
        <f>C145*B145</f>
        <v>0</v>
      </c>
      <c r="E145" s="38"/>
      <c r="F145" s="9"/>
      <c r="G145" s="10">
        <v>0</v>
      </c>
      <c r="H145" s="10">
        <f>(B145*G145)-D145</f>
        <v>0</v>
      </c>
      <c r="I145" s="9" t="s">
        <v>134</v>
      </c>
      <c r="J145" s="38">
        <f>G145*B145</f>
        <v>0</v>
      </c>
      <c r="K145" s="9" t="str">
        <f t="shared" si="5"/>
        <v/>
      </c>
      <c r="L145" s="10">
        <f>L144+(G145*B145)</f>
        <v>17731.55</v>
      </c>
      <c r="M145" s="9" t="s">
        <v>44</v>
      </c>
      <c r="N145" s="9"/>
      <c r="O145" s="9"/>
      <c r="P145" s="9"/>
      <c r="Q145" s="11"/>
    </row>
    <row r="146" spans="1:17">
      <c r="A146" s="14"/>
      <c r="B146" s="9"/>
      <c r="C146" s="10" t="s">
        <v>20</v>
      </c>
      <c r="D146" s="10">
        <f>SUM(D143:D145)</f>
        <v>4948.0200000000004</v>
      </c>
      <c r="E146" s="9"/>
      <c r="F146" s="9"/>
      <c r="G146" s="41"/>
      <c r="H146" s="10">
        <f>SUM(H143:H145)</f>
        <v>37.799999999999272</v>
      </c>
      <c r="I146" s="9"/>
      <c r="J146" s="38">
        <f>SUM(J143:J145)</f>
        <v>4985.82</v>
      </c>
      <c r="K146" s="9"/>
      <c r="L146" s="10"/>
      <c r="M146" s="9"/>
      <c r="N146" s="9"/>
      <c r="O146" s="9"/>
      <c r="P146" s="9"/>
      <c r="Q146" s="11"/>
    </row>
    <row r="147" spans="1:17">
      <c r="A147" s="14"/>
      <c r="B147" s="9"/>
      <c r="C147" s="10"/>
      <c r="D147" s="10"/>
      <c r="E147" s="9"/>
      <c r="F147" s="9"/>
      <c r="G147" s="42"/>
      <c r="H147" s="39"/>
      <c r="I147" s="9"/>
      <c r="J147" s="9"/>
      <c r="K147" s="9"/>
      <c r="L147" s="10"/>
      <c r="M147" s="9"/>
      <c r="N147" s="9"/>
      <c r="O147" s="9"/>
      <c r="P147" s="9"/>
      <c r="Q147" s="11"/>
    </row>
    <row r="148" spans="1:17">
      <c r="A148" s="14"/>
      <c r="B148" s="9"/>
      <c r="C148" s="10"/>
      <c r="D148" s="10"/>
      <c r="E148" s="20"/>
      <c r="F148" s="9"/>
      <c r="G148" s="41"/>
      <c r="H148" s="10"/>
      <c r="I148" s="9"/>
      <c r="J148" s="9"/>
      <c r="K148" s="9"/>
      <c r="L148" s="10"/>
      <c r="M148" s="12" t="s">
        <v>41</v>
      </c>
      <c r="N148" s="9"/>
      <c r="O148" s="9"/>
      <c r="P148" s="9"/>
      <c r="Q148" s="11"/>
    </row>
    <row r="149" spans="1:17">
      <c r="A149" s="8"/>
      <c r="B149" s="9"/>
      <c r="C149" s="10"/>
      <c r="D149" s="10"/>
      <c r="E149" s="20"/>
      <c r="F149" s="9"/>
      <c r="G149" s="41"/>
      <c r="H149" s="10"/>
      <c r="I149" s="9"/>
      <c r="J149" s="9"/>
      <c r="K149" s="9"/>
      <c r="L149" s="10"/>
      <c r="M149" s="12" t="s">
        <v>42</v>
      </c>
      <c r="N149" s="9"/>
      <c r="O149" s="9"/>
      <c r="P149" s="9"/>
      <c r="Q149" s="11"/>
    </row>
    <row r="150" spans="1:17">
      <c r="A150" s="8"/>
      <c r="B150" s="12" t="s">
        <v>6</v>
      </c>
      <c r="C150" s="13" t="s">
        <v>4</v>
      </c>
      <c r="D150" s="13" t="s">
        <v>5</v>
      </c>
      <c r="E150" s="23" t="s">
        <v>16</v>
      </c>
      <c r="F150" s="9"/>
      <c r="G150" s="43" t="s">
        <v>18</v>
      </c>
      <c r="H150" s="13" t="s">
        <v>19</v>
      </c>
      <c r="I150" s="9"/>
      <c r="J150" s="9"/>
      <c r="K150" s="9"/>
      <c r="L150" s="10"/>
      <c r="M150" s="38">
        <f>L142</f>
        <v>12745.73</v>
      </c>
      <c r="N150" s="9" t="s">
        <v>45</v>
      </c>
      <c r="O150" s="9"/>
      <c r="P150" s="9"/>
      <c r="Q150" s="11"/>
    </row>
    <row r="151" spans="1:17">
      <c r="A151" s="14" t="s">
        <v>161</v>
      </c>
      <c r="B151" s="9">
        <v>77</v>
      </c>
      <c r="C151" s="10">
        <v>21.35</v>
      </c>
      <c r="D151" s="10">
        <f>C151*B151</f>
        <v>1643.95</v>
      </c>
      <c r="E151" s="38" t="s">
        <v>46</v>
      </c>
      <c r="F151" s="9"/>
      <c r="G151" s="10">
        <v>21.59</v>
      </c>
      <c r="H151" s="10">
        <f>(B151*G151)-D151</f>
        <v>18.480000000000018</v>
      </c>
      <c r="I151" s="9" t="s">
        <v>134</v>
      </c>
      <c r="J151" s="9"/>
      <c r="K151" s="9" t="str">
        <f>IF(B151&lt;&gt;0,"buy "&amp;B151&amp;" "&amp;A151&amp;" @ $"&amp;G151,"")</f>
        <v>buy 77 EVRI @ $21.59</v>
      </c>
      <c r="L151" s="10">
        <f>L145-(G151*B151)</f>
        <v>16069.119999999999</v>
      </c>
      <c r="M151" s="38">
        <f>L142-(G151*B151)</f>
        <v>11083.3</v>
      </c>
      <c r="N151" s="9"/>
      <c r="O151" s="9"/>
      <c r="P151" s="9"/>
      <c r="Q151" s="11"/>
    </row>
    <row r="152" spans="1:17">
      <c r="A152" s="14" t="s">
        <v>162</v>
      </c>
      <c r="B152" s="9">
        <v>3</v>
      </c>
      <c r="C152" s="10">
        <v>535.94000000000005</v>
      </c>
      <c r="D152" s="10">
        <f>C152*B152</f>
        <v>1607.8200000000002</v>
      </c>
      <c r="E152" s="38" t="s">
        <v>46</v>
      </c>
      <c r="F152" s="9"/>
      <c r="G152" s="10">
        <v>540.45000000000005</v>
      </c>
      <c r="H152" s="10">
        <f>(B152*G152)-D152</f>
        <v>13.529999999999973</v>
      </c>
      <c r="I152" s="9" t="s">
        <v>134</v>
      </c>
      <c r="J152" s="9"/>
      <c r="K152" s="9" t="str">
        <f>IF(B152&lt;&gt;0,"buy "&amp;B152&amp;" "&amp;A152&amp;" @ $"&amp;G152,"")</f>
        <v>buy 3 RH @ $540.45</v>
      </c>
      <c r="L152" s="10">
        <f>L151-(G152*B152)</f>
        <v>14447.769999999999</v>
      </c>
      <c r="M152" s="38">
        <f>M151-(G152*B152)</f>
        <v>9461.9499999999989</v>
      </c>
      <c r="N152" s="9"/>
      <c r="O152" s="9"/>
      <c r="P152" s="9"/>
      <c r="Q152" s="11"/>
    </row>
    <row r="153" spans="1:17">
      <c r="A153" s="28" t="s">
        <v>163</v>
      </c>
      <c r="B153" s="29">
        <v>19</v>
      </c>
      <c r="C153" s="30">
        <v>86.34</v>
      </c>
      <c r="D153" s="30">
        <f>C153*B153</f>
        <v>1640.46</v>
      </c>
      <c r="E153" s="38" t="s">
        <v>46</v>
      </c>
      <c r="F153" s="29"/>
      <c r="G153" s="30">
        <v>86.62</v>
      </c>
      <c r="H153" s="30">
        <f>(B153*G153)-D153</f>
        <v>5.3200000000001637</v>
      </c>
      <c r="I153" s="9" t="s">
        <v>134</v>
      </c>
      <c r="J153" s="9"/>
      <c r="K153" s="9" t="str">
        <f>IF(B153&lt;&gt;0,"buy "&amp;B153&amp;" "&amp;A153&amp;" @ $"&amp;G153,"")</f>
        <v>buy 19 IMKTA @ $86.62</v>
      </c>
      <c r="L153" s="10">
        <f>L152-(G153*B153)</f>
        <v>12801.989999999998</v>
      </c>
      <c r="M153" s="46">
        <f>M152-(G153*B153)</f>
        <v>7816.1699999999983</v>
      </c>
      <c r="N153" s="47" t="str">
        <f>"$"&amp;TEXT(M153,"#,##0.00")&amp;" will be the balance in the account after purchases.  "</f>
        <v xml:space="preserve">$7,816.17 will be the balance in the account after purchases.  </v>
      </c>
      <c r="O153" s="47"/>
      <c r="P153" s="47"/>
      <c r="Q153" s="48"/>
    </row>
    <row r="154" spans="1:17">
      <c r="A154" s="14"/>
      <c r="B154" s="9"/>
      <c r="C154" s="10" t="s">
        <v>20</v>
      </c>
      <c r="D154" s="10">
        <f>SUM(D151:D153)</f>
        <v>4892.2300000000005</v>
      </c>
      <c r="E154" s="9"/>
      <c r="F154" s="9"/>
      <c r="G154" s="10" t="s">
        <v>28</v>
      </c>
      <c r="H154" s="10">
        <f>SUM(H151:H153)</f>
        <v>37.330000000000155</v>
      </c>
      <c r="I154" s="9"/>
      <c r="J154" s="9"/>
      <c r="K154" s="9"/>
      <c r="L154" s="10"/>
      <c r="M154" s="9"/>
      <c r="N154" s="9" t="s">
        <v>84</v>
      </c>
      <c r="O154" s="9"/>
      <c r="P154" s="9"/>
      <c r="Q154" s="11"/>
    </row>
    <row r="155" spans="1:17">
      <c r="A155" s="14"/>
      <c r="B155" s="9"/>
      <c r="C155" s="10"/>
      <c r="D155" s="10"/>
      <c r="E155" s="9"/>
      <c r="F155" s="9"/>
      <c r="G155" s="10"/>
      <c r="H155" s="10"/>
      <c r="I155" s="9"/>
      <c r="J155" s="9"/>
      <c r="K155" s="9"/>
      <c r="L155" s="10"/>
      <c r="M155" s="12" t="str">
        <f>IF(J146+M153&gt;0,"Credit Surplus","Credit Shortage")</f>
        <v>Credit Surplus</v>
      </c>
      <c r="N155" s="38">
        <f>J146+M153</f>
        <v>12801.989999999998</v>
      </c>
      <c r="O155" s="9" t="s">
        <v>121</v>
      </c>
      <c r="P155" s="9"/>
      <c r="Q155" s="11"/>
    </row>
    <row r="156" spans="1:17">
      <c r="A156" s="14"/>
      <c r="B156" s="9"/>
      <c r="C156" s="10"/>
      <c r="D156" s="10"/>
      <c r="E156" s="9"/>
      <c r="F156" s="9"/>
      <c r="G156" s="10"/>
      <c r="H156" s="10"/>
      <c r="I156" s="9"/>
      <c r="J156" s="9"/>
      <c r="K156" s="9"/>
      <c r="L156" s="10"/>
      <c r="M156" s="9"/>
      <c r="N156" s="9"/>
      <c r="O156" s="9"/>
      <c r="P156" s="9"/>
      <c r="Q156" s="11"/>
    </row>
    <row r="157" spans="1:17">
      <c r="A157" s="14"/>
      <c r="B157" s="9"/>
      <c r="C157" s="10"/>
      <c r="D157" s="10"/>
      <c r="E157" s="9"/>
      <c r="F157" s="9"/>
      <c r="G157" s="10"/>
      <c r="H157" s="10"/>
      <c r="I157" s="9"/>
      <c r="J157" s="9"/>
      <c r="K157" s="9"/>
      <c r="L157" s="9"/>
      <c r="M157" s="9"/>
      <c r="N157" s="9"/>
      <c r="O157" s="9"/>
      <c r="P157" s="9"/>
      <c r="Q157" s="11"/>
    </row>
    <row r="158" spans="1:17">
      <c r="A158" s="14" t="s">
        <v>23</v>
      </c>
      <c r="B158" s="9"/>
      <c r="C158" s="10"/>
      <c r="D158" s="22">
        <v>1993.99</v>
      </c>
      <c r="E158" s="9" t="s">
        <v>111</v>
      </c>
      <c r="F158" s="9"/>
      <c r="G158" s="10"/>
      <c r="H158" s="10"/>
      <c r="I158" s="9"/>
      <c r="J158" s="9"/>
      <c r="K158" s="9"/>
      <c r="L158" s="9"/>
      <c r="M158" s="9"/>
      <c r="N158" s="9"/>
      <c r="O158" s="9"/>
      <c r="P158" s="9"/>
      <c r="Q158" s="11"/>
    </row>
    <row r="159" spans="1:17">
      <c r="A159" s="14" t="s">
        <v>24</v>
      </c>
      <c r="B159" s="9"/>
      <c r="C159" s="10"/>
      <c r="D159" s="49">
        <f>H146</f>
        <v>37.799999999999272</v>
      </c>
      <c r="E159" s="9" t="s">
        <v>36</v>
      </c>
      <c r="F159" s="9"/>
      <c r="G159" s="10"/>
      <c r="H159" s="10"/>
      <c r="I159" s="9"/>
      <c r="J159" s="9"/>
      <c r="K159" s="9"/>
      <c r="L159" s="9"/>
      <c r="M159" s="9"/>
      <c r="N159" s="9"/>
      <c r="O159" s="9"/>
      <c r="P159" s="9"/>
      <c r="Q159" s="11"/>
    </row>
    <row r="160" spans="1:17">
      <c r="A160" s="14" t="s">
        <v>25</v>
      </c>
      <c r="B160" s="9"/>
      <c r="C160" s="10"/>
      <c r="D160" s="10">
        <f>D158+D159</f>
        <v>2031.7899999999993</v>
      </c>
      <c r="E160" s="9"/>
      <c r="F160" s="9"/>
      <c r="G160" s="10"/>
      <c r="H160" s="10"/>
      <c r="I160" s="9"/>
      <c r="J160" s="9"/>
      <c r="K160" s="9"/>
      <c r="L160" s="9"/>
      <c r="M160" s="9"/>
      <c r="N160" s="9"/>
      <c r="O160" s="9"/>
      <c r="P160" s="9"/>
      <c r="Q160" s="11"/>
    </row>
    <row r="161" spans="1:17">
      <c r="A161" s="14" t="s">
        <v>27</v>
      </c>
      <c r="B161" s="9"/>
      <c r="C161" s="10"/>
      <c r="D161" s="10">
        <f>H154</f>
        <v>37.330000000000155</v>
      </c>
      <c r="E161" s="9" t="s">
        <v>37</v>
      </c>
      <c r="F161" s="9"/>
      <c r="G161" s="10"/>
      <c r="H161" s="10"/>
      <c r="I161" s="9"/>
      <c r="J161" s="9"/>
      <c r="K161" s="9"/>
      <c r="L161" s="9"/>
      <c r="M161" s="9"/>
      <c r="N161" s="9"/>
      <c r="O161" s="9"/>
      <c r="P161" s="9"/>
      <c r="Q161" s="11"/>
    </row>
    <row r="162" spans="1:17">
      <c r="A162" s="14" t="s">
        <v>25</v>
      </c>
      <c r="B162" s="9"/>
      <c r="C162" s="10"/>
      <c r="D162" s="32">
        <f>D160-D161</f>
        <v>1994.4599999999991</v>
      </c>
      <c r="E162" s="20" t="s">
        <v>38</v>
      </c>
      <c r="F162" s="9"/>
      <c r="G162" s="10"/>
      <c r="H162" s="10"/>
      <c r="I162" s="9"/>
      <c r="J162" s="9"/>
      <c r="K162" s="9"/>
      <c r="L162" s="9"/>
      <c r="M162" s="9"/>
      <c r="N162" s="9"/>
      <c r="O162" s="9"/>
      <c r="P162" s="9"/>
      <c r="Q162" s="11"/>
    </row>
    <row r="163" spans="1:17" ht="14.65" thickBot="1">
      <c r="A163" s="16"/>
      <c r="B163" s="17"/>
      <c r="C163" s="18"/>
      <c r="D163" s="18"/>
      <c r="E163" s="17"/>
      <c r="F163" s="17"/>
      <c r="G163" s="18"/>
      <c r="H163" s="18"/>
      <c r="I163" s="17"/>
      <c r="J163" s="17"/>
      <c r="K163" s="17"/>
      <c r="L163" s="17"/>
      <c r="M163" s="17"/>
      <c r="N163" s="17"/>
      <c r="O163" s="17"/>
      <c r="P163" s="17"/>
      <c r="Q163" s="19"/>
    </row>
    <row r="164" spans="1:17" ht="14.65" thickTop="1"/>
    <row r="166" spans="1:17" ht="14.65" thickBot="1"/>
    <row r="167" spans="1:17" ht="14.65" thickTop="1">
      <c r="A167" s="3"/>
      <c r="B167" s="4"/>
      <c r="C167" s="5">
        <v>44530</v>
      </c>
      <c r="D167" s="6"/>
      <c r="E167" s="4"/>
      <c r="F167" s="4"/>
      <c r="G167" s="6"/>
      <c r="H167" s="6"/>
      <c r="I167" s="4"/>
      <c r="J167" s="4"/>
      <c r="K167" s="4"/>
      <c r="L167" s="21" t="s">
        <v>40</v>
      </c>
      <c r="M167" s="4"/>
      <c r="N167" s="4"/>
      <c r="O167" s="4"/>
      <c r="P167" s="4"/>
      <c r="Q167" s="7"/>
    </row>
    <row r="168" spans="1:17">
      <c r="A168" s="8" t="s">
        <v>11</v>
      </c>
      <c r="B168" s="9"/>
      <c r="C168" s="10"/>
      <c r="D168" s="10"/>
      <c r="E168" s="9"/>
      <c r="F168" s="9"/>
      <c r="G168" s="10"/>
      <c r="H168" s="10"/>
      <c r="I168" s="9"/>
      <c r="J168" s="12" t="s">
        <v>68</v>
      </c>
      <c r="K168" s="9"/>
      <c r="L168" s="12" t="s">
        <v>21</v>
      </c>
      <c r="M168" s="12"/>
      <c r="N168" s="9"/>
      <c r="O168" s="9"/>
      <c r="P168" s="9"/>
      <c r="Q168" s="11"/>
    </row>
    <row r="169" spans="1:17">
      <c r="A169" s="8" t="s">
        <v>3</v>
      </c>
      <c r="B169" s="12" t="s">
        <v>6</v>
      </c>
      <c r="C169" s="13" t="s">
        <v>4</v>
      </c>
      <c r="D169" s="13" t="s">
        <v>7</v>
      </c>
      <c r="E169" s="12" t="s">
        <v>16</v>
      </c>
      <c r="F169" s="9"/>
      <c r="G169" s="13" t="s">
        <v>18</v>
      </c>
      <c r="H169" s="13" t="s">
        <v>19</v>
      </c>
      <c r="I169" s="43" t="s">
        <v>133</v>
      </c>
      <c r="J169" s="12" t="s">
        <v>67</v>
      </c>
      <c r="K169" s="9"/>
      <c r="L169" s="22">
        <v>12745.73</v>
      </c>
      <c r="M169" s="9" t="s">
        <v>135</v>
      </c>
      <c r="N169" s="9"/>
      <c r="O169" s="9"/>
      <c r="P169" s="9"/>
      <c r="Q169" s="11"/>
    </row>
    <row r="170" spans="1:17">
      <c r="A170" s="14" t="s">
        <v>152</v>
      </c>
      <c r="B170" s="9">
        <v>16</v>
      </c>
      <c r="C170" s="10">
        <v>106.5</v>
      </c>
      <c r="D170" s="10">
        <f>C170*B170</f>
        <v>1704</v>
      </c>
      <c r="E170" s="38" t="s">
        <v>69</v>
      </c>
      <c r="F170" s="9"/>
      <c r="G170" s="10">
        <v>109.9</v>
      </c>
      <c r="H170" s="10">
        <f>(B170*G170)-D170</f>
        <v>54.400000000000091</v>
      </c>
      <c r="I170" s="9" t="s">
        <v>134</v>
      </c>
      <c r="J170" s="38">
        <f>G170*B170</f>
        <v>1758.4</v>
      </c>
      <c r="K170" s="9" t="str">
        <f>IF(B170&lt;&gt;0,"sell "&amp;B170&amp;" "&amp;A170&amp;" @ $"&amp;G170,"")</f>
        <v>sell 16 ATKR @ $109.9</v>
      </c>
      <c r="L170" s="10">
        <f>L169+(G170*B170)</f>
        <v>14504.13</v>
      </c>
      <c r="M170" s="9"/>
      <c r="N170" s="9"/>
      <c r="O170" s="9"/>
      <c r="P170" s="9"/>
      <c r="Q170" s="11"/>
    </row>
    <row r="171" spans="1:17">
      <c r="A171" s="14" t="s">
        <v>153</v>
      </c>
      <c r="B171" s="9">
        <v>17</v>
      </c>
      <c r="C171" s="10">
        <v>88.88</v>
      </c>
      <c r="D171" s="10">
        <f>C171*B171</f>
        <v>1510.96</v>
      </c>
      <c r="E171" s="38" t="s">
        <v>69</v>
      </c>
      <c r="F171" s="9"/>
      <c r="G171" s="10">
        <v>89.65</v>
      </c>
      <c r="H171" s="10">
        <f>(B171*G171)-D171</f>
        <v>13.090000000000146</v>
      </c>
      <c r="I171" s="9" t="s">
        <v>134</v>
      </c>
      <c r="J171" s="38">
        <f>G171*B171</f>
        <v>1524.0500000000002</v>
      </c>
      <c r="K171" s="9" t="str">
        <f t="shared" ref="K171:K172" si="6">IF(B171&lt;&gt;0,"sell "&amp;B171&amp;" "&amp;A171&amp;" @ $"&amp;G171,"")</f>
        <v>sell 17 NTAP @ $89.65</v>
      </c>
      <c r="L171" s="10">
        <f>L170+(G171*B171)</f>
        <v>16028.18</v>
      </c>
      <c r="M171" s="9"/>
      <c r="N171" s="9"/>
      <c r="O171" s="9"/>
      <c r="P171" s="9"/>
      <c r="Q171" s="11"/>
    </row>
    <row r="172" spans="1:17">
      <c r="A172" s="14" t="s">
        <v>154</v>
      </c>
      <c r="B172" s="9">
        <v>29</v>
      </c>
      <c r="C172" s="10">
        <v>55.9</v>
      </c>
      <c r="D172" s="10">
        <f>C172*B172</f>
        <v>1621.1</v>
      </c>
      <c r="E172" s="38" t="s">
        <v>69</v>
      </c>
      <c r="F172" s="9"/>
      <c r="G172" s="10">
        <v>56.85</v>
      </c>
      <c r="H172" s="10">
        <f>(B172*G172)-D172</f>
        <v>27.550000000000182</v>
      </c>
      <c r="I172" s="9" t="s">
        <v>134</v>
      </c>
      <c r="J172" s="38">
        <f>G172*B172</f>
        <v>1648.65</v>
      </c>
      <c r="K172" s="9" t="str">
        <f t="shared" si="6"/>
        <v>sell 29 LKQ @ $56.85</v>
      </c>
      <c r="L172" s="10">
        <f>L171+(G172*B172)</f>
        <v>17676.830000000002</v>
      </c>
      <c r="M172" s="9" t="s">
        <v>44</v>
      </c>
      <c r="N172" s="9"/>
      <c r="O172" s="9"/>
      <c r="P172" s="9"/>
      <c r="Q172" s="11"/>
    </row>
    <row r="173" spans="1:17">
      <c r="A173" s="14"/>
      <c r="B173" s="9"/>
      <c r="C173" s="10" t="s">
        <v>20</v>
      </c>
      <c r="D173" s="10">
        <f>SUM(D170:D172)</f>
        <v>4836.0599999999995</v>
      </c>
      <c r="E173" s="9"/>
      <c r="F173" s="9"/>
      <c r="G173" s="41"/>
      <c r="H173" s="10">
        <f>SUM(H170:H172)</f>
        <v>95.040000000000418</v>
      </c>
      <c r="I173" s="9"/>
      <c r="J173" s="38">
        <f>SUM(J170:J172)</f>
        <v>4931.1000000000004</v>
      </c>
      <c r="K173" s="9"/>
      <c r="L173" s="10"/>
      <c r="M173" s="9"/>
      <c r="N173" s="9"/>
      <c r="O173" s="9"/>
      <c r="P173" s="9"/>
      <c r="Q173" s="11"/>
    </row>
    <row r="174" spans="1:17">
      <c r="A174" s="14"/>
      <c r="B174" s="9"/>
      <c r="C174" s="10"/>
      <c r="D174" s="10"/>
      <c r="E174" s="9"/>
      <c r="F174" s="9"/>
      <c r="G174" s="42"/>
      <c r="H174" s="39"/>
      <c r="I174" s="9"/>
      <c r="J174" s="9"/>
      <c r="K174" s="9"/>
      <c r="L174" s="10"/>
      <c r="M174" s="9"/>
      <c r="N174" s="9"/>
      <c r="O174" s="9"/>
      <c r="P174" s="9"/>
      <c r="Q174" s="11"/>
    </row>
    <row r="175" spans="1:17">
      <c r="A175" s="14"/>
      <c r="B175" s="9"/>
      <c r="C175" s="10"/>
      <c r="D175" s="10"/>
      <c r="E175" s="20"/>
      <c r="F175" s="9"/>
      <c r="G175" s="41"/>
      <c r="H175" s="10"/>
      <c r="I175" s="9"/>
      <c r="J175" s="9"/>
      <c r="K175" s="9"/>
      <c r="L175" s="10"/>
      <c r="M175" s="12" t="s">
        <v>41</v>
      </c>
      <c r="N175" s="9"/>
      <c r="O175" s="9"/>
      <c r="P175" s="9"/>
      <c r="Q175" s="11"/>
    </row>
    <row r="176" spans="1:17">
      <c r="A176" s="8" t="s">
        <v>12</v>
      </c>
      <c r="B176" s="9"/>
      <c r="C176" s="10"/>
      <c r="D176" s="10"/>
      <c r="E176" s="20"/>
      <c r="F176" s="9"/>
      <c r="G176" s="41"/>
      <c r="H176" s="10"/>
      <c r="I176" s="9"/>
      <c r="J176" s="9"/>
      <c r="K176" s="9"/>
      <c r="L176" s="10"/>
      <c r="M176" s="12" t="s">
        <v>42</v>
      </c>
      <c r="N176" s="9"/>
      <c r="O176" s="9"/>
      <c r="P176" s="9"/>
      <c r="Q176" s="11"/>
    </row>
    <row r="177" spans="1:17">
      <c r="A177" s="8" t="s">
        <v>3</v>
      </c>
      <c r="B177" s="12" t="s">
        <v>6</v>
      </c>
      <c r="C177" s="13" t="s">
        <v>4</v>
      </c>
      <c r="D177" s="13" t="s">
        <v>5</v>
      </c>
      <c r="E177" s="23" t="s">
        <v>16</v>
      </c>
      <c r="F177" s="9"/>
      <c r="G177" s="43" t="s">
        <v>18</v>
      </c>
      <c r="H177" s="13" t="s">
        <v>19</v>
      </c>
      <c r="I177" s="9"/>
      <c r="J177" s="9"/>
      <c r="K177" s="9"/>
      <c r="L177" s="10"/>
      <c r="M177" s="38">
        <f>L169</f>
        <v>12745.73</v>
      </c>
      <c r="N177" s="9" t="s">
        <v>45</v>
      </c>
      <c r="O177" s="9"/>
      <c r="P177" s="9"/>
      <c r="Q177" s="11"/>
    </row>
    <row r="178" spans="1:17">
      <c r="A178" s="14" t="s">
        <v>159</v>
      </c>
      <c r="B178" s="9">
        <v>41</v>
      </c>
      <c r="C178" s="10">
        <v>39.090000000000003</v>
      </c>
      <c r="D178" s="10">
        <f>C178*B178</f>
        <v>1602.69</v>
      </c>
      <c r="E178" s="38" t="s">
        <v>69</v>
      </c>
      <c r="F178" s="9"/>
      <c r="G178" s="10">
        <v>39.5</v>
      </c>
      <c r="H178" s="10">
        <f>(B178*G178)-D178</f>
        <v>16.809999999999945</v>
      </c>
      <c r="I178" s="9" t="s">
        <v>134</v>
      </c>
      <c r="J178" s="9"/>
      <c r="K178" s="9" t="str">
        <f>IF(B178&lt;&gt;0,"buy "&amp;B178&amp;" "&amp;A178&amp;" @ $"&amp;G178,"")</f>
        <v>buy 41 THRY @ $39.5</v>
      </c>
      <c r="L178" s="10">
        <f>L172-(G178*B178)</f>
        <v>16057.330000000002</v>
      </c>
      <c r="M178" s="38">
        <f>L169-(G178*B178)</f>
        <v>11126.23</v>
      </c>
      <c r="N178" s="9"/>
      <c r="O178" s="9"/>
      <c r="P178" s="9"/>
      <c r="Q178" s="11"/>
    </row>
    <row r="179" spans="1:17">
      <c r="A179" s="14" t="s">
        <v>160</v>
      </c>
      <c r="B179" s="9">
        <v>18</v>
      </c>
      <c r="C179" s="10">
        <v>87.83</v>
      </c>
      <c r="D179" s="10">
        <f>C179*B179</f>
        <v>1580.94</v>
      </c>
      <c r="E179" s="38" t="s">
        <v>69</v>
      </c>
      <c r="F179" s="9"/>
      <c r="G179" s="10">
        <v>89</v>
      </c>
      <c r="H179" s="10">
        <f>(B179*G179)-D179</f>
        <v>21.059999999999945</v>
      </c>
      <c r="I179" s="9" t="s">
        <v>134</v>
      </c>
      <c r="J179" s="9"/>
      <c r="K179" s="9" t="str">
        <f>IF(B179&lt;&gt;0,"buy "&amp;B179&amp;" "&amp;A179&amp;" @ $"&amp;G179,"")</f>
        <v>buy 18 IPAR @ $89</v>
      </c>
      <c r="L179" s="10">
        <f>L178-(G179*B179)</f>
        <v>14455.330000000002</v>
      </c>
      <c r="M179" s="38">
        <f>M178-(G179*B179)</f>
        <v>9524.23</v>
      </c>
      <c r="N179" s="9"/>
      <c r="O179" s="9"/>
      <c r="P179" s="9"/>
      <c r="Q179" s="11"/>
    </row>
    <row r="180" spans="1:17">
      <c r="A180" s="28"/>
      <c r="B180" s="29"/>
      <c r="C180" s="30">
        <v>0</v>
      </c>
      <c r="D180" s="30">
        <f>C180*B180</f>
        <v>0</v>
      </c>
      <c r="E180" s="38"/>
      <c r="F180" s="29"/>
      <c r="G180" s="30">
        <v>0</v>
      </c>
      <c r="H180" s="30">
        <f>(B180*G180)-D180</f>
        <v>0</v>
      </c>
      <c r="I180" s="9"/>
      <c r="J180" s="9"/>
      <c r="K180" s="9" t="str">
        <f>IF(B180&lt;&gt;0,"buy "&amp;B180&amp;" "&amp;A180&amp;" @ $"&amp;G180,"")</f>
        <v/>
      </c>
      <c r="L180" s="10">
        <f>L179-(G180*B180)</f>
        <v>14455.330000000002</v>
      </c>
      <c r="M180" s="46">
        <f>M179-(G180*B180)</f>
        <v>9524.23</v>
      </c>
      <c r="N180" s="47" t="str">
        <f>"$"&amp;TEXT(M180,"#,##0.00")&amp;" will be the balance in the account after purchases.  "</f>
        <v xml:space="preserve">$9,524.23 will be the balance in the account after purchases.  </v>
      </c>
      <c r="O180" s="47"/>
      <c r="P180" s="47"/>
      <c r="Q180" s="48"/>
    </row>
    <row r="181" spans="1:17">
      <c r="A181" s="14"/>
      <c r="B181" s="9"/>
      <c r="C181" s="10" t="s">
        <v>20</v>
      </c>
      <c r="D181" s="10">
        <f>SUM(D178:D180)</f>
        <v>3183.63</v>
      </c>
      <c r="E181" s="9"/>
      <c r="F181" s="9"/>
      <c r="G181" s="10" t="s">
        <v>28</v>
      </c>
      <c r="H181" s="10">
        <f>SUM(H178:H180)</f>
        <v>37.869999999999891</v>
      </c>
      <c r="I181" s="9"/>
      <c r="J181" s="9"/>
      <c r="K181" s="9"/>
      <c r="L181" s="10"/>
      <c r="M181" s="9"/>
      <c r="N181" s="9" t="s">
        <v>84</v>
      </c>
      <c r="O181" s="9"/>
      <c r="P181" s="9"/>
      <c r="Q181" s="11"/>
    </row>
    <row r="182" spans="1:17">
      <c r="A182" s="14"/>
      <c r="B182" s="9"/>
      <c r="C182" s="10"/>
      <c r="D182" s="10"/>
      <c r="E182" s="9"/>
      <c r="F182" s="9"/>
      <c r="G182" s="10"/>
      <c r="H182" s="10"/>
      <c r="I182" s="9"/>
      <c r="J182" s="9"/>
      <c r="K182" s="9"/>
      <c r="L182" s="10"/>
      <c r="M182" s="12" t="str">
        <f>IF(J173+M180&gt;0,"Credit Surplus","Credit Shortage")</f>
        <v>Credit Surplus</v>
      </c>
      <c r="N182" s="38">
        <f>J173+M180</f>
        <v>14455.33</v>
      </c>
      <c r="O182" s="9" t="s">
        <v>121</v>
      </c>
      <c r="P182" s="9"/>
      <c r="Q182" s="11"/>
    </row>
    <row r="183" spans="1:17">
      <c r="A183" s="14"/>
      <c r="B183" s="9"/>
      <c r="C183" s="10"/>
      <c r="D183" s="10"/>
      <c r="E183" s="9"/>
      <c r="F183" s="9"/>
      <c r="G183" s="10"/>
      <c r="H183" s="10"/>
      <c r="I183" s="9"/>
      <c r="J183" s="9"/>
      <c r="K183" s="9"/>
      <c r="L183" s="10"/>
      <c r="M183" s="9"/>
      <c r="N183" s="9"/>
      <c r="O183" s="9"/>
      <c r="P183" s="9"/>
      <c r="Q183" s="11"/>
    </row>
    <row r="184" spans="1:17">
      <c r="A184" s="14"/>
      <c r="B184" s="9"/>
      <c r="C184" s="10"/>
      <c r="D184" s="10"/>
      <c r="E184" s="9"/>
      <c r="F184" s="9"/>
      <c r="G184" s="10"/>
      <c r="H184" s="10"/>
      <c r="I184" s="9"/>
      <c r="J184" s="9"/>
      <c r="K184" s="9"/>
      <c r="L184" s="9"/>
      <c r="M184" s="9"/>
      <c r="N184" s="9"/>
      <c r="O184" s="9"/>
      <c r="P184" s="9"/>
      <c r="Q184" s="11"/>
    </row>
    <row r="185" spans="1:17">
      <c r="A185" s="14" t="s">
        <v>23</v>
      </c>
      <c r="B185" s="9"/>
      <c r="C185" s="10"/>
      <c r="D185" s="22">
        <v>1886.28</v>
      </c>
      <c r="E185" s="9" t="s">
        <v>111</v>
      </c>
      <c r="F185" s="9"/>
      <c r="G185" s="10"/>
      <c r="H185" s="10"/>
      <c r="I185" s="9"/>
      <c r="J185" s="9"/>
      <c r="K185" s="9"/>
      <c r="L185" s="9"/>
      <c r="M185" s="9"/>
      <c r="N185" s="9"/>
      <c r="O185" s="9"/>
      <c r="P185" s="9"/>
      <c r="Q185" s="11"/>
    </row>
    <row r="186" spans="1:17">
      <c r="A186" s="14" t="s">
        <v>24</v>
      </c>
      <c r="B186" s="9"/>
      <c r="C186" s="10"/>
      <c r="D186" s="49">
        <f>H173</f>
        <v>95.040000000000418</v>
      </c>
      <c r="E186" s="9" t="s">
        <v>36</v>
      </c>
      <c r="F186" s="9"/>
      <c r="G186" s="10"/>
      <c r="H186" s="10"/>
      <c r="I186" s="9"/>
      <c r="J186" s="9"/>
      <c r="K186" s="9"/>
      <c r="L186" s="9"/>
      <c r="M186" s="9"/>
      <c r="N186" s="9"/>
      <c r="O186" s="9"/>
      <c r="P186" s="9"/>
      <c r="Q186" s="11"/>
    </row>
    <row r="187" spans="1:17">
      <c r="A187" s="14" t="s">
        <v>25</v>
      </c>
      <c r="B187" s="9"/>
      <c r="C187" s="10"/>
      <c r="D187" s="10">
        <f>D185+D186</f>
        <v>1981.3200000000004</v>
      </c>
      <c r="E187" s="9"/>
      <c r="F187" s="9"/>
      <c r="G187" s="10"/>
      <c r="H187" s="10"/>
      <c r="I187" s="9"/>
      <c r="J187" s="9"/>
      <c r="K187" s="9"/>
      <c r="L187" s="9"/>
      <c r="M187" s="9"/>
      <c r="N187" s="9"/>
      <c r="O187" s="9"/>
      <c r="P187" s="9"/>
      <c r="Q187" s="11"/>
    </row>
    <row r="188" spans="1:17">
      <c r="A188" s="14" t="s">
        <v>27</v>
      </c>
      <c r="B188" s="9"/>
      <c r="C188" s="10"/>
      <c r="D188" s="10">
        <f>H181</f>
        <v>37.869999999999891</v>
      </c>
      <c r="E188" s="9" t="s">
        <v>37</v>
      </c>
      <c r="F188" s="9"/>
      <c r="G188" s="10"/>
      <c r="H188" s="10"/>
      <c r="I188" s="9"/>
      <c r="J188" s="9"/>
      <c r="K188" s="9"/>
      <c r="L188" s="9"/>
      <c r="M188" s="9"/>
      <c r="N188" s="9"/>
      <c r="O188" s="9"/>
      <c r="P188" s="9"/>
      <c r="Q188" s="11"/>
    </row>
    <row r="189" spans="1:17">
      <c r="A189" s="14" t="s">
        <v>25</v>
      </c>
      <c r="B189" s="9"/>
      <c r="C189" s="10"/>
      <c r="D189" s="32">
        <f>D187-D188</f>
        <v>1943.4500000000005</v>
      </c>
      <c r="E189" s="20" t="s">
        <v>38</v>
      </c>
      <c r="F189" s="9"/>
      <c r="G189" s="10"/>
      <c r="H189" s="10"/>
      <c r="I189" s="9"/>
      <c r="J189" s="9"/>
      <c r="K189" s="9"/>
      <c r="L189" s="9"/>
      <c r="M189" s="9"/>
      <c r="N189" s="9"/>
      <c r="O189" s="9"/>
      <c r="P189" s="9"/>
      <c r="Q189" s="11"/>
    </row>
    <row r="190" spans="1:17" ht="14.65" thickBot="1">
      <c r="A190" s="16"/>
      <c r="B190" s="17"/>
      <c r="C190" s="18"/>
      <c r="D190" s="18"/>
      <c r="E190" s="17"/>
      <c r="F190" s="17"/>
      <c r="G190" s="18"/>
      <c r="H190" s="18"/>
      <c r="I190" s="17"/>
      <c r="J190" s="17"/>
      <c r="K190" s="17"/>
      <c r="L190" s="17"/>
      <c r="M190" s="17"/>
      <c r="N190" s="17"/>
      <c r="O190" s="17"/>
      <c r="P190" s="17"/>
      <c r="Q190" s="19"/>
    </row>
    <row r="191" spans="1:17" ht="14.65" thickTop="1"/>
    <row r="193" spans="1:17" ht="14.65" thickBot="1"/>
    <row r="194" spans="1:17" ht="14.65" thickTop="1">
      <c r="A194" s="3"/>
      <c r="B194" s="4"/>
      <c r="C194" s="5">
        <v>44500</v>
      </c>
      <c r="D194" s="6"/>
      <c r="E194" s="4"/>
      <c r="F194" s="4"/>
      <c r="G194" s="6"/>
      <c r="H194" s="6"/>
      <c r="I194" s="4"/>
      <c r="J194" s="4"/>
      <c r="K194" s="4"/>
      <c r="L194" s="21" t="s">
        <v>40</v>
      </c>
      <c r="M194" s="4"/>
      <c r="N194" s="4"/>
      <c r="O194" s="4"/>
      <c r="P194" s="4"/>
      <c r="Q194" s="7"/>
    </row>
    <row r="195" spans="1:17">
      <c r="A195" s="8" t="s">
        <v>11</v>
      </c>
      <c r="B195" s="9"/>
      <c r="C195" s="10"/>
      <c r="D195" s="10"/>
      <c r="E195" s="9"/>
      <c r="F195" s="9"/>
      <c r="G195" s="10"/>
      <c r="H195" s="10"/>
      <c r="I195" s="9"/>
      <c r="J195" s="12" t="s">
        <v>68</v>
      </c>
      <c r="K195" s="9"/>
      <c r="L195" s="12" t="s">
        <v>21</v>
      </c>
      <c r="M195" s="12"/>
      <c r="N195" s="9"/>
      <c r="O195" s="9"/>
      <c r="P195" s="9"/>
      <c r="Q195" s="11"/>
    </row>
    <row r="196" spans="1:17">
      <c r="A196" s="8" t="s">
        <v>3</v>
      </c>
      <c r="B196" s="12" t="s">
        <v>6</v>
      </c>
      <c r="C196" s="13" t="s">
        <v>4</v>
      </c>
      <c r="D196" s="13" t="s">
        <v>7</v>
      </c>
      <c r="E196" s="12" t="s">
        <v>16</v>
      </c>
      <c r="F196" s="9"/>
      <c r="G196" s="13" t="s">
        <v>18</v>
      </c>
      <c r="H196" s="13" t="s">
        <v>19</v>
      </c>
      <c r="I196" s="43" t="s">
        <v>133</v>
      </c>
      <c r="J196" s="12" t="s">
        <v>67</v>
      </c>
      <c r="K196" s="9"/>
      <c r="L196" s="22">
        <v>13142.04</v>
      </c>
      <c r="M196" s="9" t="s">
        <v>135</v>
      </c>
      <c r="N196" s="9"/>
      <c r="O196" s="9"/>
      <c r="P196" s="9"/>
      <c r="Q196" s="11"/>
    </row>
    <row r="197" spans="1:17">
      <c r="A197" s="14" t="s">
        <v>150</v>
      </c>
      <c r="B197" s="9">
        <v>13</v>
      </c>
      <c r="C197" s="10">
        <v>121.15</v>
      </c>
      <c r="D197" s="10">
        <f>C197*B197</f>
        <v>1574.95</v>
      </c>
      <c r="E197" s="38" t="s">
        <v>69</v>
      </c>
      <c r="F197" s="9"/>
      <c r="G197" s="10">
        <v>121.57</v>
      </c>
      <c r="H197" s="10">
        <f>(B197*G197)-D197</f>
        <v>5.459999999999809</v>
      </c>
      <c r="I197" s="9" t="s">
        <v>134</v>
      </c>
      <c r="J197" s="38">
        <f>G197*B197</f>
        <v>1580.4099999999999</v>
      </c>
      <c r="K197" s="9" t="str">
        <f>IF(B197&lt;&gt;0,"sell "&amp;B197&amp;" "&amp;A197&amp;" @ $"&amp;G197,"")</f>
        <v>sell 13 SSTK @ $121.57</v>
      </c>
      <c r="L197" s="10">
        <f>L196+(G197*B197)</f>
        <v>14722.45</v>
      </c>
      <c r="M197" s="9"/>
      <c r="N197" s="9"/>
      <c r="O197" s="9"/>
      <c r="P197" s="9"/>
      <c r="Q197" s="11"/>
    </row>
    <row r="198" spans="1:17">
      <c r="A198" s="14" t="s">
        <v>130</v>
      </c>
      <c r="B198" s="9">
        <v>3</v>
      </c>
      <c r="C198" s="10">
        <v>395.31</v>
      </c>
      <c r="D198" s="10">
        <f>C198*B198</f>
        <v>1185.93</v>
      </c>
      <c r="E198" s="38" t="s">
        <v>69</v>
      </c>
      <c r="F198" s="9"/>
      <c r="G198" s="10">
        <v>395.48</v>
      </c>
      <c r="H198" s="10">
        <f>(B198*G198)-D198</f>
        <v>0.50999999999999091</v>
      </c>
      <c r="I198" s="9" t="s">
        <v>134</v>
      </c>
      <c r="J198" s="38">
        <f>G198*B198</f>
        <v>1186.44</v>
      </c>
      <c r="K198" s="9" t="str">
        <f t="shared" ref="K198:K199" si="7">IF(B198&lt;&gt;0,"sell "&amp;B198&amp;" "&amp;A198&amp;" @ $"&amp;G198,"")</f>
        <v>sell 3 DECK @ $395.48</v>
      </c>
      <c r="L198" s="10">
        <f>L197+(G198*B198)</f>
        <v>15908.890000000001</v>
      </c>
      <c r="M198" s="9"/>
      <c r="N198" s="9"/>
      <c r="O198" s="9"/>
      <c r="P198" s="9"/>
      <c r="Q198" s="11"/>
    </row>
    <row r="199" spans="1:17">
      <c r="A199" s="14" t="s">
        <v>151</v>
      </c>
      <c r="B199" s="9">
        <v>18</v>
      </c>
      <c r="C199" s="10">
        <v>70.94</v>
      </c>
      <c r="D199" s="10">
        <f>C199*B199</f>
        <v>1276.92</v>
      </c>
      <c r="E199" s="38" t="s">
        <v>69</v>
      </c>
      <c r="F199" s="9"/>
      <c r="G199" s="10">
        <v>71.180000000000007</v>
      </c>
      <c r="H199" s="10">
        <f>(B199*G199)-D199</f>
        <v>4.3200000000001637</v>
      </c>
      <c r="I199" s="9" t="s">
        <v>134</v>
      </c>
      <c r="J199" s="38">
        <f>G199*B199</f>
        <v>1281.2400000000002</v>
      </c>
      <c r="K199" s="9" t="str">
        <f t="shared" si="7"/>
        <v>sell 18 MTX @ $71.18</v>
      </c>
      <c r="L199" s="10">
        <f>L198+(G199*B199)</f>
        <v>17190.13</v>
      </c>
      <c r="M199" s="9" t="s">
        <v>44</v>
      </c>
      <c r="N199" s="9"/>
      <c r="O199" s="9"/>
      <c r="P199" s="9"/>
      <c r="Q199" s="11"/>
    </row>
    <row r="200" spans="1:17">
      <c r="A200" s="14"/>
      <c r="B200" s="9"/>
      <c r="C200" s="10" t="s">
        <v>20</v>
      </c>
      <c r="D200" s="10">
        <f>SUM(D197:D199)</f>
        <v>4037.8</v>
      </c>
      <c r="E200" s="9"/>
      <c r="F200" s="9"/>
      <c r="G200" s="41"/>
      <c r="H200" s="10">
        <f>SUM(H197:H199)</f>
        <v>10.289999999999964</v>
      </c>
      <c r="I200" s="9"/>
      <c r="J200" s="38">
        <f>SUM(J197:J199)</f>
        <v>4048.09</v>
      </c>
      <c r="K200" s="9"/>
      <c r="L200" s="10"/>
      <c r="M200" s="9"/>
      <c r="N200" s="9"/>
      <c r="O200" s="9"/>
      <c r="P200" s="9"/>
      <c r="Q200" s="11"/>
    </row>
    <row r="201" spans="1:17">
      <c r="A201" s="14"/>
      <c r="B201" s="9"/>
      <c r="C201" s="10"/>
      <c r="D201" s="10"/>
      <c r="E201" s="9"/>
      <c r="F201" s="9"/>
      <c r="G201" s="42"/>
      <c r="H201" s="39"/>
      <c r="I201" s="9"/>
      <c r="J201" s="9"/>
      <c r="K201" s="9"/>
      <c r="L201" s="10"/>
      <c r="M201" s="9"/>
      <c r="N201" s="9"/>
      <c r="O201" s="9"/>
      <c r="P201" s="9"/>
      <c r="Q201" s="11"/>
    </row>
    <row r="202" spans="1:17">
      <c r="A202" s="14"/>
      <c r="B202" s="9"/>
      <c r="C202" s="10"/>
      <c r="D202" s="10"/>
      <c r="E202" s="20"/>
      <c r="F202" s="9"/>
      <c r="G202" s="41"/>
      <c r="H202" s="10"/>
      <c r="I202" s="9"/>
      <c r="J202" s="9"/>
      <c r="K202" s="9"/>
      <c r="L202" s="10"/>
      <c r="M202" s="12" t="s">
        <v>41</v>
      </c>
      <c r="N202" s="9"/>
      <c r="O202" s="9"/>
      <c r="P202" s="9"/>
      <c r="Q202" s="11"/>
    </row>
    <row r="203" spans="1:17">
      <c r="A203" s="8" t="s">
        <v>12</v>
      </c>
      <c r="B203" s="9"/>
      <c r="C203" s="10"/>
      <c r="D203" s="10"/>
      <c r="E203" s="20"/>
      <c r="F203" s="9"/>
      <c r="G203" s="41"/>
      <c r="H203" s="10"/>
      <c r="I203" s="9"/>
      <c r="J203" s="9"/>
      <c r="K203" s="9"/>
      <c r="L203" s="10"/>
      <c r="M203" s="12" t="s">
        <v>42</v>
      </c>
      <c r="N203" s="9"/>
      <c r="O203" s="9"/>
      <c r="P203" s="9"/>
      <c r="Q203" s="11"/>
    </row>
    <row r="204" spans="1:17">
      <c r="A204" s="8" t="s">
        <v>3</v>
      </c>
      <c r="B204" s="12" t="s">
        <v>6</v>
      </c>
      <c r="C204" s="13" t="s">
        <v>4</v>
      </c>
      <c r="D204" s="13" t="s">
        <v>5</v>
      </c>
      <c r="E204" s="23" t="s">
        <v>16</v>
      </c>
      <c r="F204" s="9"/>
      <c r="G204" s="43" t="s">
        <v>18</v>
      </c>
      <c r="H204" s="13" t="s">
        <v>19</v>
      </c>
      <c r="I204" s="9"/>
      <c r="J204" s="9"/>
      <c r="K204" s="9"/>
      <c r="L204" s="10"/>
      <c r="M204" s="38">
        <f>L196</f>
        <v>13142.04</v>
      </c>
      <c r="N204" s="9" t="s">
        <v>45</v>
      </c>
      <c r="O204" s="9"/>
      <c r="P204" s="9"/>
      <c r="Q204" s="11"/>
    </row>
    <row r="205" spans="1:17">
      <c r="A205" s="14" t="s">
        <v>156</v>
      </c>
      <c r="B205" s="9">
        <v>38</v>
      </c>
      <c r="C205" s="10">
        <v>41.14</v>
      </c>
      <c r="D205" s="10">
        <f>C205*B205</f>
        <v>1563.32</v>
      </c>
      <c r="E205" s="38" t="s">
        <v>69</v>
      </c>
      <c r="F205" s="9"/>
      <c r="G205" s="10">
        <v>41.03</v>
      </c>
      <c r="H205" s="10">
        <f>(B205*G205)-D205</f>
        <v>-4.1799999999998363</v>
      </c>
      <c r="I205" s="9" t="s">
        <v>134</v>
      </c>
      <c r="J205" s="9"/>
      <c r="K205" s="9" t="str">
        <f>IF(B205&lt;&gt;0,"buy "&amp;B205&amp;" "&amp;A205&amp;" @ $"&amp;G205,"")</f>
        <v>buy 38 SGRY @ $41.03</v>
      </c>
      <c r="L205" s="10">
        <f>L199-(G205*B205)</f>
        <v>15630.990000000002</v>
      </c>
      <c r="M205" s="38">
        <f>L196-(G205*B205)</f>
        <v>11582.900000000001</v>
      </c>
      <c r="N205" s="9"/>
      <c r="O205" s="9"/>
      <c r="P205" s="9"/>
      <c r="Q205" s="11"/>
    </row>
    <row r="206" spans="1:17">
      <c r="A206" s="14" t="s">
        <v>157</v>
      </c>
      <c r="B206" s="9">
        <v>44</v>
      </c>
      <c r="C206" s="10">
        <v>35.880000000000003</v>
      </c>
      <c r="D206" s="10">
        <f>C206*B206</f>
        <v>1578.72</v>
      </c>
      <c r="E206" s="38" t="s">
        <v>69</v>
      </c>
      <c r="F206" s="9"/>
      <c r="G206" s="10">
        <v>35.97</v>
      </c>
      <c r="H206" s="10">
        <f>(B206*G206)-D206</f>
        <v>3.959999999999809</v>
      </c>
      <c r="I206" s="9" t="s">
        <v>134</v>
      </c>
      <c r="J206" s="9"/>
      <c r="K206" s="9" t="str">
        <f>IF(B206&lt;&gt;0,"buy "&amp;B206&amp;" "&amp;A206&amp;" @ $"&amp;G206,"")</f>
        <v>buy 44 OMI @ $35.97</v>
      </c>
      <c r="L206" s="10">
        <f>L205-(G206*B206)</f>
        <v>14048.310000000001</v>
      </c>
      <c r="M206" s="38">
        <f>M205-(G206*B206)</f>
        <v>10000.220000000001</v>
      </c>
      <c r="N206" s="9"/>
      <c r="O206" s="9"/>
      <c r="P206" s="9"/>
      <c r="Q206" s="11"/>
    </row>
    <row r="207" spans="1:17">
      <c r="A207" s="28" t="s">
        <v>158</v>
      </c>
      <c r="B207" s="29">
        <v>24</v>
      </c>
      <c r="C207" s="30">
        <v>64.760000000000005</v>
      </c>
      <c r="D207" s="30">
        <f>C207*B207</f>
        <v>1554.2400000000002</v>
      </c>
      <c r="E207" s="38" t="s">
        <v>69</v>
      </c>
      <c r="F207" s="29"/>
      <c r="G207" s="30">
        <v>64.98</v>
      </c>
      <c r="H207" s="30">
        <f>(B207*G207)-D207</f>
        <v>5.2799999999997453</v>
      </c>
      <c r="I207" s="9" t="s">
        <v>134</v>
      </c>
      <c r="J207" s="9"/>
      <c r="K207" s="9" t="str">
        <f>IF(B207&lt;&gt;0,"buy "&amp;B207&amp;" "&amp;A207&amp;" @ $"&amp;G207,"")</f>
        <v>buy 24 KFRC @ $64.98</v>
      </c>
      <c r="L207" s="10">
        <f>L206-(G207*B207)</f>
        <v>12488.79</v>
      </c>
      <c r="M207" s="46">
        <f>M206-(G207*B207)</f>
        <v>8440.7000000000007</v>
      </c>
      <c r="N207" s="47" t="str">
        <f>"$"&amp;TEXT(M207,"#,##0.00")&amp;" will be the balance in the account after purchases.  "</f>
        <v xml:space="preserve">$8,440.70 will be the balance in the account after purchases.  </v>
      </c>
      <c r="O207" s="47"/>
      <c r="P207" s="47"/>
      <c r="Q207" s="48"/>
    </row>
    <row r="208" spans="1:17">
      <c r="A208" s="14"/>
      <c r="B208" s="9"/>
      <c r="C208" s="10" t="s">
        <v>20</v>
      </c>
      <c r="D208" s="10">
        <f>SUM(D205:D207)</f>
        <v>4696.2800000000007</v>
      </c>
      <c r="E208" s="9"/>
      <c r="F208" s="9"/>
      <c r="G208" s="10" t="s">
        <v>28</v>
      </c>
      <c r="H208" s="10">
        <f>SUM(H205:H207)</f>
        <v>5.0599999999997181</v>
      </c>
      <c r="I208" s="9"/>
      <c r="J208" s="9"/>
      <c r="K208" s="9"/>
      <c r="L208" s="10"/>
      <c r="M208" s="9"/>
      <c r="N208" s="9" t="s">
        <v>84</v>
      </c>
      <c r="O208" s="9"/>
      <c r="P208" s="9"/>
      <c r="Q208" s="11"/>
    </row>
    <row r="209" spans="1:17">
      <c r="A209" s="14"/>
      <c r="B209" s="9"/>
      <c r="C209" s="10"/>
      <c r="D209" s="10"/>
      <c r="E209" s="9"/>
      <c r="F209" s="9"/>
      <c r="G209" s="10"/>
      <c r="H209" s="10"/>
      <c r="I209" s="9"/>
      <c r="J209" s="9"/>
      <c r="K209" s="9"/>
      <c r="L209" s="10"/>
      <c r="M209" s="12" t="str">
        <f>IF(J200+M207&gt;0,"Credit Surplus","Credit Shortage")</f>
        <v>Credit Surplus</v>
      </c>
      <c r="N209" s="38">
        <f>J200+M207</f>
        <v>12488.79</v>
      </c>
      <c r="O209" s="9" t="s">
        <v>121</v>
      </c>
      <c r="P209" s="9"/>
      <c r="Q209" s="11"/>
    </row>
    <row r="210" spans="1:17">
      <c r="A210" s="14"/>
      <c r="B210" s="9"/>
      <c r="C210" s="10"/>
      <c r="D210" s="10"/>
      <c r="E210" s="9"/>
      <c r="F210" s="9"/>
      <c r="G210" s="10"/>
      <c r="H210" s="10"/>
      <c r="I210" s="9"/>
      <c r="J210" s="9"/>
      <c r="K210" s="9"/>
      <c r="L210" s="10"/>
      <c r="M210" s="9"/>
      <c r="N210" s="9"/>
      <c r="O210" s="9"/>
      <c r="P210" s="9"/>
      <c r="Q210" s="11"/>
    </row>
    <row r="211" spans="1:17">
      <c r="A211" s="14"/>
      <c r="B211" s="9"/>
      <c r="C211" s="10"/>
      <c r="D211" s="10"/>
      <c r="E211" s="9"/>
      <c r="F211" s="9"/>
      <c r="G211" s="10"/>
      <c r="H211" s="10"/>
      <c r="I211" s="9"/>
      <c r="J211" s="9"/>
      <c r="K211" s="9"/>
      <c r="L211" s="9"/>
      <c r="M211" s="9"/>
      <c r="N211" s="9"/>
      <c r="O211" s="9"/>
      <c r="P211" s="9"/>
      <c r="Q211" s="11"/>
    </row>
    <row r="212" spans="1:17">
      <c r="A212" s="14" t="s">
        <v>23</v>
      </c>
      <c r="B212" s="9"/>
      <c r="C212" s="10"/>
      <c r="D212" s="22">
        <v>228.62</v>
      </c>
      <c r="E212" s="9" t="s">
        <v>111</v>
      </c>
      <c r="F212" s="9"/>
      <c r="G212" s="10"/>
      <c r="H212" s="10"/>
      <c r="I212" s="9"/>
      <c r="J212" s="9"/>
      <c r="K212" s="9"/>
      <c r="L212" s="9"/>
      <c r="M212" s="9"/>
      <c r="N212" s="9"/>
      <c r="O212" s="9"/>
      <c r="P212" s="9"/>
      <c r="Q212" s="11"/>
    </row>
    <row r="213" spans="1:17">
      <c r="A213" s="14" t="s">
        <v>24</v>
      </c>
      <c r="B213" s="9"/>
      <c r="C213" s="10"/>
      <c r="D213" s="49">
        <f>H200</f>
        <v>10.289999999999964</v>
      </c>
      <c r="E213" s="9" t="s">
        <v>36</v>
      </c>
      <c r="F213" s="9"/>
      <c r="G213" s="10"/>
      <c r="H213" s="10"/>
      <c r="I213" s="9"/>
      <c r="J213" s="9"/>
      <c r="K213" s="9"/>
      <c r="L213" s="9"/>
      <c r="M213" s="9"/>
      <c r="N213" s="9"/>
      <c r="O213" s="9"/>
      <c r="P213" s="9"/>
      <c r="Q213" s="11"/>
    </row>
    <row r="214" spans="1:17">
      <c r="A214" s="14" t="s">
        <v>25</v>
      </c>
      <c r="B214" s="9"/>
      <c r="C214" s="10"/>
      <c r="D214" s="10">
        <f>D212+D213</f>
        <v>238.90999999999997</v>
      </c>
      <c r="E214" s="9"/>
      <c r="F214" s="9"/>
      <c r="G214" s="10"/>
      <c r="H214" s="10"/>
      <c r="I214" s="9"/>
      <c r="J214" s="9"/>
      <c r="K214" s="9"/>
      <c r="L214" s="9"/>
      <c r="M214" s="9"/>
      <c r="N214" s="9"/>
      <c r="O214" s="9"/>
      <c r="P214" s="9"/>
      <c r="Q214" s="11"/>
    </row>
    <row r="215" spans="1:17">
      <c r="A215" s="14" t="s">
        <v>27</v>
      </c>
      <c r="B215" s="9"/>
      <c r="C215" s="10"/>
      <c r="D215" s="10">
        <f>H208</f>
        <v>5.0599999999997181</v>
      </c>
      <c r="E215" s="9" t="s">
        <v>37</v>
      </c>
      <c r="F215" s="9"/>
      <c r="G215" s="10"/>
      <c r="H215" s="10"/>
      <c r="I215" s="9"/>
      <c r="J215" s="9"/>
      <c r="K215" s="9"/>
      <c r="L215" s="9"/>
      <c r="M215" s="9"/>
      <c r="N215" s="9"/>
      <c r="O215" s="9"/>
      <c r="P215" s="9"/>
      <c r="Q215" s="11"/>
    </row>
    <row r="216" spans="1:17">
      <c r="A216" s="14" t="s">
        <v>25</v>
      </c>
      <c r="B216" s="9"/>
      <c r="C216" s="10"/>
      <c r="D216" s="32">
        <f>D214-D215</f>
        <v>233.85000000000025</v>
      </c>
      <c r="E216" s="20" t="s">
        <v>38</v>
      </c>
      <c r="F216" s="9"/>
      <c r="G216" s="10"/>
      <c r="H216" s="10"/>
      <c r="I216" s="9"/>
      <c r="J216" s="9"/>
      <c r="K216" s="9"/>
      <c r="L216" s="9"/>
      <c r="M216" s="9"/>
      <c r="N216" s="9"/>
      <c r="O216" s="9"/>
      <c r="P216" s="9"/>
      <c r="Q216" s="11"/>
    </row>
    <row r="217" spans="1:17" ht="14.65" thickBot="1">
      <c r="A217" s="16"/>
      <c r="B217" s="17"/>
      <c r="C217" s="18"/>
      <c r="D217" s="18"/>
      <c r="E217" s="17"/>
      <c r="F217" s="17"/>
      <c r="G217" s="18"/>
      <c r="H217" s="18"/>
      <c r="I217" s="17"/>
      <c r="J217" s="17"/>
      <c r="K217" s="17"/>
      <c r="L217" s="17"/>
      <c r="M217" s="17"/>
      <c r="N217" s="17"/>
      <c r="O217" s="17"/>
      <c r="P217" s="17"/>
      <c r="Q217" s="19"/>
    </row>
    <row r="218" spans="1:17" ht="14.65" thickTop="1"/>
    <row r="219" spans="1:17" ht="14.65" thickBot="1"/>
    <row r="220" spans="1:17" ht="14.65" thickTop="1">
      <c r="A220" s="3"/>
      <c r="B220" s="4"/>
      <c r="C220" s="5">
        <v>44469</v>
      </c>
      <c r="D220" s="6"/>
      <c r="E220" s="4"/>
      <c r="F220" s="4"/>
      <c r="G220" s="6"/>
      <c r="H220" s="6"/>
      <c r="I220" s="4"/>
      <c r="J220" s="4"/>
      <c r="K220" s="4"/>
      <c r="L220" s="21" t="s">
        <v>40</v>
      </c>
      <c r="M220" s="4"/>
      <c r="N220" s="4"/>
      <c r="O220" s="4"/>
      <c r="P220" s="4"/>
      <c r="Q220" s="7"/>
    </row>
    <row r="221" spans="1:17">
      <c r="A221" s="8" t="s">
        <v>11</v>
      </c>
      <c r="B221" s="9"/>
      <c r="C221" s="10"/>
      <c r="D221" s="10"/>
      <c r="E221" s="9"/>
      <c r="F221" s="9"/>
      <c r="G221" s="10"/>
      <c r="H221" s="10"/>
      <c r="I221" s="9"/>
      <c r="J221" s="12" t="s">
        <v>68</v>
      </c>
      <c r="K221" s="9"/>
      <c r="L221" s="12" t="s">
        <v>21</v>
      </c>
      <c r="M221" s="12"/>
      <c r="N221" s="9"/>
      <c r="O221" s="9"/>
      <c r="P221" s="9"/>
      <c r="Q221" s="11"/>
    </row>
    <row r="222" spans="1:17">
      <c r="A222" s="8" t="s">
        <v>3</v>
      </c>
      <c r="B222" s="12" t="s">
        <v>6</v>
      </c>
      <c r="C222" s="13" t="s">
        <v>4</v>
      </c>
      <c r="D222" s="13" t="s">
        <v>7</v>
      </c>
      <c r="E222" s="12" t="s">
        <v>16</v>
      </c>
      <c r="F222" s="9"/>
      <c r="G222" s="13" t="s">
        <v>18</v>
      </c>
      <c r="H222" s="13" t="s">
        <v>19</v>
      </c>
      <c r="I222" s="43" t="s">
        <v>133</v>
      </c>
      <c r="J222" s="12" t="s">
        <v>67</v>
      </c>
      <c r="K222" s="9"/>
      <c r="L222" s="22">
        <v>13755.02</v>
      </c>
      <c r="M222" s="9" t="s">
        <v>135</v>
      </c>
      <c r="N222" s="9"/>
      <c r="O222" s="9"/>
      <c r="P222" s="9"/>
      <c r="Q222" s="11"/>
    </row>
    <row r="223" spans="1:17">
      <c r="A223" s="14" t="s">
        <v>147</v>
      </c>
      <c r="B223" s="9">
        <v>143</v>
      </c>
      <c r="C223" s="10">
        <v>13.43</v>
      </c>
      <c r="D223" s="10">
        <f>C223*B223</f>
        <v>1920.49</v>
      </c>
      <c r="E223" s="38" t="s">
        <v>46</v>
      </c>
      <c r="F223" s="9"/>
      <c r="G223" s="10">
        <v>13.5</v>
      </c>
      <c r="H223" s="10">
        <f>(B223*G223)-D223</f>
        <v>10.009999999999991</v>
      </c>
      <c r="I223" s="9" t="s">
        <v>134</v>
      </c>
      <c r="J223" s="38">
        <f>G223*B223</f>
        <v>1930.5</v>
      </c>
      <c r="K223" s="9" t="str">
        <f>IF(B223&lt;&gt;0,"sell "&amp;B223&amp;" "&amp;A223&amp;" @ $"&amp;G223,"")</f>
        <v>sell 143 HMHC @ $13.5</v>
      </c>
      <c r="L223" s="10">
        <f>L222+(G223*B223)</f>
        <v>15685.52</v>
      </c>
      <c r="M223" s="9"/>
      <c r="N223" s="9"/>
      <c r="O223" s="9"/>
      <c r="P223" s="9"/>
      <c r="Q223" s="11"/>
    </row>
    <row r="224" spans="1:17">
      <c r="A224" s="14" t="s">
        <v>148</v>
      </c>
      <c r="B224" s="9">
        <v>8</v>
      </c>
      <c r="C224" s="10">
        <v>172.52</v>
      </c>
      <c r="D224" s="10">
        <f>C224*B224</f>
        <v>1380.16</v>
      </c>
      <c r="E224" s="38" t="s">
        <v>46</v>
      </c>
      <c r="F224" s="9"/>
      <c r="G224" s="10">
        <v>172.65</v>
      </c>
      <c r="H224" s="10">
        <f>(B224*G224)-D224</f>
        <v>1.0399999999999636</v>
      </c>
      <c r="I224" s="9" t="s">
        <v>134</v>
      </c>
      <c r="J224" s="38">
        <f>G224*B224</f>
        <v>1381.2</v>
      </c>
      <c r="K224" s="9" t="str">
        <f t="shared" ref="K224:K225" si="8">IF(B224&lt;&gt;0,"sell "&amp;B224&amp;" "&amp;A224&amp;" @ $"&amp;G224,"")</f>
        <v>sell 8 DDS @ $172.65</v>
      </c>
      <c r="L224" s="10">
        <f>L223+(G224*B224)</f>
        <v>17066.72</v>
      </c>
      <c r="M224" s="9"/>
      <c r="N224" s="9"/>
      <c r="O224" s="9"/>
      <c r="P224" s="9"/>
      <c r="Q224" s="11"/>
    </row>
    <row r="225" spans="1:17">
      <c r="A225" s="14" t="s">
        <v>149</v>
      </c>
      <c r="B225" s="9">
        <v>46</v>
      </c>
      <c r="C225" s="10">
        <v>34.909999999999997</v>
      </c>
      <c r="D225" s="10">
        <f>C225*B225</f>
        <v>1605.86</v>
      </c>
      <c r="E225" s="38" t="s">
        <v>46</v>
      </c>
      <c r="F225" s="9"/>
      <c r="G225" s="10">
        <v>35.1</v>
      </c>
      <c r="H225" s="10">
        <f>(B225*G225)-D225</f>
        <v>8.7400000000002365</v>
      </c>
      <c r="I225" s="9" t="s">
        <v>134</v>
      </c>
      <c r="J225" s="38">
        <f>G225*B225</f>
        <v>1614.6000000000001</v>
      </c>
      <c r="K225" s="9" t="str">
        <f t="shared" si="8"/>
        <v>sell 46 TGH @ $35.1</v>
      </c>
      <c r="L225" s="10">
        <f>L224+(G225*B225)</f>
        <v>18681.32</v>
      </c>
      <c r="M225" s="9" t="s">
        <v>44</v>
      </c>
      <c r="N225" s="9"/>
      <c r="O225" s="9"/>
      <c r="P225" s="9"/>
      <c r="Q225" s="11"/>
    </row>
    <row r="226" spans="1:17">
      <c r="A226" s="14"/>
      <c r="B226" s="9"/>
      <c r="C226" s="10" t="s">
        <v>20</v>
      </c>
      <c r="D226" s="10">
        <f>SUM(D223:D225)</f>
        <v>4906.51</v>
      </c>
      <c r="E226" s="9"/>
      <c r="F226" s="9"/>
      <c r="G226" s="41"/>
      <c r="H226" s="10">
        <f>SUM(H223:H225)</f>
        <v>19.790000000000191</v>
      </c>
      <c r="I226" s="9"/>
      <c r="J226" s="38">
        <f>SUM(J223:J225)</f>
        <v>4926.3</v>
      </c>
      <c r="K226" s="9"/>
      <c r="L226" s="10"/>
      <c r="M226" s="9"/>
      <c r="N226" s="9"/>
      <c r="O226" s="9"/>
      <c r="P226" s="9"/>
      <c r="Q226" s="11"/>
    </row>
    <row r="227" spans="1:17">
      <c r="A227" s="14"/>
      <c r="B227" s="9"/>
      <c r="C227" s="10"/>
      <c r="D227" s="10"/>
      <c r="E227" s="9"/>
      <c r="F227" s="9"/>
      <c r="G227" s="42"/>
      <c r="H227" s="39"/>
      <c r="I227" s="9"/>
      <c r="J227" s="9"/>
      <c r="K227" s="9"/>
      <c r="L227" s="10"/>
      <c r="M227" s="9"/>
      <c r="N227" s="9"/>
      <c r="O227" s="9"/>
      <c r="P227" s="9"/>
      <c r="Q227" s="11"/>
    </row>
    <row r="228" spans="1:17">
      <c r="A228" s="14"/>
      <c r="B228" s="9"/>
      <c r="C228" s="10"/>
      <c r="D228" s="10"/>
      <c r="E228" s="20"/>
      <c r="F228" s="9"/>
      <c r="G228" s="41"/>
      <c r="H228" s="10"/>
      <c r="I228" s="9"/>
      <c r="J228" s="9"/>
      <c r="K228" s="9"/>
      <c r="L228" s="10"/>
      <c r="M228" s="12" t="s">
        <v>41</v>
      </c>
      <c r="N228" s="9"/>
      <c r="O228" s="9"/>
      <c r="P228" s="9"/>
      <c r="Q228" s="11"/>
    </row>
    <row r="229" spans="1:17">
      <c r="A229" s="8" t="s">
        <v>12</v>
      </c>
      <c r="B229" s="9"/>
      <c r="C229" s="10"/>
      <c r="D229" s="10"/>
      <c r="E229" s="20"/>
      <c r="F229" s="9"/>
      <c r="G229" s="41"/>
      <c r="H229" s="10"/>
      <c r="I229" s="9"/>
      <c r="J229" s="9"/>
      <c r="K229" s="9"/>
      <c r="L229" s="10"/>
      <c r="M229" s="12" t="s">
        <v>42</v>
      </c>
      <c r="N229" s="9"/>
      <c r="O229" s="9"/>
      <c r="P229" s="9"/>
      <c r="Q229" s="11"/>
    </row>
    <row r="230" spans="1:17">
      <c r="A230" s="8" t="s">
        <v>3</v>
      </c>
      <c r="B230" s="12" t="s">
        <v>6</v>
      </c>
      <c r="C230" s="13" t="s">
        <v>4</v>
      </c>
      <c r="D230" s="13" t="s">
        <v>5</v>
      </c>
      <c r="E230" s="23" t="s">
        <v>16</v>
      </c>
      <c r="F230" s="9"/>
      <c r="G230" s="43" t="s">
        <v>18</v>
      </c>
      <c r="H230" s="13" t="s">
        <v>19</v>
      </c>
      <c r="I230" s="9"/>
      <c r="J230" s="9"/>
      <c r="K230" s="9"/>
      <c r="L230" s="10"/>
      <c r="M230" s="38">
        <f>L222</f>
        <v>13755.02</v>
      </c>
      <c r="N230" s="9" t="s">
        <v>45</v>
      </c>
      <c r="O230" s="9"/>
      <c r="P230" s="9"/>
      <c r="Q230" s="11"/>
    </row>
    <row r="231" spans="1:17">
      <c r="A231" s="14" t="s">
        <v>155</v>
      </c>
      <c r="B231" s="9">
        <v>126</v>
      </c>
      <c r="C231" s="10">
        <v>37.76</v>
      </c>
      <c r="D231" s="10">
        <f>C231*B231</f>
        <v>4757.7599999999993</v>
      </c>
      <c r="E231" s="38" t="s">
        <v>46</v>
      </c>
      <c r="F231" s="9"/>
      <c r="G231" s="10">
        <v>37.68</v>
      </c>
      <c r="H231" s="10">
        <f>(B231*G231)-D231</f>
        <v>-10.079999999999018</v>
      </c>
      <c r="I231" s="9" t="s">
        <v>134</v>
      </c>
      <c r="J231" s="9"/>
      <c r="K231" s="9" t="str">
        <f>IF(B231&lt;&gt;0,"buy "&amp;B231&amp;" "&amp;A231&amp;" @ $"&amp;G231,"")</f>
        <v>buy 126 DBEF @ $37.68</v>
      </c>
      <c r="L231" s="10">
        <f>L225-(G231*B231)</f>
        <v>13933.64</v>
      </c>
      <c r="M231" s="38">
        <f>L222-(G231*B231)</f>
        <v>9007.34</v>
      </c>
      <c r="N231" s="9"/>
      <c r="O231" s="9"/>
      <c r="P231" s="9"/>
      <c r="Q231" s="11"/>
    </row>
    <row r="232" spans="1:17">
      <c r="A232" s="14"/>
      <c r="B232" s="9"/>
      <c r="C232" s="10"/>
      <c r="D232" s="10">
        <f>C232*B232</f>
        <v>0</v>
      </c>
      <c r="E232" s="38"/>
      <c r="F232" s="9"/>
      <c r="G232" s="10"/>
      <c r="H232" s="10">
        <f>(B232*G232)-D232</f>
        <v>0</v>
      </c>
      <c r="I232" s="9" t="s">
        <v>134</v>
      </c>
      <c r="J232" s="9"/>
      <c r="K232" s="9" t="str">
        <f>IF(B232&lt;&gt;0,"buy "&amp;B232&amp;" "&amp;A232&amp;" @ $"&amp;G232,"")</f>
        <v/>
      </c>
      <c r="L232" s="10">
        <f>L231-(G232*B232)</f>
        <v>13933.64</v>
      </c>
      <c r="M232" s="38">
        <f>M231-(G232*B232)</f>
        <v>9007.34</v>
      </c>
      <c r="N232" s="9"/>
      <c r="O232" s="9"/>
      <c r="P232" s="9"/>
      <c r="Q232" s="11"/>
    </row>
    <row r="233" spans="1:17">
      <c r="A233" s="28"/>
      <c r="B233" s="29"/>
      <c r="C233" s="30"/>
      <c r="D233" s="30">
        <f>C233*B233</f>
        <v>0</v>
      </c>
      <c r="E233" s="38"/>
      <c r="F233" s="29"/>
      <c r="G233" s="30"/>
      <c r="H233" s="30">
        <f>(B233*G233)-D233</f>
        <v>0</v>
      </c>
      <c r="I233" s="9" t="s">
        <v>134</v>
      </c>
      <c r="J233" s="9"/>
      <c r="K233" s="9" t="str">
        <f>IF(B233&lt;&gt;0,"buy "&amp;B233&amp;" "&amp;A233&amp;" @ $"&amp;G233,"")</f>
        <v/>
      </c>
      <c r="L233" s="10">
        <f>L232-(G233*B233)</f>
        <v>13933.64</v>
      </c>
      <c r="M233" s="46">
        <f>M232-(G233*B233)</f>
        <v>9007.34</v>
      </c>
      <c r="N233" s="47" t="str">
        <f>"$"&amp;TEXT(M233,"#,##0.00")&amp;" will be the balance in the account after purchases.  "</f>
        <v xml:space="preserve">$9,007.34 will be the balance in the account after purchases.  </v>
      </c>
      <c r="O233" s="47"/>
      <c r="P233" s="47"/>
      <c r="Q233" s="48"/>
    </row>
    <row r="234" spans="1:17">
      <c r="A234" s="14"/>
      <c r="B234" s="9"/>
      <c r="C234" s="10" t="s">
        <v>20</v>
      </c>
      <c r="D234" s="10">
        <f>SUM(D231:D233)</f>
        <v>4757.7599999999993</v>
      </c>
      <c r="E234" s="9"/>
      <c r="F234" s="9"/>
      <c r="G234" s="10" t="s">
        <v>28</v>
      </c>
      <c r="H234" s="10">
        <f>SUM(H231:H233)</f>
        <v>-10.079999999999018</v>
      </c>
      <c r="I234" s="9"/>
      <c r="J234" s="9"/>
      <c r="K234" s="9"/>
      <c r="L234" s="10"/>
      <c r="M234" s="9"/>
      <c r="N234" s="9" t="s">
        <v>84</v>
      </c>
      <c r="O234" s="9"/>
      <c r="P234" s="9"/>
      <c r="Q234" s="11"/>
    </row>
    <row r="235" spans="1:17">
      <c r="A235" s="14"/>
      <c r="B235" s="9"/>
      <c r="C235" s="10"/>
      <c r="D235" s="10"/>
      <c r="E235" s="9"/>
      <c r="F235" s="9"/>
      <c r="G235" s="10"/>
      <c r="H235" s="10"/>
      <c r="I235" s="9"/>
      <c r="J235" s="9"/>
      <c r="K235" s="9"/>
      <c r="L235" s="10"/>
      <c r="M235" s="12" t="str">
        <f>IF(J226+M233&gt;0,"Credit Surplus","Credit Shortage")</f>
        <v>Credit Surplus</v>
      </c>
      <c r="N235" s="38">
        <f>J226+M233</f>
        <v>13933.64</v>
      </c>
      <c r="O235" s="9" t="s">
        <v>121</v>
      </c>
      <c r="P235" s="9"/>
      <c r="Q235" s="11"/>
    </row>
    <row r="236" spans="1:17">
      <c r="A236" s="14"/>
      <c r="B236" s="9"/>
      <c r="C236" s="10"/>
      <c r="D236" s="10"/>
      <c r="E236" s="9"/>
      <c r="F236" s="9"/>
      <c r="G236" s="10"/>
      <c r="H236" s="10"/>
      <c r="I236" s="9"/>
      <c r="J236" s="9"/>
      <c r="K236" s="9"/>
      <c r="L236" s="10"/>
      <c r="M236" s="9"/>
      <c r="N236" s="9"/>
      <c r="O236" s="9"/>
      <c r="P236" s="9"/>
      <c r="Q236" s="11"/>
    </row>
    <row r="237" spans="1:17">
      <c r="A237" s="14"/>
      <c r="B237" s="9"/>
      <c r="C237" s="10"/>
      <c r="D237" s="10"/>
      <c r="E237" s="9"/>
      <c r="F237" s="9"/>
      <c r="G237" s="10"/>
      <c r="H237" s="10"/>
      <c r="I237" s="9"/>
      <c r="J237" s="9"/>
      <c r="K237" s="9"/>
      <c r="L237" s="9"/>
      <c r="M237" s="9"/>
      <c r="N237" s="9"/>
      <c r="O237" s="9"/>
      <c r="P237" s="9"/>
      <c r="Q237" s="11"/>
    </row>
    <row r="238" spans="1:17">
      <c r="A238" s="14" t="s">
        <v>23</v>
      </c>
      <c r="B238" s="9"/>
      <c r="C238" s="10"/>
      <c r="D238" s="22">
        <v>857.23</v>
      </c>
      <c r="E238" s="9" t="s">
        <v>111</v>
      </c>
      <c r="F238" s="9"/>
      <c r="G238" s="10"/>
      <c r="H238" s="10"/>
      <c r="I238" s="9"/>
      <c r="J238" s="9"/>
      <c r="K238" s="9"/>
      <c r="L238" s="9"/>
      <c r="M238" s="9"/>
      <c r="N238" s="9"/>
      <c r="O238" s="9"/>
      <c r="P238" s="9"/>
      <c r="Q238" s="11"/>
    </row>
    <row r="239" spans="1:17">
      <c r="A239" s="14" t="s">
        <v>24</v>
      </c>
      <c r="B239" s="9"/>
      <c r="C239" s="10"/>
      <c r="D239" s="49">
        <f>H226</f>
        <v>19.790000000000191</v>
      </c>
      <c r="E239" s="9" t="s">
        <v>36</v>
      </c>
      <c r="F239" s="9"/>
      <c r="G239" s="10"/>
      <c r="H239" s="10"/>
      <c r="I239" s="9"/>
      <c r="J239" s="9"/>
      <c r="K239" s="9"/>
      <c r="L239" s="9"/>
      <c r="M239" s="9"/>
      <c r="N239" s="9"/>
      <c r="O239" s="9"/>
      <c r="P239" s="9"/>
      <c r="Q239" s="11"/>
    </row>
    <row r="240" spans="1:17">
      <c r="A240" s="14" t="s">
        <v>25</v>
      </c>
      <c r="B240" s="9"/>
      <c r="C240" s="10"/>
      <c r="D240" s="10">
        <f>D238+D239</f>
        <v>877.02000000000021</v>
      </c>
      <c r="E240" s="9"/>
      <c r="F240" s="9"/>
      <c r="G240" s="10"/>
      <c r="H240" s="10"/>
      <c r="I240" s="9"/>
      <c r="J240" s="9"/>
      <c r="K240" s="9"/>
      <c r="L240" s="9"/>
      <c r="M240" s="9"/>
      <c r="N240" s="9"/>
      <c r="O240" s="9"/>
      <c r="P240" s="9"/>
      <c r="Q240" s="11"/>
    </row>
    <row r="241" spans="1:17">
      <c r="A241" s="14" t="s">
        <v>27</v>
      </c>
      <c r="B241" s="9"/>
      <c r="C241" s="10"/>
      <c r="D241" s="10">
        <f>H234</f>
        <v>-10.079999999999018</v>
      </c>
      <c r="E241" s="9" t="s">
        <v>37</v>
      </c>
      <c r="F241" s="9"/>
      <c r="G241" s="10"/>
      <c r="H241" s="10"/>
      <c r="I241" s="9"/>
      <c r="J241" s="9"/>
      <c r="K241" s="9"/>
      <c r="L241" s="9"/>
      <c r="M241" s="9"/>
      <c r="N241" s="9"/>
      <c r="O241" s="9"/>
      <c r="P241" s="9"/>
      <c r="Q241" s="11"/>
    </row>
    <row r="242" spans="1:17">
      <c r="A242" s="14" t="s">
        <v>25</v>
      </c>
      <c r="B242" s="9"/>
      <c r="C242" s="10"/>
      <c r="D242" s="32">
        <f>D240-D241</f>
        <v>887.09999999999923</v>
      </c>
      <c r="E242" s="20" t="s">
        <v>38</v>
      </c>
      <c r="F242" s="9"/>
      <c r="G242" s="10"/>
      <c r="H242" s="10"/>
      <c r="I242" s="9"/>
      <c r="J242" s="9"/>
      <c r="K242" s="9"/>
      <c r="L242" s="9"/>
      <c r="M242" s="9"/>
      <c r="N242" s="9"/>
      <c r="O242" s="9"/>
      <c r="P242" s="9"/>
      <c r="Q242" s="11"/>
    </row>
    <row r="243" spans="1:17" ht="14.65" thickBot="1">
      <c r="A243" s="16"/>
      <c r="B243" s="17"/>
      <c r="C243" s="18"/>
      <c r="D243" s="18"/>
      <c r="E243" s="17"/>
      <c r="F243" s="17"/>
      <c r="G243" s="18"/>
      <c r="H243" s="18"/>
      <c r="I243" s="17"/>
      <c r="J243" s="17"/>
      <c r="K243" s="17"/>
      <c r="L243" s="17"/>
      <c r="M243" s="17"/>
      <c r="N243" s="17"/>
      <c r="O243" s="17"/>
      <c r="P243" s="17"/>
      <c r="Q243" s="19"/>
    </row>
    <row r="244" spans="1:17" ht="14.65" thickTop="1"/>
    <row r="246" spans="1:17" ht="14.65" thickBot="1"/>
    <row r="247" spans="1:17" ht="14.65" thickTop="1">
      <c r="A247" s="3"/>
      <c r="B247" s="4"/>
      <c r="C247" s="5">
        <v>44439</v>
      </c>
      <c r="D247" s="6"/>
      <c r="E247" s="4"/>
      <c r="F247" s="4"/>
      <c r="G247" s="6"/>
      <c r="H247" s="6"/>
      <c r="I247" s="4"/>
      <c r="J247" s="4"/>
      <c r="K247" s="4"/>
      <c r="L247" s="21" t="s">
        <v>40</v>
      </c>
      <c r="M247" s="4"/>
      <c r="N247" s="4"/>
      <c r="O247" s="4"/>
      <c r="P247" s="4"/>
      <c r="Q247" s="7"/>
    </row>
    <row r="248" spans="1:17">
      <c r="A248" s="8" t="s">
        <v>11</v>
      </c>
      <c r="B248" s="9"/>
      <c r="C248" s="10"/>
      <c r="D248" s="10"/>
      <c r="E248" s="9"/>
      <c r="F248" s="9"/>
      <c r="G248" s="10"/>
      <c r="H248" s="10"/>
      <c r="I248" s="9"/>
      <c r="J248" s="12" t="s">
        <v>68</v>
      </c>
      <c r="K248" s="9"/>
      <c r="L248" s="12" t="s">
        <v>21</v>
      </c>
      <c r="M248" s="12"/>
      <c r="N248" s="9"/>
      <c r="O248" s="9"/>
      <c r="P248" s="9"/>
      <c r="Q248" s="11"/>
    </row>
    <row r="249" spans="1:17">
      <c r="A249" s="8" t="s">
        <v>3</v>
      </c>
      <c r="B249" s="12" t="s">
        <v>6</v>
      </c>
      <c r="C249" s="13" t="s">
        <v>4</v>
      </c>
      <c r="D249" s="13" t="s">
        <v>7</v>
      </c>
      <c r="E249" s="12" t="s">
        <v>16</v>
      </c>
      <c r="F249" s="9"/>
      <c r="G249" s="13" t="s">
        <v>18</v>
      </c>
      <c r="H249" s="13" t="s">
        <v>19</v>
      </c>
      <c r="I249" s="43" t="s">
        <v>133</v>
      </c>
      <c r="J249" s="12" t="s">
        <v>67</v>
      </c>
      <c r="K249" s="9"/>
      <c r="L249" s="22">
        <v>13513</v>
      </c>
      <c r="M249" s="9" t="s">
        <v>135</v>
      </c>
      <c r="N249" s="9"/>
      <c r="O249" s="9"/>
      <c r="P249" s="9"/>
      <c r="Q249" s="11"/>
    </row>
    <row r="250" spans="1:17">
      <c r="A250" s="14" t="s">
        <v>146</v>
      </c>
      <c r="B250" s="9">
        <v>24</v>
      </c>
      <c r="C250" s="10">
        <v>83.52</v>
      </c>
      <c r="D250" s="10">
        <f>C250*B250</f>
        <v>2004.48</v>
      </c>
      <c r="E250" s="38" t="s">
        <v>46</v>
      </c>
      <c r="F250" s="9"/>
      <c r="G250" s="10">
        <v>83.58</v>
      </c>
      <c r="H250" s="10">
        <f>(B250*G250)-D250</f>
        <v>1.4400000000000546</v>
      </c>
      <c r="I250" s="9" t="s">
        <v>134</v>
      </c>
      <c r="J250" s="38">
        <f>G250*B250</f>
        <v>2005.92</v>
      </c>
      <c r="K250" s="9" t="str">
        <f>IF(B250&lt;&gt;0,"sell "&amp;B250&amp;" "&amp;A250&amp;" @ $"&amp;G250,"")</f>
        <v>sell 24 DAC @ $83.58</v>
      </c>
      <c r="L250" s="10">
        <f>L249+(G250*B250)</f>
        <v>15518.92</v>
      </c>
      <c r="M250" s="9"/>
      <c r="N250" s="9"/>
      <c r="O250" s="9"/>
      <c r="P250" s="9"/>
      <c r="Q250" s="11"/>
    </row>
    <row r="251" spans="1:17">
      <c r="A251" s="14" t="s">
        <v>145</v>
      </c>
      <c r="B251" s="9">
        <v>67</v>
      </c>
      <c r="C251" s="10">
        <v>21.13</v>
      </c>
      <c r="D251" s="10">
        <f>C251*B251</f>
        <v>1415.71</v>
      </c>
      <c r="E251" s="38" t="s">
        <v>46</v>
      </c>
      <c r="F251" s="9"/>
      <c r="G251" s="10">
        <v>21.15</v>
      </c>
      <c r="H251" s="10">
        <f>(B251*G251)-D251</f>
        <v>1.3399999999999181</v>
      </c>
      <c r="I251" s="9" t="s">
        <v>134</v>
      </c>
      <c r="J251" s="38">
        <f>G251*B251</f>
        <v>1417.05</v>
      </c>
      <c r="K251" s="9" t="str">
        <f t="shared" ref="K251:K252" si="9">IF(B251&lt;&gt;0,"sell "&amp;B251&amp;" "&amp;A251&amp;" @ $"&amp;G251,"")</f>
        <v>sell 67 TROX @ $21.15</v>
      </c>
      <c r="L251" s="10">
        <f>L250+(G251*B251)</f>
        <v>16935.97</v>
      </c>
      <c r="M251" s="9"/>
      <c r="N251" s="9"/>
      <c r="O251" s="9"/>
      <c r="P251" s="9"/>
      <c r="Q251" s="11"/>
    </row>
    <row r="252" spans="1:17">
      <c r="A252" s="14" t="s">
        <v>144</v>
      </c>
      <c r="B252" s="9">
        <v>123</v>
      </c>
      <c r="C252" s="10">
        <v>11.35</v>
      </c>
      <c r="D252" s="10">
        <f>C252*B252</f>
        <v>1396.05</v>
      </c>
      <c r="E252" s="38" t="s">
        <v>46</v>
      </c>
      <c r="F252" s="9"/>
      <c r="G252" s="10">
        <v>11.36</v>
      </c>
      <c r="H252" s="10">
        <f>(B252*G252)-D252</f>
        <v>1.2300000000000182</v>
      </c>
      <c r="I252" s="9" t="s">
        <v>134</v>
      </c>
      <c r="J252" s="38">
        <f>G252*B252</f>
        <v>1397.28</v>
      </c>
      <c r="K252" s="9" t="str">
        <f t="shared" si="9"/>
        <v>sell 123 NESR @ $11.36</v>
      </c>
      <c r="L252" s="10">
        <f>L251+(G252*B252)</f>
        <v>18333.25</v>
      </c>
      <c r="M252" s="9" t="s">
        <v>44</v>
      </c>
      <c r="N252" s="9"/>
      <c r="O252" s="9"/>
      <c r="P252" s="9"/>
      <c r="Q252" s="11"/>
    </row>
    <row r="253" spans="1:17">
      <c r="A253" s="14"/>
      <c r="B253" s="9"/>
      <c r="C253" s="10"/>
      <c r="D253" s="10">
        <f>SUM(D250:D252)</f>
        <v>4816.24</v>
      </c>
      <c r="E253" s="9"/>
      <c r="F253" s="9"/>
      <c r="G253" s="41"/>
      <c r="H253" s="10">
        <f>SUM(H250:H252)</f>
        <v>4.0099999999999909</v>
      </c>
      <c r="I253" s="9"/>
      <c r="J253" s="38">
        <f>SUM(J250:J252)</f>
        <v>4820.25</v>
      </c>
      <c r="K253" s="9"/>
      <c r="L253" s="10"/>
      <c r="M253" s="9"/>
      <c r="N253" s="9"/>
      <c r="O253" s="9"/>
      <c r="P253" s="9"/>
      <c r="Q253" s="11"/>
    </row>
    <row r="254" spans="1:17">
      <c r="A254" s="14"/>
      <c r="B254" s="9"/>
      <c r="C254" s="10"/>
      <c r="D254" s="10"/>
      <c r="E254" s="9"/>
      <c r="F254" s="9"/>
      <c r="G254" s="42"/>
      <c r="H254" s="39"/>
      <c r="I254" s="9"/>
      <c r="J254" s="9"/>
      <c r="K254" s="9"/>
      <c r="L254" s="10"/>
      <c r="M254" s="9"/>
      <c r="N254" s="9"/>
      <c r="O254" s="9"/>
      <c r="P254" s="9"/>
      <c r="Q254" s="11"/>
    </row>
    <row r="255" spans="1:17">
      <c r="A255" s="14"/>
      <c r="B255" s="9"/>
      <c r="C255" s="10"/>
      <c r="D255" s="10"/>
      <c r="E255" s="20"/>
      <c r="F255" s="9"/>
      <c r="G255" s="41"/>
      <c r="H255" s="10"/>
      <c r="I255" s="9"/>
      <c r="J255" s="9"/>
      <c r="K255" s="9"/>
      <c r="L255" s="10"/>
      <c r="M255" s="12" t="s">
        <v>41</v>
      </c>
      <c r="N255" s="9"/>
      <c r="O255" s="9"/>
      <c r="P255" s="9"/>
      <c r="Q255" s="11"/>
    </row>
    <row r="256" spans="1:17">
      <c r="A256" s="8" t="s">
        <v>12</v>
      </c>
      <c r="B256" s="9"/>
      <c r="C256" s="10"/>
      <c r="D256" s="10"/>
      <c r="E256" s="20"/>
      <c r="F256" s="9"/>
      <c r="G256" s="41"/>
      <c r="H256" s="10"/>
      <c r="I256" s="9"/>
      <c r="J256" s="9"/>
      <c r="K256" s="9"/>
      <c r="L256" s="10"/>
      <c r="M256" s="12" t="s">
        <v>42</v>
      </c>
      <c r="N256" s="9"/>
      <c r="O256" s="9"/>
      <c r="P256" s="9"/>
      <c r="Q256" s="11"/>
    </row>
    <row r="257" spans="1:17">
      <c r="A257" s="8" t="s">
        <v>3</v>
      </c>
      <c r="B257" s="12" t="s">
        <v>6</v>
      </c>
      <c r="C257" s="13" t="s">
        <v>4</v>
      </c>
      <c r="D257" s="13" t="s">
        <v>5</v>
      </c>
      <c r="E257" s="23" t="s">
        <v>16</v>
      </c>
      <c r="F257" s="9"/>
      <c r="G257" s="43" t="s">
        <v>18</v>
      </c>
      <c r="H257" s="13" t="s">
        <v>19</v>
      </c>
      <c r="I257" s="9"/>
      <c r="J257" s="9"/>
      <c r="K257" s="9"/>
      <c r="L257" s="10"/>
      <c r="M257" s="38">
        <f>L249</f>
        <v>13513</v>
      </c>
      <c r="N257" s="9" t="s">
        <v>45</v>
      </c>
      <c r="O257" s="9"/>
      <c r="P257" s="9"/>
      <c r="Q257" s="11"/>
    </row>
    <row r="258" spans="1:17">
      <c r="A258" s="14" t="s">
        <v>152</v>
      </c>
      <c r="B258" s="9">
        <v>16</v>
      </c>
      <c r="C258" s="10">
        <v>92.77</v>
      </c>
      <c r="D258" s="10">
        <f>C258*B258</f>
        <v>1484.32</v>
      </c>
      <c r="E258" s="38" t="s">
        <v>46</v>
      </c>
      <c r="F258" s="9"/>
      <c r="G258" s="10">
        <v>93.5</v>
      </c>
      <c r="H258" s="10">
        <f>(B258*G258)-D258</f>
        <v>11.680000000000064</v>
      </c>
      <c r="I258" s="9" t="s">
        <v>134</v>
      </c>
      <c r="J258" s="9"/>
      <c r="K258" s="9" t="str">
        <f>IF(B258&lt;&gt;0,"buy "&amp;B258&amp;" "&amp;A258&amp;" @ $"&amp;G258,"")</f>
        <v>buy 16 ATKR @ $93.5</v>
      </c>
      <c r="L258" s="10">
        <f>L252-(G258*B258)</f>
        <v>16837.25</v>
      </c>
      <c r="M258" s="38">
        <f>L249-(G258*B258)</f>
        <v>12017</v>
      </c>
      <c r="N258" s="9"/>
      <c r="O258" s="9"/>
      <c r="P258" s="9"/>
      <c r="Q258" s="11"/>
    </row>
    <row r="259" spans="1:17">
      <c r="A259" s="14" t="s">
        <v>153</v>
      </c>
      <c r="B259" s="9">
        <v>17</v>
      </c>
      <c r="C259" s="10">
        <v>88.93</v>
      </c>
      <c r="D259" s="10">
        <f>C259*B259</f>
        <v>1511.8100000000002</v>
      </c>
      <c r="E259" s="38" t="s">
        <v>46</v>
      </c>
      <c r="F259" s="9"/>
      <c r="G259" s="10">
        <v>89.02</v>
      </c>
      <c r="H259" s="10">
        <f>(B259*G259)-D259</f>
        <v>1.5299999999997453</v>
      </c>
      <c r="I259" s="9" t="s">
        <v>134</v>
      </c>
      <c r="J259" s="9"/>
      <c r="K259" s="9" t="str">
        <f>IF(B259&lt;&gt;0,"buy "&amp;B259&amp;" "&amp;A259&amp;" @ $"&amp;G259,"")</f>
        <v>buy 17 NTAP @ $89.02</v>
      </c>
      <c r="L259" s="10">
        <f>L258-(G259*B259)</f>
        <v>15323.91</v>
      </c>
      <c r="M259" s="38">
        <f>M258-(G259*B259)</f>
        <v>10503.66</v>
      </c>
      <c r="N259" s="9"/>
      <c r="O259" s="9"/>
      <c r="P259" s="9"/>
      <c r="Q259" s="11"/>
    </row>
    <row r="260" spans="1:17">
      <c r="A260" s="28" t="s">
        <v>154</v>
      </c>
      <c r="B260" s="29">
        <v>29</v>
      </c>
      <c r="C260" s="30">
        <v>52.69</v>
      </c>
      <c r="D260" s="30">
        <f>C260*B260</f>
        <v>1528.01</v>
      </c>
      <c r="E260" s="38" t="s">
        <v>46</v>
      </c>
      <c r="F260" s="29"/>
      <c r="G260" s="30">
        <v>52.9</v>
      </c>
      <c r="H260" s="30">
        <f>(B260*G260)-D260</f>
        <v>6.0899999999999181</v>
      </c>
      <c r="I260" s="9" t="s">
        <v>134</v>
      </c>
      <c r="J260" s="9"/>
      <c r="K260" s="9" t="str">
        <f>IF(B260&lt;&gt;0,"buy "&amp;B260&amp;" "&amp;A260&amp;" @ $"&amp;G260,"")</f>
        <v>buy 29 LKQ @ $52.9</v>
      </c>
      <c r="L260" s="10">
        <f>L259-(G260*B260)</f>
        <v>13789.81</v>
      </c>
      <c r="M260" s="46">
        <f>M259-(G260*B260)</f>
        <v>8969.56</v>
      </c>
      <c r="N260" s="47" t="str">
        <f>"$"&amp;TEXT(M260,"#,##0.00")&amp;" will be the balance in the account after purchases.  "</f>
        <v xml:space="preserve">$8,969.56 will be the balance in the account after purchases.  </v>
      </c>
      <c r="O260" s="47"/>
      <c r="P260" s="47"/>
      <c r="Q260" s="48"/>
    </row>
    <row r="261" spans="1:17">
      <c r="A261" s="14"/>
      <c r="B261" s="9"/>
      <c r="C261" s="10"/>
      <c r="D261" s="10">
        <f>SUM(D258:D260)</f>
        <v>4524.1400000000003</v>
      </c>
      <c r="E261" s="9"/>
      <c r="F261" s="9"/>
      <c r="G261" s="10" t="s">
        <v>28</v>
      </c>
      <c r="H261" s="10">
        <f>SUM(H258:H260)</f>
        <v>19.299999999999727</v>
      </c>
      <c r="I261" s="9"/>
      <c r="J261" s="9"/>
      <c r="K261" s="9"/>
      <c r="L261" s="10"/>
      <c r="M261" s="9"/>
      <c r="N261" s="9" t="s">
        <v>84</v>
      </c>
      <c r="O261" s="9"/>
      <c r="P261" s="9"/>
      <c r="Q261" s="11"/>
    </row>
    <row r="262" spans="1:17">
      <c r="A262" s="14"/>
      <c r="B262" s="9"/>
      <c r="C262" s="10"/>
      <c r="D262" s="10"/>
      <c r="E262" s="9"/>
      <c r="F262" s="9"/>
      <c r="G262" s="10"/>
      <c r="H262" s="10"/>
      <c r="I262" s="9"/>
      <c r="J262" s="9"/>
      <c r="K262" s="9"/>
      <c r="L262" s="10"/>
      <c r="M262" s="12" t="str">
        <f>IF(J253+M260&gt;0,"Credit Surplus","Credit Shortage")</f>
        <v>Credit Surplus</v>
      </c>
      <c r="N262" s="38">
        <f>J253+M260</f>
        <v>13789.81</v>
      </c>
      <c r="O262" s="9" t="s">
        <v>121</v>
      </c>
      <c r="P262" s="9"/>
      <c r="Q262" s="11"/>
    </row>
    <row r="263" spans="1:17">
      <c r="A263" s="14"/>
      <c r="B263" s="9"/>
      <c r="C263" s="10"/>
      <c r="D263" s="10"/>
      <c r="E263" s="9"/>
      <c r="F263" s="9"/>
      <c r="G263" s="10"/>
      <c r="H263" s="10"/>
      <c r="I263" s="9"/>
      <c r="J263" s="9"/>
      <c r="K263" s="9"/>
      <c r="L263" s="10"/>
      <c r="M263" s="9"/>
      <c r="N263" s="9"/>
      <c r="O263" s="9"/>
      <c r="P263" s="9"/>
      <c r="Q263" s="11"/>
    </row>
    <row r="264" spans="1:17">
      <c r="A264" s="14"/>
      <c r="B264" s="9"/>
      <c r="C264" s="10"/>
      <c r="D264" s="10"/>
      <c r="E264" s="9"/>
      <c r="F264" s="9"/>
      <c r="G264" s="10"/>
      <c r="H264" s="10"/>
      <c r="I264" s="9"/>
      <c r="J264" s="9"/>
      <c r="K264" s="9"/>
      <c r="L264" s="9"/>
      <c r="M264" s="9"/>
      <c r="N264" s="9"/>
      <c r="O264" s="9"/>
      <c r="P264" s="9"/>
      <c r="Q264" s="11"/>
    </row>
    <row r="265" spans="1:17">
      <c r="A265" s="14" t="s">
        <v>23</v>
      </c>
      <c r="B265" s="9"/>
      <c r="C265" s="10"/>
      <c r="D265" s="22">
        <v>723.77</v>
      </c>
      <c r="E265" s="9" t="s">
        <v>111</v>
      </c>
      <c r="F265" s="9"/>
      <c r="G265" s="10"/>
      <c r="H265" s="10"/>
      <c r="I265" s="9"/>
      <c r="J265" s="9"/>
      <c r="K265" s="9"/>
      <c r="L265" s="9"/>
      <c r="M265" s="9"/>
      <c r="N265" s="9"/>
      <c r="O265" s="9"/>
      <c r="P265" s="9"/>
      <c r="Q265" s="11"/>
    </row>
    <row r="266" spans="1:17">
      <c r="A266" s="14" t="s">
        <v>24</v>
      </c>
      <c r="B266" s="9"/>
      <c r="C266" s="10"/>
      <c r="D266" s="49">
        <f>H253</f>
        <v>4.0099999999999909</v>
      </c>
      <c r="E266" s="9" t="s">
        <v>36</v>
      </c>
      <c r="F266" s="9"/>
      <c r="G266" s="10"/>
      <c r="H266" s="10"/>
      <c r="I266" s="9"/>
      <c r="J266" s="9"/>
      <c r="K266" s="9"/>
      <c r="L266" s="9"/>
      <c r="M266" s="9"/>
      <c r="N266" s="9"/>
      <c r="O266" s="9"/>
      <c r="P266" s="9"/>
      <c r="Q266" s="11"/>
    </row>
    <row r="267" spans="1:17">
      <c r="A267" s="14" t="s">
        <v>25</v>
      </c>
      <c r="B267" s="9"/>
      <c r="C267" s="10"/>
      <c r="D267" s="10">
        <f>D265+D266</f>
        <v>727.78</v>
      </c>
      <c r="E267" s="9"/>
      <c r="F267" s="9"/>
      <c r="G267" s="10"/>
      <c r="H267" s="10"/>
      <c r="I267" s="9"/>
      <c r="J267" s="9"/>
      <c r="K267" s="9"/>
      <c r="L267" s="9"/>
      <c r="M267" s="9"/>
      <c r="N267" s="9"/>
      <c r="O267" s="9"/>
      <c r="P267" s="9"/>
      <c r="Q267" s="11"/>
    </row>
    <row r="268" spans="1:17">
      <c r="A268" s="14" t="s">
        <v>27</v>
      </c>
      <c r="B268" s="9"/>
      <c r="C268" s="10"/>
      <c r="D268" s="10">
        <f>H261</f>
        <v>19.299999999999727</v>
      </c>
      <c r="E268" s="9" t="s">
        <v>37</v>
      </c>
      <c r="F268" s="9"/>
      <c r="G268" s="10"/>
      <c r="H268" s="10"/>
      <c r="I268" s="9"/>
      <c r="J268" s="9"/>
      <c r="K268" s="9"/>
      <c r="L268" s="9"/>
      <c r="M268" s="9"/>
      <c r="N268" s="9"/>
      <c r="O268" s="9"/>
      <c r="P268" s="9"/>
      <c r="Q268" s="11"/>
    </row>
    <row r="269" spans="1:17">
      <c r="A269" s="14" t="s">
        <v>25</v>
      </c>
      <c r="B269" s="9"/>
      <c r="C269" s="10"/>
      <c r="D269" s="32">
        <f>D267-D268</f>
        <v>708.48000000000025</v>
      </c>
      <c r="E269" s="20" t="s">
        <v>38</v>
      </c>
      <c r="F269" s="9"/>
      <c r="G269" s="10"/>
      <c r="H269" s="10"/>
      <c r="I269" s="9"/>
      <c r="J269" s="9"/>
      <c r="K269" s="9"/>
      <c r="L269" s="9"/>
      <c r="M269" s="9"/>
      <c r="N269" s="9"/>
      <c r="O269" s="9"/>
      <c r="P269" s="9"/>
      <c r="Q269" s="11"/>
    </row>
    <row r="270" spans="1:17" ht="14.65" thickBot="1">
      <c r="A270" s="16"/>
      <c r="B270" s="17"/>
      <c r="C270" s="18"/>
      <c r="D270" s="18"/>
      <c r="E270" s="17"/>
      <c r="F270" s="17"/>
      <c r="G270" s="18"/>
      <c r="H270" s="18"/>
      <c r="I270" s="17"/>
      <c r="J270" s="17"/>
      <c r="K270" s="17"/>
      <c r="L270" s="17"/>
      <c r="M270" s="17"/>
      <c r="N270" s="17"/>
      <c r="O270" s="17"/>
      <c r="P270" s="17"/>
      <c r="Q270" s="19"/>
    </row>
    <row r="271" spans="1:17" ht="14.65" thickTop="1"/>
    <row r="273" spans="1:17" ht="14.65" thickBot="1"/>
    <row r="274" spans="1:17" ht="14.65" thickTop="1">
      <c r="A274" s="3"/>
      <c r="B274" s="4"/>
      <c r="C274" s="5">
        <v>44407</v>
      </c>
      <c r="D274" s="6"/>
      <c r="E274" s="4"/>
      <c r="F274" s="4"/>
      <c r="G274" s="6"/>
      <c r="H274" s="6"/>
      <c r="I274" s="4"/>
      <c r="J274" s="4"/>
      <c r="K274" s="4"/>
      <c r="L274" s="21" t="s">
        <v>40</v>
      </c>
      <c r="M274" s="4"/>
      <c r="N274" s="4"/>
      <c r="O274" s="4"/>
      <c r="P274" s="4"/>
      <c r="Q274" s="7"/>
    </row>
    <row r="275" spans="1:17">
      <c r="A275" s="8" t="s">
        <v>11</v>
      </c>
      <c r="B275" s="9"/>
      <c r="C275" s="10"/>
      <c r="D275" s="10"/>
      <c r="E275" s="9"/>
      <c r="F275" s="9"/>
      <c r="G275" s="10"/>
      <c r="H275" s="10"/>
      <c r="I275" s="9"/>
      <c r="J275" s="12" t="s">
        <v>68</v>
      </c>
      <c r="K275" s="9"/>
      <c r="L275" s="12" t="s">
        <v>21</v>
      </c>
      <c r="M275" s="12"/>
      <c r="N275" s="9"/>
      <c r="O275" s="9"/>
      <c r="P275" s="9"/>
      <c r="Q275" s="11"/>
    </row>
    <row r="276" spans="1:17">
      <c r="A276" s="8" t="s">
        <v>3</v>
      </c>
      <c r="B276" s="12" t="s">
        <v>6</v>
      </c>
      <c r="C276" s="13" t="s">
        <v>4</v>
      </c>
      <c r="D276" s="13" t="s">
        <v>7</v>
      </c>
      <c r="E276" s="12" t="s">
        <v>16</v>
      </c>
      <c r="F276" s="9"/>
      <c r="G276" s="13" t="s">
        <v>18</v>
      </c>
      <c r="H276" s="13" t="s">
        <v>19</v>
      </c>
      <c r="I276" s="43" t="s">
        <v>133</v>
      </c>
      <c r="J276" s="12" t="s">
        <v>67</v>
      </c>
      <c r="K276" s="9"/>
      <c r="L276" s="22">
        <v>12002.67</v>
      </c>
      <c r="M276" s="9" t="s">
        <v>135</v>
      </c>
      <c r="N276" s="9"/>
      <c r="O276" s="9"/>
      <c r="P276" s="9"/>
      <c r="Q276" s="11"/>
    </row>
    <row r="277" spans="1:17">
      <c r="A277" s="14" t="s">
        <v>141</v>
      </c>
      <c r="B277" s="9">
        <v>27</v>
      </c>
      <c r="C277" s="10">
        <v>54.36</v>
      </c>
      <c r="D277" s="10">
        <f>C277*B277</f>
        <v>1467.72</v>
      </c>
      <c r="E277" s="38" t="s">
        <v>17</v>
      </c>
      <c r="F277" s="9"/>
      <c r="G277" s="10">
        <v>54.71</v>
      </c>
      <c r="H277" s="10">
        <f>(B277*G277)-D277</f>
        <v>9.4500000000000455</v>
      </c>
      <c r="I277" s="9" t="s">
        <v>134</v>
      </c>
      <c r="J277" s="38">
        <f>G277*B277</f>
        <v>1477.17</v>
      </c>
      <c r="K277" s="9" t="str">
        <f>IF(B277&lt;&gt;0,"sell "&amp;B277&amp;" "&amp;A277&amp;" @ $"&amp;G277,"")</f>
        <v>sell 27 KLIC @ $54.71</v>
      </c>
      <c r="L277" s="10">
        <f>L276+(G277*B277)</f>
        <v>13479.84</v>
      </c>
      <c r="M277" s="9"/>
      <c r="N277" s="9"/>
      <c r="O277" s="9"/>
      <c r="P277" s="9"/>
      <c r="Q277" s="11"/>
    </row>
    <row r="278" spans="1:17">
      <c r="A278" s="14" t="s">
        <v>142</v>
      </c>
      <c r="B278" s="9">
        <v>21</v>
      </c>
      <c r="C278" s="10">
        <v>59.11</v>
      </c>
      <c r="D278" s="10">
        <f>C278*B278</f>
        <v>1241.31</v>
      </c>
      <c r="E278" s="38" t="s">
        <v>17</v>
      </c>
      <c r="F278" s="9"/>
      <c r="G278" s="10">
        <v>59</v>
      </c>
      <c r="H278" s="10">
        <f>(B278*G278)-D278</f>
        <v>-2.3099999999999454</v>
      </c>
      <c r="I278" s="9" t="s">
        <v>134</v>
      </c>
      <c r="J278" s="38">
        <f>G278*B278</f>
        <v>1239</v>
      </c>
      <c r="K278" s="9" t="str">
        <f t="shared" ref="K278:K279" si="10">IF(B278&lt;&gt;0,"sell "&amp;B278&amp;" "&amp;A278&amp;" @ $"&amp;G278,"")</f>
        <v>sell 21 ARCB @ $59</v>
      </c>
      <c r="L278" s="10">
        <f>L277+(G278*B278)</f>
        <v>14718.84</v>
      </c>
      <c r="M278" s="9"/>
      <c r="N278" s="9"/>
      <c r="O278" s="9"/>
      <c r="P278" s="9"/>
      <c r="Q278" s="11"/>
    </row>
    <row r="279" spans="1:17">
      <c r="A279" s="14" t="s">
        <v>143</v>
      </c>
      <c r="B279" s="9">
        <v>24</v>
      </c>
      <c r="C279" s="10">
        <v>64.290000000000006</v>
      </c>
      <c r="D279" s="10">
        <f>C279*B279</f>
        <v>1542.96</v>
      </c>
      <c r="E279" s="38" t="s">
        <v>17</v>
      </c>
      <c r="F279" s="9"/>
      <c r="G279" s="10">
        <v>64.36</v>
      </c>
      <c r="H279" s="10">
        <f>(B279*G279)-D279</f>
        <v>1.6799999999998363</v>
      </c>
      <c r="I279" s="9" t="s">
        <v>134</v>
      </c>
      <c r="J279" s="38">
        <f>G279*B279</f>
        <v>1544.6399999999999</v>
      </c>
      <c r="K279" s="9" t="str">
        <f t="shared" si="10"/>
        <v>sell 24 BERY @ $64.36</v>
      </c>
      <c r="L279" s="10">
        <f>L278+(G279*B279)</f>
        <v>16263.48</v>
      </c>
      <c r="M279" s="9" t="s">
        <v>44</v>
      </c>
      <c r="N279" s="9"/>
      <c r="O279" s="9"/>
      <c r="P279" s="9"/>
      <c r="Q279" s="11"/>
    </row>
    <row r="280" spans="1:17">
      <c r="A280" s="14"/>
      <c r="B280" s="9"/>
      <c r="C280" s="10"/>
      <c r="D280" s="10">
        <f>SUM(D277:D279)</f>
        <v>4251.99</v>
      </c>
      <c r="E280" s="9"/>
      <c r="F280" s="9"/>
      <c r="G280" s="41"/>
      <c r="H280" s="10">
        <f>SUM(H277:H279)</f>
        <v>8.8199999999999363</v>
      </c>
      <c r="I280" s="9"/>
      <c r="J280" s="38">
        <f>SUM(J277:J279)</f>
        <v>4260.8099999999995</v>
      </c>
      <c r="K280" s="9"/>
      <c r="L280" s="10"/>
      <c r="M280" s="9"/>
      <c r="N280" s="9"/>
      <c r="O280" s="9"/>
      <c r="P280" s="9"/>
      <c r="Q280" s="11"/>
    </row>
    <row r="281" spans="1:17">
      <c r="A281" s="14"/>
      <c r="B281" s="9"/>
      <c r="C281" s="10"/>
      <c r="D281" s="10"/>
      <c r="E281" s="9"/>
      <c r="F281" s="9"/>
      <c r="G281" s="42"/>
      <c r="H281" s="39"/>
      <c r="I281" s="9"/>
      <c r="J281" s="9"/>
      <c r="K281" s="9"/>
      <c r="L281" s="10"/>
      <c r="M281" s="9"/>
      <c r="N281" s="9"/>
      <c r="O281" s="9"/>
      <c r="P281" s="9"/>
      <c r="Q281" s="11"/>
    </row>
    <row r="282" spans="1:17">
      <c r="A282" s="14"/>
      <c r="B282" s="9"/>
      <c r="C282" s="10"/>
      <c r="D282" s="10"/>
      <c r="E282" s="20"/>
      <c r="F282" s="9"/>
      <c r="G282" s="41"/>
      <c r="H282" s="10"/>
      <c r="I282" s="9"/>
      <c r="J282" s="9"/>
      <c r="K282" s="9"/>
      <c r="L282" s="10"/>
      <c r="M282" s="12" t="s">
        <v>41</v>
      </c>
      <c r="N282" s="9"/>
      <c r="O282" s="9"/>
      <c r="P282" s="9"/>
      <c r="Q282" s="11"/>
    </row>
    <row r="283" spans="1:17">
      <c r="A283" s="8" t="s">
        <v>12</v>
      </c>
      <c r="B283" s="9"/>
      <c r="C283" s="10"/>
      <c r="D283" s="10"/>
      <c r="E283" s="20"/>
      <c r="F283" s="9"/>
      <c r="G283" s="41"/>
      <c r="H283" s="10"/>
      <c r="I283" s="9"/>
      <c r="J283" s="9"/>
      <c r="K283" s="9"/>
      <c r="L283" s="10"/>
      <c r="M283" s="12" t="s">
        <v>42</v>
      </c>
      <c r="N283" s="9"/>
      <c r="O283" s="9"/>
      <c r="P283" s="9"/>
      <c r="Q283" s="11"/>
    </row>
    <row r="284" spans="1:17">
      <c r="A284" s="8" t="s">
        <v>3</v>
      </c>
      <c r="B284" s="12" t="s">
        <v>6</v>
      </c>
      <c r="C284" s="13" t="s">
        <v>4</v>
      </c>
      <c r="D284" s="13" t="s">
        <v>5</v>
      </c>
      <c r="E284" s="23" t="s">
        <v>16</v>
      </c>
      <c r="F284" s="9"/>
      <c r="G284" s="43" t="s">
        <v>18</v>
      </c>
      <c r="H284" s="13" t="s">
        <v>19</v>
      </c>
      <c r="I284" s="9"/>
      <c r="J284" s="9"/>
      <c r="K284" s="9"/>
      <c r="L284" s="10"/>
      <c r="M284" s="38">
        <f>L276</f>
        <v>12002.67</v>
      </c>
      <c r="N284" s="9" t="s">
        <v>45</v>
      </c>
      <c r="O284" s="9"/>
      <c r="P284" s="9"/>
      <c r="Q284" s="11"/>
    </row>
    <row r="285" spans="1:17">
      <c r="A285" s="14" t="s">
        <v>150</v>
      </c>
      <c r="B285" s="9">
        <v>13</v>
      </c>
      <c r="C285" s="10">
        <v>108.49</v>
      </c>
      <c r="D285" s="10">
        <f>C285*B285</f>
        <v>1410.37</v>
      </c>
      <c r="E285" s="38" t="s">
        <v>17</v>
      </c>
      <c r="F285" s="9"/>
      <c r="G285" s="10">
        <v>108.9</v>
      </c>
      <c r="H285" s="10">
        <f>(B285*G285)-D285</f>
        <v>5.3300000000001546</v>
      </c>
      <c r="I285" s="9" t="s">
        <v>134</v>
      </c>
      <c r="J285" s="9"/>
      <c r="K285" s="9" t="str">
        <f>IF(B285&lt;&gt;0,"buy "&amp;B285&amp;" "&amp;A285&amp;" @ $"&amp;G285,"")</f>
        <v>buy 13 SSTK @ $108.9</v>
      </c>
      <c r="L285" s="10">
        <f>L279-(G285*B285)</f>
        <v>14847.779999999999</v>
      </c>
      <c r="M285" s="38">
        <f>L276-(G285*B285)</f>
        <v>10586.97</v>
      </c>
      <c r="N285" s="9"/>
      <c r="O285" s="9"/>
      <c r="P285" s="9"/>
      <c r="Q285" s="11"/>
    </row>
    <row r="286" spans="1:17">
      <c r="A286" s="14" t="s">
        <v>130</v>
      </c>
      <c r="B286" s="9">
        <v>3</v>
      </c>
      <c r="C286" s="10">
        <v>410.85</v>
      </c>
      <c r="D286" s="10">
        <f>C286*B286</f>
        <v>1232.5500000000002</v>
      </c>
      <c r="E286" s="38" t="s">
        <v>17</v>
      </c>
      <c r="F286" s="9"/>
      <c r="G286" s="10">
        <v>414.62</v>
      </c>
      <c r="H286" s="10">
        <f>(B286*G286)-D286</f>
        <v>11.309999999999945</v>
      </c>
      <c r="I286" s="9" t="s">
        <v>134</v>
      </c>
      <c r="J286" s="9"/>
      <c r="K286" s="9" t="str">
        <f>IF(B286&lt;&gt;0,"buy "&amp;B286&amp;" "&amp;A286&amp;" @ $"&amp;G286,"")</f>
        <v>buy 3 DECK @ $414.62</v>
      </c>
      <c r="L286" s="10">
        <f>L285-(G286*B286)</f>
        <v>13603.919999999998</v>
      </c>
      <c r="M286" s="38">
        <f>M285-(G286*B286)</f>
        <v>9343.1099999999988</v>
      </c>
      <c r="N286" s="9"/>
      <c r="O286" s="9"/>
      <c r="P286" s="9"/>
      <c r="Q286" s="11"/>
    </row>
    <row r="287" spans="1:17">
      <c r="A287" s="28" t="s">
        <v>151</v>
      </c>
      <c r="B287" s="29">
        <v>18</v>
      </c>
      <c r="C287" s="30">
        <v>80.22</v>
      </c>
      <c r="D287" s="30">
        <f>C287*B287</f>
        <v>1443.96</v>
      </c>
      <c r="E287" s="38" t="s">
        <v>17</v>
      </c>
      <c r="F287" s="29"/>
      <c r="G287" s="30">
        <v>80.97</v>
      </c>
      <c r="H287" s="30">
        <f>(B287*G287)-D287</f>
        <v>13.5</v>
      </c>
      <c r="I287" s="9" t="s">
        <v>134</v>
      </c>
      <c r="J287" s="9"/>
      <c r="K287" s="9" t="str">
        <f>IF(B287&lt;&gt;0,"buy "&amp;B287&amp;" "&amp;A287&amp;" @ $"&amp;G287,"")</f>
        <v>buy 18 MTX @ $80.97</v>
      </c>
      <c r="L287" s="10">
        <f>L286-(G287*B287)</f>
        <v>12146.46</v>
      </c>
      <c r="M287" s="46">
        <f>M286-(G287*B287)</f>
        <v>7885.6499999999987</v>
      </c>
      <c r="N287" s="47" t="str">
        <f>"$"&amp;TEXT(M287,"#,##0.00")&amp;" will be the balance in the account after purchases.  "</f>
        <v xml:space="preserve">$7,885.65 will be the balance in the account after purchases.  </v>
      </c>
      <c r="O287" s="47"/>
      <c r="P287" s="47"/>
      <c r="Q287" s="48"/>
    </row>
    <row r="288" spans="1:17">
      <c r="A288" s="14"/>
      <c r="B288" s="9"/>
      <c r="C288" s="10"/>
      <c r="D288" s="10">
        <f>SUM(D285:D287)</f>
        <v>4086.88</v>
      </c>
      <c r="E288" s="9"/>
      <c r="F288" s="9"/>
      <c r="G288" s="10" t="s">
        <v>28</v>
      </c>
      <c r="H288" s="10">
        <f>SUM(H285:H287)</f>
        <v>30.1400000000001</v>
      </c>
      <c r="I288" s="9"/>
      <c r="J288" s="9"/>
      <c r="K288" s="9"/>
      <c r="L288" s="10"/>
      <c r="M288" s="9"/>
      <c r="N288" s="9" t="s">
        <v>84</v>
      </c>
      <c r="O288" s="9"/>
      <c r="P288" s="9"/>
      <c r="Q288" s="11"/>
    </row>
    <row r="289" spans="1:17">
      <c r="A289" s="14"/>
      <c r="B289" s="9"/>
      <c r="C289" s="10"/>
      <c r="D289" s="10"/>
      <c r="E289" s="9"/>
      <c r="F289" s="9"/>
      <c r="G289" s="10"/>
      <c r="H289" s="10"/>
      <c r="I289" s="9"/>
      <c r="J289" s="9"/>
      <c r="K289" s="9"/>
      <c r="L289" s="10"/>
      <c r="M289" s="12" t="str">
        <f>IF(J280+M287&gt;0,"Credit Surplus","Credit Shortage")</f>
        <v>Credit Surplus</v>
      </c>
      <c r="N289" s="38">
        <f>J280+M287</f>
        <v>12146.46</v>
      </c>
      <c r="O289" s="9" t="s">
        <v>121</v>
      </c>
      <c r="P289" s="9"/>
      <c r="Q289" s="11"/>
    </row>
    <row r="290" spans="1:17">
      <c r="A290" s="14"/>
      <c r="B290" s="9"/>
      <c r="C290" s="10"/>
      <c r="D290" s="10"/>
      <c r="E290" s="9"/>
      <c r="F290" s="9"/>
      <c r="G290" s="10"/>
      <c r="H290" s="10"/>
      <c r="I290" s="9"/>
      <c r="J290" s="9"/>
      <c r="K290" s="9"/>
      <c r="L290" s="10"/>
      <c r="M290" s="9"/>
      <c r="N290" s="9"/>
      <c r="O290" s="9"/>
      <c r="P290" s="9"/>
      <c r="Q290" s="11"/>
    </row>
    <row r="291" spans="1:17">
      <c r="A291" s="14"/>
      <c r="B291" s="9"/>
      <c r="C291" s="10"/>
      <c r="D291" s="10"/>
      <c r="E291" s="9"/>
      <c r="F291" s="9"/>
      <c r="G291" s="10"/>
      <c r="H291" s="10"/>
      <c r="I291" s="9"/>
      <c r="J291" s="9"/>
      <c r="K291" s="9"/>
      <c r="L291" s="9"/>
      <c r="M291" s="9"/>
      <c r="N291" s="9"/>
      <c r="O291" s="9"/>
      <c r="P291" s="9"/>
      <c r="Q291" s="11"/>
    </row>
    <row r="292" spans="1:17">
      <c r="A292" s="14" t="s">
        <v>23</v>
      </c>
      <c r="B292" s="9"/>
      <c r="C292" s="10"/>
      <c r="D292" s="22">
        <v>452.99</v>
      </c>
      <c r="E292" s="9" t="s">
        <v>111</v>
      </c>
      <c r="F292" s="9"/>
      <c r="G292" s="10"/>
      <c r="H292" s="10"/>
      <c r="I292" s="9"/>
      <c r="J292" s="9"/>
      <c r="K292" s="9"/>
      <c r="L292" s="9"/>
      <c r="M292" s="9"/>
      <c r="N292" s="9"/>
      <c r="O292" s="9"/>
      <c r="P292" s="9"/>
      <c r="Q292" s="11"/>
    </row>
    <row r="293" spans="1:17">
      <c r="A293" s="14" t="s">
        <v>24</v>
      </c>
      <c r="B293" s="9"/>
      <c r="C293" s="10"/>
      <c r="D293" s="40">
        <f>H280</f>
        <v>8.8199999999999363</v>
      </c>
      <c r="E293" s="9" t="s">
        <v>36</v>
      </c>
      <c r="F293" s="9"/>
      <c r="G293" s="10"/>
      <c r="H293" s="10"/>
      <c r="I293" s="9"/>
      <c r="J293" s="9"/>
      <c r="K293" s="9"/>
      <c r="L293" s="9"/>
      <c r="M293" s="9"/>
      <c r="N293" s="9"/>
      <c r="O293" s="9"/>
      <c r="P293" s="9"/>
      <c r="Q293" s="11"/>
    </row>
    <row r="294" spans="1:17">
      <c r="A294" s="14" t="s">
        <v>25</v>
      </c>
      <c r="B294" s="9"/>
      <c r="C294" s="10"/>
      <c r="D294" s="10">
        <f>D292+D293</f>
        <v>461.80999999999995</v>
      </c>
      <c r="E294" s="9"/>
      <c r="F294" s="9"/>
      <c r="G294" s="10"/>
      <c r="H294" s="10"/>
      <c r="I294" s="9"/>
      <c r="J294" s="9"/>
      <c r="K294" s="9"/>
      <c r="L294" s="9"/>
      <c r="M294" s="9"/>
      <c r="N294" s="9"/>
      <c r="O294" s="9"/>
      <c r="P294" s="9"/>
      <c r="Q294" s="11"/>
    </row>
    <row r="295" spans="1:17">
      <c r="A295" s="14" t="s">
        <v>27</v>
      </c>
      <c r="B295" s="9"/>
      <c r="C295" s="10"/>
      <c r="D295" s="10">
        <f>H288</f>
        <v>30.1400000000001</v>
      </c>
      <c r="E295" s="9" t="s">
        <v>37</v>
      </c>
      <c r="F295" s="9"/>
      <c r="G295" s="10"/>
      <c r="H295" s="10"/>
      <c r="I295" s="9"/>
      <c r="J295" s="9"/>
      <c r="K295" s="9"/>
      <c r="L295" s="9"/>
      <c r="M295" s="9"/>
      <c r="N295" s="9"/>
      <c r="O295" s="9"/>
      <c r="P295" s="9"/>
      <c r="Q295" s="11"/>
    </row>
    <row r="296" spans="1:17">
      <c r="A296" s="14" t="s">
        <v>25</v>
      </c>
      <c r="B296" s="9"/>
      <c r="C296" s="10"/>
      <c r="D296" s="32">
        <f>D294-D295</f>
        <v>431.66999999999985</v>
      </c>
      <c r="E296" s="20" t="s">
        <v>38</v>
      </c>
      <c r="F296" s="9"/>
      <c r="G296" s="10"/>
      <c r="H296" s="10"/>
      <c r="I296" s="9"/>
      <c r="J296" s="9"/>
      <c r="K296" s="9"/>
      <c r="L296" s="9"/>
      <c r="M296" s="9"/>
      <c r="N296" s="9"/>
      <c r="O296" s="9"/>
      <c r="P296" s="9"/>
      <c r="Q296" s="11"/>
    </row>
    <row r="297" spans="1:17" ht="14.65" thickBot="1">
      <c r="A297" s="16"/>
      <c r="B297" s="17"/>
      <c r="C297" s="18"/>
      <c r="D297" s="18"/>
      <c r="E297" s="17"/>
      <c r="F297" s="17"/>
      <c r="G297" s="18"/>
      <c r="H297" s="18"/>
      <c r="I297" s="17"/>
      <c r="J297" s="17"/>
      <c r="K297" s="17"/>
      <c r="L297" s="17"/>
      <c r="M297" s="17"/>
      <c r="N297" s="17"/>
      <c r="O297" s="17"/>
      <c r="P297" s="17"/>
      <c r="Q297" s="19"/>
    </row>
    <row r="298" spans="1:17" ht="14.65" thickTop="1"/>
    <row r="300" spans="1:17" ht="14.65" thickBot="1"/>
    <row r="301" spans="1:17" ht="14.65" thickTop="1">
      <c r="A301" s="3"/>
      <c r="B301" s="4"/>
      <c r="C301" s="5">
        <v>44377</v>
      </c>
      <c r="D301" s="6"/>
      <c r="E301" s="4"/>
      <c r="F301" s="4"/>
      <c r="G301" s="6"/>
      <c r="H301" s="6"/>
      <c r="I301" s="4"/>
      <c r="J301" s="4"/>
      <c r="K301" s="4"/>
      <c r="L301" s="21" t="s">
        <v>40</v>
      </c>
      <c r="M301" s="4"/>
      <c r="N301" s="4"/>
      <c r="O301" s="4"/>
      <c r="P301" s="4"/>
      <c r="Q301" s="7"/>
    </row>
    <row r="302" spans="1:17">
      <c r="A302" s="8" t="s">
        <v>11</v>
      </c>
      <c r="B302" s="9"/>
      <c r="C302" s="10"/>
      <c r="D302" s="10"/>
      <c r="E302" s="9"/>
      <c r="F302" s="9"/>
      <c r="G302" s="10"/>
      <c r="H302" s="10"/>
      <c r="I302" s="9"/>
      <c r="J302" s="12" t="s">
        <v>68</v>
      </c>
      <c r="K302" s="9"/>
      <c r="L302" s="12" t="s">
        <v>21</v>
      </c>
      <c r="M302" s="12"/>
      <c r="N302" s="9"/>
      <c r="O302" s="9"/>
      <c r="P302" s="9"/>
      <c r="Q302" s="11"/>
    </row>
    <row r="303" spans="1:17">
      <c r="A303" s="8" t="s">
        <v>3</v>
      </c>
      <c r="B303" s="12" t="s">
        <v>6</v>
      </c>
      <c r="C303" s="13" t="s">
        <v>4</v>
      </c>
      <c r="D303" s="13" t="s">
        <v>7</v>
      </c>
      <c r="E303" s="12" t="s">
        <v>16</v>
      </c>
      <c r="F303" s="9"/>
      <c r="G303" s="13" t="s">
        <v>18</v>
      </c>
      <c r="H303" s="13" t="s">
        <v>19</v>
      </c>
      <c r="I303" s="43" t="s">
        <v>133</v>
      </c>
      <c r="J303" s="12" t="s">
        <v>67</v>
      </c>
      <c r="K303" s="9"/>
      <c r="L303" s="22">
        <v>12530.34</v>
      </c>
      <c r="M303" s="9" t="s">
        <v>135</v>
      </c>
      <c r="N303" s="9"/>
      <c r="O303" s="9"/>
      <c r="P303" s="9"/>
      <c r="Q303" s="11"/>
    </row>
    <row r="304" spans="1:17">
      <c r="A304" s="14" t="s">
        <v>138</v>
      </c>
      <c r="B304" s="9">
        <v>3</v>
      </c>
      <c r="C304" s="10">
        <v>631.54999999999995</v>
      </c>
      <c r="D304" s="10">
        <f>C304*B304</f>
        <v>1894.6499999999999</v>
      </c>
      <c r="E304" s="38" t="s">
        <v>69</v>
      </c>
      <c r="F304" s="9"/>
      <c r="G304" s="10">
        <v>630.88</v>
      </c>
      <c r="H304" s="10">
        <f>(B304*G304)-D304</f>
        <v>-2.0099999999999909</v>
      </c>
      <c r="I304" s="9" t="s">
        <v>134</v>
      </c>
      <c r="J304" s="38">
        <f>G304*B304</f>
        <v>1892.6399999999999</v>
      </c>
      <c r="K304" s="9" t="str">
        <f>IF(B304&lt;&gt;0,"sell "&amp;B304&amp;" "&amp;A304&amp;" @ $"&amp;G304,"")</f>
        <v>sell 3 IDXX @ $630.88</v>
      </c>
      <c r="L304" s="10">
        <f>L303+(G304*B304)</f>
        <v>14422.98</v>
      </c>
      <c r="M304" s="9"/>
      <c r="N304" s="9"/>
      <c r="O304" s="9"/>
      <c r="P304" s="9"/>
      <c r="Q304" s="11"/>
    </row>
    <row r="305" spans="1:17">
      <c r="A305" s="14" t="s">
        <v>139</v>
      </c>
      <c r="B305" s="9">
        <v>18</v>
      </c>
      <c r="C305" s="10">
        <v>79.81</v>
      </c>
      <c r="D305" s="10">
        <f>C305*B305</f>
        <v>1436.58</v>
      </c>
      <c r="E305" s="38" t="s">
        <v>69</v>
      </c>
      <c r="F305" s="9"/>
      <c r="G305" s="10">
        <v>79.62</v>
      </c>
      <c r="H305" s="10">
        <f>(B305*G305)-D305</f>
        <v>-3.4199999999998454</v>
      </c>
      <c r="I305" s="9" t="s">
        <v>134</v>
      </c>
      <c r="J305" s="38">
        <f>G305*B305</f>
        <v>1433.16</v>
      </c>
      <c r="K305" s="9" t="str">
        <f t="shared" ref="K305:K306" si="11">IF(B305&lt;&gt;0,"sell "&amp;B305&amp;" "&amp;A305&amp;" @ $"&amp;G305,"")</f>
        <v>sell 18 JD @ $79.62</v>
      </c>
      <c r="L305" s="10">
        <f>L304+(G305*B305)</f>
        <v>15856.14</v>
      </c>
      <c r="M305" s="9"/>
      <c r="N305" s="9"/>
      <c r="O305" s="9"/>
      <c r="P305" s="9"/>
      <c r="Q305" s="11"/>
    </row>
    <row r="306" spans="1:17">
      <c r="A306" s="14" t="s">
        <v>140</v>
      </c>
      <c r="B306" s="9">
        <v>60</v>
      </c>
      <c r="C306" s="10">
        <v>22.18</v>
      </c>
      <c r="D306" s="10">
        <f>C306*B306</f>
        <v>1330.8</v>
      </c>
      <c r="E306" s="38" t="s">
        <v>69</v>
      </c>
      <c r="F306" s="9"/>
      <c r="G306" s="10">
        <v>22.2</v>
      </c>
      <c r="H306" s="10">
        <f>(B306*G306)-D306</f>
        <v>1.2000000000000455</v>
      </c>
      <c r="I306" s="9" t="s">
        <v>134</v>
      </c>
      <c r="J306" s="38">
        <f>G306*B306</f>
        <v>1332</v>
      </c>
      <c r="K306" s="9" t="str">
        <f t="shared" si="11"/>
        <v>sell 60 VIVO @ $22.2</v>
      </c>
      <c r="L306" s="10">
        <f>L305+(G306*B306)</f>
        <v>17188.14</v>
      </c>
      <c r="M306" s="9" t="s">
        <v>44</v>
      </c>
      <c r="N306" s="9"/>
      <c r="O306" s="9"/>
      <c r="P306" s="9"/>
      <c r="Q306" s="11"/>
    </row>
    <row r="307" spans="1:17">
      <c r="A307" s="14"/>
      <c r="B307" s="9"/>
      <c r="C307" s="10"/>
      <c r="D307" s="10">
        <f>SUM(D304:D306)</f>
        <v>4662.03</v>
      </c>
      <c r="E307" s="9"/>
      <c r="F307" s="9"/>
      <c r="G307" s="41"/>
      <c r="H307" s="10">
        <f>SUM(H304:H306)</f>
        <v>-4.2299999999997908</v>
      </c>
      <c r="I307" s="9"/>
      <c r="J307" s="38">
        <f>SUM(J304:J306)</f>
        <v>4657.8</v>
      </c>
      <c r="K307" s="9"/>
      <c r="L307" s="10"/>
      <c r="M307" s="9"/>
      <c r="N307" s="9"/>
      <c r="O307" s="9"/>
      <c r="P307" s="9"/>
      <c r="Q307" s="11"/>
    </row>
    <row r="308" spans="1:17">
      <c r="A308" s="14"/>
      <c r="B308" s="9"/>
      <c r="C308" s="10"/>
      <c r="D308" s="10"/>
      <c r="E308" s="9"/>
      <c r="F308" s="9"/>
      <c r="G308" s="42"/>
      <c r="H308" s="39"/>
      <c r="I308" s="9"/>
      <c r="J308" s="9"/>
      <c r="K308" s="9"/>
      <c r="L308" s="10"/>
      <c r="M308" s="9"/>
      <c r="N308" s="9"/>
      <c r="O308" s="9"/>
      <c r="P308" s="9"/>
      <c r="Q308" s="11"/>
    </row>
    <row r="309" spans="1:17">
      <c r="A309" s="14"/>
      <c r="B309" s="9"/>
      <c r="C309" s="10"/>
      <c r="D309" s="10"/>
      <c r="E309" s="20"/>
      <c r="F309" s="9"/>
      <c r="G309" s="41"/>
      <c r="H309" s="10"/>
      <c r="I309" s="9"/>
      <c r="J309" s="9"/>
      <c r="K309" s="9"/>
      <c r="L309" s="10"/>
      <c r="M309" s="12" t="s">
        <v>41</v>
      </c>
      <c r="N309" s="9"/>
      <c r="O309" s="9"/>
      <c r="P309" s="9"/>
      <c r="Q309" s="11"/>
    </row>
    <row r="310" spans="1:17">
      <c r="A310" s="8" t="s">
        <v>12</v>
      </c>
      <c r="B310" s="9"/>
      <c r="C310" s="10"/>
      <c r="D310" s="10"/>
      <c r="E310" s="20"/>
      <c r="F310" s="9"/>
      <c r="G310" s="41"/>
      <c r="H310" s="10"/>
      <c r="I310" s="9"/>
      <c r="J310" s="9"/>
      <c r="K310" s="9"/>
      <c r="L310" s="10"/>
      <c r="M310" s="12" t="s">
        <v>42</v>
      </c>
      <c r="N310" s="9"/>
      <c r="O310" s="9"/>
      <c r="P310" s="9"/>
      <c r="Q310" s="11"/>
    </row>
    <row r="311" spans="1:17">
      <c r="A311" s="8" t="s">
        <v>3</v>
      </c>
      <c r="B311" s="12" t="s">
        <v>6</v>
      </c>
      <c r="C311" s="13" t="s">
        <v>4</v>
      </c>
      <c r="D311" s="13" t="s">
        <v>5</v>
      </c>
      <c r="E311" s="23" t="s">
        <v>16</v>
      </c>
      <c r="F311" s="9"/>
      <c r="G311" s="43" t="s">
        <v>18</v>
      </c>
      <c r="H311" s="13" t="s">
        <v>19</v>
      </c>
      <c r="I311" s="9"/>
      <c r="J311" s="9"/>
      <c r="K311" s="9"/>
      <c r="L311" s="10"/>
      <c r="M311" s="38">
        <f>L303</f>
        <v>12530.34</v>
      </c>
      <c r="N311" s="9" t="s">
        <v>45</v>
      </c>
      <c r="O311" s="9"/>
      <c r="P311" s="9"/>
      <c r="Q311" s="11"/>
    </row>
    <row r="312" spans="1:17">
      <c r="A312" s="14" t="s">
        <v>147</v>
      </c>
      <c r="B312" s="9">
        <v>143</v>
      </c>
      <c r="C312" s="10">
        <v>11.04</v>
      </c>
      <c r="D312" s="10">
        <f>C312*B312</f>
        <v>1578.7199999999998</v>
      </c>
      <c r="E312" s="38" t="s">
        <v>69</v>
      </c>
      <c r="F312" s="9"/>
      <c r="G312" s="10">
        <v>11.01</v>
      </c>
      <c r="H312" s="10">
        <f>(B312*G312)-D312</f>
        <v>-4.2899999999997362</v>
      </c>
      <c r="I312" s="9" t="s">
        <v>134</v>
      </c>
      <c r="J312" s="9"/>
      <c r="K312" s="9" t="str">
        <f>IF(B312&lt;&gt;0,"buy "&amp;B312&amp;" "&amp;A312&amp;" @ $"&amp;G312,"")</f>
        <v>buy 143 HMHC @ $11.01</v>
      </c>
      <c r="L312" s="10">
        <f>L306-(G312*B312)</f>
        <v>15613.71</v>
      </c>
      <c r="M312" s="38">
        <f>L303-(G312*B312)</f>
        <v>10955.91</v>
      </c>
      <c r="N312" s="9"/>
      <c r="O312" s="9"/>
      <c r="P312" s="9"/>
      <c r="Q312" s="11"/>
    </row>
    <row r="313" spans="1:17">
      <c r="A313" s="14" t="s">
        <v>148</v>
      </c>
      <c r="B313" s="9">
        <v>8</v>
      </c>
      <c r="C313" s="10">
        <v>180.88</v>
      </c>
      <c r="D313" s="10">
        <f>C313*B313</f>
        <v>1447.04</v>
      </c>
      <c r="E313" s="38" t="s">
        <v>69</v>
      </c>
      <c r="F313" s="9"/>
      <c r="G313" s="10">
        <v>182.29</v>
      </c>
      <c r="H313" s="10">
        <f>(B313*G313)-D313</f>
        <v>11.279999999999973</v>
      </c>
      <c r="I313" s="9" t="s">
        <v>134</v>
      </c>
      <c r="J313" s="9"/>
      <c r="K313" s="9" t="str">
        <f>IF(B313&lt;&gt;0,"buy "&amp;B313&amp;" "&amp;A313&amp;" @ $"&amp;G313,"")</f>
        <v>buy 8 DDS @ $182.29</v>
      </c>
      <c r="L313" s="10">
        <f>L312-(G313*B313)</f>
        <v>14155.39</v>
      </c>
      <c r="M313" s="38">
        <f>M312-(G313*B313)</f>
        <v>9497.59</v>
      </c>
      <c r="N313" s="9"/>
      <c r="O313" s="9"/>
      <c r="P313" s="9"/>
      <c r="Q313" s="11"/>
    </row>
    <row r="314" spans="1:17">
      <c r="A314" s="28" t="s">
        <v>149</v>
      </c>
      <c r="B314" s="29">
        <v>46</v>
      </c>
      <c r="C314" s="30">
        <v>33.770000000000003</v>
      </c>
      <c r="D314" s="30">
        <f>C314*B314</f>
        <v>1553.42</v>
      </c>
      <c r="E314" s="38" t="s">
        <v>69</v>
      </c>
      <c r="F314" s="29"/>
      <c r="G314" s="30">
        <v>34</v>
      </c>
      <c r="H314" s="30">
        <f>(B314*G314)-D314</f>
        <v>10.579999999999927</v>
      </c>
      <c r="I314" s="9" t="s">
        <v>134</v>
      </c>
      <c r="J314" s="9"/>
      <c r="K314" s="9" t="str">
        <f>IF(B314&lt;&gt;0,"buy "&amp;B314&amp;" "&amp;A314&amp;" @ $"&amp;G314,"")</f>
        <v>buy 46 TGH @ $34</v>
      </c>
      <c r="L314" s="10">
        <f>L313-(G314*B314)</f>
        <v>12591.39</v>
      </c>
      <c r="M314" s="46">
        <f>M313-(G314*B314)</f>
        <v>7933.59</v>
      </c>
      <c r="N314" s="47" t="str">
        <f>"$"&amp;TEXT(M314,"#,##0.00")&amp;" will be the balance in the account after purchases.  "</f>
        <v xml:space="preserve">$7,933.59 will be the balance in the account after purchases.  </v>
      </c>
      <c r="O314" s="47"/>
      <c r="P314" s="47"/>
      <c r="Q314" s="48"/>
    </row>
    <row r="315" spans="1:17">
      <c r="A315" s="14"/>
      <c r="B315" s="9"/>
      <c r="C315" s="10"/>
      <c r="D315" s="10">
        <f>SUM(D312:D314)</f>
        <v>4579.18</v>
      </c>
      <c r="E315" s="9"/>
      <c r="F315" s="9"/>
      <c r="G315" s="10" t="s">
        <v>28</v>
      </c>
      <c r="H315" s="10">
        <f>SUM(H312:H314)</f>
        <v>17.570000000000164</v>
      </c>
      <c r="I315" s="9"/>
      <c r="J315" s="9"/>
      <c r="K315" s="9"/>
      <c r="L315" s="10"/>
      <c r="M315" s="9"/>
      <c r="N315" s="9" t="s">
        <v>84</v>
      </c>
      <c r="O315" s="9"/>
      <c r="P315" s="9"/>
      <c r="Q315" s="11"/>
    </row>
    <row r="316" spans="1:17">
      <c r="A316" s="14"/>
      <c r="B316" s="9"/>
      <c r="C316" s="10"/>
      <c r="D316" s="10"/>
      <c r="E316" s="9"/>
      <c r="F316" s="9"/>
      <c r="G316" s="10"/>
      <c r="H316" s="10"/>
      <c r="I316" s="9"/>
      <c r="J316" s="9"/>
      <c r="K316" s="9"/>
      <c r="L316" s="10"/>
      <c r="M316" s="12" t="str">
        <f>IF(J307+M314&gt;0,"Credit Surplus","Credit Shortage")</f>
        <v>Credit Surplus</v>
      </c>
      <c r="N316" s="38">
        <f>J307+M314</f>
        <v>12591.39</v>
      </c>
      <c r="O316" s="9" t="s">
        <v>121</v>
      </c>
      <c r="P316" s="9"/>
      <c r="Q316" s="11"/>
    </row>
    <row r="317" spans="1:17">
      <c r="A317" s="14"/>
      <c r="B317" s="9"/>
      <c r="C317" s="10"/>
      <c r="D317" s="10"/>
      <c r="E317" s="9"/>
      <c r="F317" s="9"/>
      <c r="G317" s="10"/>
      <c r="H317" s="10"/>
      <c r="I317" s="9"/>
      <c r="J317" s="9"/>
      <c r="K317" s="9"/>
      <c r="L317" s="10"/>
      <c r="M317" s="9"/>
      <c r="N317" s="9"/>
      <c r="O317" s="9"/>
      <c r="P317" s="9"/>
      <c r="Q317" s="11"/>
    </row>
    <row r="318" spans="1:17">
      <c r="A318" s="14"/>
      <c r="B318" s="9"/>
      <c r="C318" s="10"/>
      <c r="D318" s="10"/>
      <c r="E318" s="9"/>
      <c r="F318" s="9"/>
      <c r="G318" s="10"/>
      <c r="H318" s="10"/>
      <c r="I318" s="9"/>
      <c r="J318" s="9"/>
      <c r="K318" s="9"/>
      <c r="L318" s="9"/>
      <c r="M318" s="9"/>
      <c r="N318" s="9"/>
      <c r="O318" s="9"/>
      <c r="P318" s="9"/>
      <c r="Q318" s="11"/>
    </row>
    <row r="319" spans="1:17">
      <c r="A319" s="14" t="s">
        <v>23</v>
      </c>
      <c r="B319" s="9"/>
      <c r="C319" s="10"/>
      <c r="D319" s="22">
        <v>309.68</v>
      </c>
      <c r="E319" s="9" t="s">
        <v>111</v>
      </c>
      <c r="F319" s="9"/>
      <c r="G319" s="10"/>
      <c r="H319" s="10"/>
      <c r="I319" s="9"/>
      <c r="J319" s="9"/>
      <c r="K319" s="9"/>
      <c r="L319" s="9"/>
      <c r="M319" s="9"/>
      <c r="N319" s="9"/>
      <c r="O319" s="9"/>
      <c r="P319" s="9"/>
      <c r="Q319" s="11"/>
    </row>
    <row r="320" spans="1:17">
      <c r="A320" s="14" t="s">
        <v>24</v>
      </c>
      <c r="B320" s="9"/>
      <c r="C320" s="10"/>
      <c r="D320" s="40">
        <f>H307</f>
        <v>-4.2299999999997908</v>
      </c>
      <c r="E320" s="9" t="s">
        <v>36</v>
      </c>
      <c r="F320" s="9"/>
      <c r="G320" s="10"/>
      <c r="H320" s="10"/>
      <c r="I320" s="9"/>
      <c r="J320" s="9"/>
      <c r="K320" s="9"/>
      <c r="L320" s="9"/>
      <c r="M320" s="9"/>
      <c r="N320" s="9"/>
      <c r="O320" s="9"/>
      <c r="P320" s="9"/>
      <c r="Q320" s="11"/>
    </row>
    <row r="321" spans="1:17">
      <c r="A321" s="14" t="s">
        <v>25</v>
      </c>
      <c r="B321" s="9"/>
      <c r="C321" s="10"/>
      <c r="D321" s="10">
        <f>D319+D320</f>
        <v>305.45000000000022</v>
      </c>
      <c r="E321" s="9"/>
      <c r="F321" s="9"/>
      <c r="G321" s="10"/>
      <c r="H321" s="10"/>
      <c r="I321" s="9"/>
      <c r="J321" s="9"/>
      <c r="K321" s="9"/>
      <c r="L321" s="9"/>
      <c r="M321" s="9"/>
      <c r="N321" s="9"/>
      <c r="O321" s="9"/>
      <c r="P321" s="9"/>
      <c r="Q321" s="11"/>
    </row>
    <row r="322" spans="1:17">
      <c r="A322" s="14" t="s">
        <v>27</v>
      </c>
      <c r="B322" s="9"/>
      <c r="C322" s="10"/>
      <c r="D322" s="10">
        <f>H315</f>
        <v>17.570000000000164</v>
      </c>
      <c r="E322" s="9" t="s">
        <v>37</v>
      </c>
      <c r="F322" s="9"/>
      <c r="G322" s="10"/>
      <c r="H322" s="10"/>
      <c r="I322" s="9"/>
      <c r="J322" s="9"/>
      <c r="K322" s="9"/>
      <c r="L322" s="9"/>
      <c r="M322" s="9"/>
      <c r="N322" s="9"/>
      <c r="O322" s="9"/>
      <c r="P322" s="9"/>
      <c r="Q322" s="11"/>
    </row>
    <row r="323" spans="1:17">
      <c r="A323" s="14" t="s">
        <v>25</v>
      </c>
      <c r="B323" s="9"/>
      <c r="C323" s="10"/>
      <c r="D323" s="32">
        <f>D321-D322</f>
        <v>287.88000000000005</v>
      </c>
      <c r="E323" s="20" t="s">
        <v>38</v>
      </c>
      <c r="F323" s="9"/>
      <c r="G323" s="10"/>
      <c r="H323" s="10"/>
      <c r="I323" s="9"/>
      <c r="J323" s="9"/>
      <c r="K323" s="9"/>
      <c r="L323" s="9"/>
      <c r="M323" s="9"/>
      <c r="N323" s="9"/>
      <c r="O323" s="9"/>
      <c r="P323" s="9"/>
      <c r="Q323" s="11"/>
    </row>
    <row r="324" spans="1:17" ht="14.65" thickBot="1">
      <c r="A324" s="16"/>
      <c r="B324" s="17"/>
      <c r="C324" s="18"/>
      <c r="D324" s="18"/>
      <c r="E324" s="17"/>
      <c r="F324" s="17"/>
      <c r="G324" s="18"/>
      <c r="H324" s="18"/>
      <c r="I324" s="17"/>
      <c r="J324" s="17"/>
      <c r="K324" s="17"/>
      <c r="L324" s="17"/>
      <c r="M324" s="17"/>
      <c r="N324" s="17"/>
      <c r="O324" s="17"/>
      <c r="P324" s="17"/>
      <c r="Q324" s="19"/>
    </row>
    <row r="325" spans="1:17" ht="14.65" thickTop="1"/>
    <row r="327" spans="1:17" ht="14.65" thickBot="1"/>
    <row r="328" spans="1:17" ht="14.65" thickTop="1">
      <c r="A328" s="3"/>
      <c r="B328" s="4"/>
      <c r="C328" s="5">
        <v>44344</v>
      </c>
      <c r="D328" s="6"/>
      <c r="E328" s="4"/>
      <c r="F328" s="4"/>
      <c r="G328" s="6"/>
      <c r="H328" s="6"/>
      <c r="I328" s="4"/>
      <c r="J328" s="4"/>
      <c r="K328" s="4"/>
      <c r="L328" s="21" t="s">
        <v>40</v>
      </c>
      <c r="M328" s="4"/>
      <c r="N328" s="4"/>
      <c r="O328" s="4"/>
      <c r="P328" s="4"/>
      <c r="Q328" s="7"/>
    </row>
    <row r="329" spans="1:17">
      <c r="A329" s="8" t="s">
        <v>11</v>
      </c>
      <c r="B329" s="9"/>
      <c r="C329" s="10"/>
      <c r="D329" s="10"/>
      <c r="E329" s="9"/>
      <c r="F329" s="9"/>
      <c r="G329" s="10"/>
      <c r="H329" s="10"/>
      <c r="I329" s="9"/>
      <c r="J329" s="12" t="s">
        <v>68</v>
      </c>
      <c r="K329" s="9"/>
      <c r="L329" s="12" t="s">
        <v>21</v>
      </c>
      <c r="M329" s="12"/>
      <c r="N329" s="9"/>
      <c r="O329" s="9"/>
      <c r="P329" s="9"/>
      <c r="Q329" s="11"/>
    </row>
    <row r="330" spans="1:17">
      <c r="A330" s="8" t="s">
        <v>3</v>
      </c>
      <c r="B330" s="12" t="s">
        <v>6</v>
      </c>
      <c r="C330" s="13" t="s">
        <v>4</v>
      </c>
      <c r="D330" s="13" t="s">
        <v>7</v>
      </c>
      <c r="E330" s="12" t="s">
        <v>16</v>
      </c>
      <c r="F330" s="9"/>
      <c r="G330" s="13" t="s">
        <v>18</v>
      </c>
      <c r="H330" s="13" t="s">
        <v>19</v>
      </c>
      <c r="I330" s="43" t="s">
        <v>133</v>
      </c>
      <c r="J330" s="12" t="s">
        <v>67</v>
      </c>
      <c r="K330" s="9"/>
      <c r="L330" s="22">
        <v>13156.82</v>
      </c>
      <c r="M330" s="9" t="s">
        <v>135</v>
      </c>
      <c r="N330" s="9"/>
      <c r="O330" s="9"/>
      <c r="P330" s="9"/>
      <c r="Q330" s="11"/>
    </row>
    <row r="331" spans="1:17">
      <c r="A331" s="14" t="s">
        <v>137</v>
      </c>
      <c r="B331" s="9">
        <v>90</v>
      </c>
      <c r="C331" s="10">
        <v>50.51</v>
      </c>
      <c r="D331" s="10">
        <f>C331*B331</f>
        <v>4545.8999999999996</v>
      </c>
      <c r="E331" s="38" t="s">
        <v>17</v>
      </c>
      <c r="F331" s="9"/>
      <c r="G331" s="10">
        <v>50.5</v>
      </c>
      <c r="H331" s="10">
        <f>(B331*G331)-D331</f>
        <v>-0.8999999999996362</v>
      </c>
      <c r="I331" s="9" t="s">
        <v>134</v>
      </c>
      <c r="J331" s="38">
        <f>G331*B331</f>
        <v>4545</v>
      </c>
      <c r="K331" s="9" t="str">
        <f>IF(B331&lt;&gt;0,"sell "&amp;B331&amp;" "&amp;A331&amp;" @ $"&amp;G331,"")</f>
        <v>sell 90 GSY @ $50.5</v>
      </c>
      <c r="L331" s="10">
        <f>L330+(G331*B331)</f>
        <v>17701.82</v>
      </c>
      <c r="M331" s="9"/>
      <c r="N331" s="9"/>
      <c r="O331" s="9"/>
      <c r="P331" s="9"/>
      <c r="Q331" s="11"/>
    </row>
    <row r="332" spans="1:17">
      <c r="A332" s="14"/>
      <c r="B332" s="9">
        <v>0</v>
      </c>
      <c r="C332" s="10">
        <v>0</v>
      </c>
      <c r="D332" s="10">
        <f>C332*B332</f>
        <v>0</v>
      </c>
      <c r="E332" s="38"/>
      <c r="F332" s="9"/>
      <c r="G332" s="10">
        <v>0</v>
      </c>
      <c r="H332" s="10">
        <f>(B332*G332)-D332</f>
        <v>0</v>
      </c>
      <c r="I332" s="9" t="s">
        <v>134</v>
      </c>
      <c r="J332" s="38">
        <f>G332*B332</f>
        <v>0</v>
      </c>
      <c r="K332" s="9" t="str">
        <f t="shared" ref="K332:K333" si="12">IF(B332&lt;&gt;0,"sell "&amp;B332&amp;" "&amp;A332&amp;" @ $"&amp;G332,"")</f>
        <v/>
      </c>
      <c r="L332" s="10">
        <f>L331+(G332*B332)</f>
        <v>17701.82</v>
      </c>
      <c r="M332" s="9"/>
      <c r="N332" s="9"/>
      <c r="O332" s="9"/>
      <c r="P332" s="9"/>
      <c r="Q332" s="11"/>
    </row>
    <row r="333" spans="1:17">
      <c r="A333" s="14"/>
      <c r="B333" s="9">
        <v>0</v>
      </c>
      <c r="C333" s="10">
        <v>0</v>
      </c>
      <c r="D333" s="10">
        <f>C333*B333</f>
        <v>0</v>
      </c>
      <c r="E333" s="38"/>
      <c r="F333" s="9"/>
      <c r="G333" s="10">
        <v>0</v>
      </c>
      <c r="H333" s="10">
        <f>(B333*G333)-D333</f>
        <v>0</v>
      </c>
      <c r="I333" s="9" t="s">
        <v>134</v>
      </c>
      <c r="J333" s="38">
        <f>G333*B333</f>
        <v>0</v>
      </c>
      <c r="K333" s="9" t="str">
        <f t="shared" si="12"/>
        <v/>
      </c>
      <c r="L333" s="10">
        <f>L332+(G333*B333)</f>
        <v>17701.82</v>
      </c>
      <c r="M333" s="9" t="s">
        <v>44</v>
      </c>
      <c r="N333" s="9"/>
      <c r="O333" s="9"/>
      <c r="P333" s="9"/>
      <c r="Q333" s="11"/>
    </row>
    <row r="334" spans="1:17">
      <c r="A334" s="14"/>
      <c r="B334" s="9"/>
      <c r="C334" s="10"/>
      <c r="D334" s="10">
        <f>SUM(D331:D333)</f>
        <v>4545.8999999999996</v>
      </c>
      <c r="E334" s="9"/>
      <c r="F334" s="9"/>
      <c r="G334" s="41"/>
      <c r="H334" s="10">
        <f>SUM(H331:H333)</f>
        <v>-0.8999999999996362</v>
      </c>
      <c r="I334" s="9"/>
      <c r="J334" s="38">
        <f>SUM(J331:J333)</f>
        <v>4545</v>
      </c>
      <c r="K334" s="9"/>
      <c r="L334" s="10"/>
      <c r="M334" s="9"/>
      <c r="N334" s="9"/>
      <c r="O334" s="9"/>
      <c r="P334" s="9"/>
      <c r="Q334" s="11"/>
    </row>
    <row r="335" spans="1:17">
      <c r="A335" s="14"/>
      <c r="B335" s="9"/>
      <c r="C335" s="10"/>
      <c r="D335" s="10"/>
      <c r="E335" s="9"/>
      <c r="F335" s="9"/>
      <c r="G335" s="42"/>
      <c r="H335" s="39"/>
      <c r="I335" s="9"/>
      <c r="J335" s="9"/>
      <c r="K335" s="9"/>
      <c r="L335" s="10"/>
      <c r="M335" s="9"/>
      <c r="N335" s="9"/>
      <c r="O335" s="9"/>
      <c r="P335" s="9"/>
      <c r="Q335" s="11"/>
    </row>
    <row r="336" spans="1:17">
      <c r="A336" s="14"/>
      <c r="B336" s="9"/>
      <c r="C336" s="10"/>
      <c r="D336" s="10"/>
      <c r="E336" s="20"/>
      <c r="F336" s="9"/>
      <c r="G336" s="41"/>
      <c r="H336" s="10"/>
      <c r="I336" s="9"/>
      <c r="J336" s="9"/>
      <c r="K336" s="9"/>
      <c r="L336" s="10"/>
      <c r="M336" s="12" t="s">
        <v>41</v>
      </c>
      <c r="N336" s="9"/>
      <c r="O336" s="9"/>
      <c r="P336" s="9"/>
      <c r="Q336" s="11"/>
    </row>
    <row r="337" spans="1:17">
      <c r="A337" s="8" t="s">
        <v>12</v>
      </c>
      <c r="B337" s="9"/>
      <c r="C337" s="10"/>
      <c r="D337" s="10"/>
      <c r="E337" s="20"/>
      <c r="F337" s="9"/>
      <c r="G337" s="41"/>
      <c r="H337" s="10"/>
      <c r="I337" s="9"/>
      <c r="J337" s="9"/>
      <c r="K337" s="9"/>
      <c r="L337" s="10"/>
      <c r="M337" s="12" t="s">
        <v>42</v>
      </c>
      <c r="N337" s="9"/>
      <c r="O337" s="9"/>
      <c r="P337" s="9"/>
      <c r="Q337" s="11"/>
    </row>
    <row r="338" spans="1:17">
      <c r="A338" s="8" t="s">
        <v>3</v>
      </c>
      <c r="B338" s="12" t="s">
        <v>6</v>
      </c>
      <c r="C338" s="13" t="s">
        <v>4</v>
      </c>
      <c r="D338" s="13" t="s">
        <v>5</v>
      </c>
      <c r="E338" s="23" t="s">
        <v>16</v>
      </c>
      <c r="F338" s="9"/>
      <c r="G338" s="43" t="s">
        <v>18</v>
      </c>
      <c r="H338" s="13" t="s">
        <v>19</v>
      </c>
      <c r="I338" s="9"/>
      <c r="J338" s="9"/>
      <c r="K338" s="9"/>
      <c r="L338" s="10"/>
      <c r="M338" s="38">
        <f>L330</f>
        <v>13156.82</v>
      </c>
      <c r="N338" s="9" t="s">
        <v>45</v>
      </c>
      <c r="O338" s="9"/>
      <c r="P338" s="9"/>
      <c r="Q338" s="11"/>
    </row>
    <row r="339" spans="1:17">
      <c r="A339" s="14" t="s">
        <v>144</v>
      </c>
      <c r="B339" s="9">
        <v>123</v>
      </c>
      <c r="C339" s="10">
        <v>12.83</v>
      </c>
      <c r="D339" s="10">
        <f>C339*B339</f>
        <v>1578.09</v>
      </c>
      <c r="E339" s="38" t="s">
        <v>17</v>
      </c>
      <c r="F339" s="9"/>
      <c r="G339" s="10">
        <v>13.11</v>
      </c>
      <c r="H339" s="10">
        <f>(B339*G339)-D339</f>
        <v>34.440000000000055</v>
      </c>
      <c r="I339" s="9" t="s">
        <v>134</v>
      </c>
      <c r="J339" s="9"/>
      <c r="K339" s="9" t="str">
        <f>IF(B339&lt;&gt;0,"buy "&amp;B339&amp;" "&amp;A339&amp;" @ $"&amp;G339,"")</f>
        <v>buy 123 NESR @ $13.11</v>
      </c>
      <c r="L339" s="10">
        <f>L333-(G339*B339)</f>
        <v>16089.289999999999</v>
      </c>
      <c r="M339" s="38">
        <f>L330-(G339*B339)</f>
        <v>11544.289999999999</v>
      </c>
      <c r="N339" s="9"/>
      <c r="O339" s="9"/>
      <c r="P339" s="9"/>
      <c r="Q339" s="11"/>
    </row>
    <row r="340" spans="1:17">
      <c r="A340" s="14" t="s">
        <v>145</v>
      </c>
      <c r="B340" s="9">
        <v>67</v>
      </c>
      <c r="C340" s="10">
        <v>23.48</v>
      </c>
      <c r="D340" s="10">
        <f>C340*B340</f>
        <v>1573.16</v>
      </c>
      <c r="E340" s="38" t="s">
        <v>17</v>
      </c>
      <c r="F340" s="9"/>
      <c r="G340" s="10">
        <v>23.93</v>
      </c>
      <c r="H340" s="10">
        <f>(B340*G340)-D340</f>
        <v>30.149999999999864</v>
      </c>
      <c r="I340" s="9" t="s">
        <v>134</v>
      </c>
      <c r="J340" s="9"/>
      <c r="K340" s="9" t="str">
        <f>IF(B340&lt;&gt;0,"buy "&amp;B340&amp;" "&amp;A340&amp;" @ $"&amp;G340,"")</f>
        <v>buy 67 TROX @ $23.93</v>
      </c>
      <c r="L340" s="10">
        <f>L339-(G340*B340)</f>
        <v>14485.98</v>
      </c>
      <c r="M340" s="38">
        <f>M339-(G340*B340)</f>
        <v>9940.98</v>
      </c>
      <c r="N340" s="9"/>
      <c r="O340" s="9"/>
      <c r="P340" s="9"/>
      <c r="Q340" s="11"/>
    </row>
    <row r="341" spans="1:17">
      <c r="A341" s="28" t="s">
        <v>146</v>
      </c>
      <c r="B341" s="29">
        <v>24</v>
      </c>
      <c r="C341" s="30">
        <v>63.73</v>
      </c>
      <c r="D341" s="30">
        <f>C341*B341</f>
        <v>1529.52</v>
      </c>
      <c r="E341" s="38" t="s">
        <v>17</v>
      </c>
      <c r="F341" s="29"/>
      <c r="G341" s="30">
        <v>65.23</v>
      </c>
      <c r="H341" s="30">
        <f>(B341*G341)-D341</f>
        <v>36</v>
      </c>
      <c r="I341" s="9" t="s">
        <v>134</v>
      </c>
      <c r="J341" s="9"/>
      <c r="K341" s="9" t="str">
        <f>IF(B341&lt;&gt;0,"buy "&amp;B341&amp;" "&amp;A341&amp;" @ $"&amp;G341,"")</f>
        <v>buy 24 DAC @ $65.23</v>
      </c>
      <c r="L341" s="10">
        <f>L340-(G341*B341)</f>
        <v>12920.46</v>
      </c>
      <c r="M341" s="46">
        <f>M340-(G341*B341)</f>
        <v>8375.4599999999991</v>
      </c>
      <c r="N341" s="47" t="str">
        <f>"$"&amp;TEXT(M341,"#,##0.00")&amp;" will be the balance in the account after purchases.  "</f>
        <v xml:space="preserve">$8,375.46 will be the balance in the account after purchases.  </v>
      </c>
      <c r="O341" s="47"/>
      <c r="P341" s="47"/>
      <c r="Q341" s="48"/>
    </row>
    <row r="342" spans="1:17">
      <c r="A342" s="14"/>
      <c r="B342" s="9"/>
      <c r="C342" s="10"/>
      <c r="D342" s="10">
        <f>SUM(D339:D341)</f>
        <v>4680.7700000000004</v>
      </c>
      <c r="E342" s="9"/>
      <c r="F342" s="9"/>
      <c r="G342" s="10" t="s">
        <v>28</v>
      </c>
      <c r="H342" s="10">
        <f>SUM(H339:H341)</f>
        <v>100.58999999999992</v>
      </c>
      <c r="I342" s="9"/>
      <c r="J342" s="9"/>
      <c r="K342" s="9"/>
      <c r="L342" s="10"/>
      <c r="M342" s="9"/>
      <c r="N342" s="9" t="s">
        <v>84</v>
      </c>
      <c r="O342" s="9"/>
      <c r="P342" s="9"/>
      <c r="Q342" s="11"/>
    </row>
    <row r="343" spans="1:17">
      <c r="A343" s="14"/>
      <c r="B343" s="9"/>
      <c r="C343" s="10"/>
      <c r="D343" s="10"/>
      <c r="E343" s="9"/>
      <c r="F343" s="9"/>
      <c r="G343" s="10"/>
      <c r="H343" s="10"/>
      <c r="I343" s="9"/>
      <c r="J343" s="9"/>
      <c r="K343" s="9"/>
      <c r="L343" s="10"/>
      <c r="M343" s="12" t="str">
        <f>IF(J334+M341&gt;0,"Credit Surplus","Credit Shortage")</f>
        <v>Credit Surplus</v>
      </c>
      <c r="N343" s="38">
        <f>J334+M341</f>
        <v>12920.46</v>
      </c>
      <c r="O343" s="9" t="s">
        <v>121</v>
      </c>
      <c r="P343" s="9"/>
      <c r="Q343" s="11"/>
    </row>
    <row r="344" spans="1:17">
      <c r="A344" s="14"/>
      <c r="B344" s="9"/>
      <c r="C344" s="10"/>
      <c r="D344" s="10"/>
      <c r="E344" s="9"/>
      <c r="F344" s="9"/>
      <c r="G344" s="10"/>
      <c r="H344" s="10"/>
      <c r="I344" s="9"/>
      <c r="J344" s="9"/>
      <c r="K344" s="9"/>
      <c r="L344" s="10"/>
      <c r="M344" s="9"/>
      <c r="N344" s="9"/>
      <c r="O344" s="9"/>
      <c r="P344" s="9"/>
      <c r="Q344" s="11"/>
    </row>
    <row r="345" spans="1:17">
      <c r="A345" s="14"/>
      <c r="B345" s="9"/>
      <c r="C345" s="10"/>
      <c r="D345" s="10"/>
      <c r="E345" s="9"/>
      <c r="F345" s="9"/>
      <c r="G345" s="10"/>
      <c r="H345" s="10"/>
      <c r="I345" s="9"/>
      <c r="J345" s="9"/>
      <c r="K345" s="9"/>
      <c r="L345" s="9"/>
      <c r="M345" s="9"/>
      <c r="N345" s="9"/>
      <c r="O345" s="9"/>
      <c r="P345" s="9"/>
      <c r="Q345" s="11"/>
    </row>
    <row r="346" spans="1:17">
      <c r="A346" s="14" t="s">
        <v>23</v>
      </c>
      <c r="B346" s="9"/>
      <c r="C346" s="10"/>
      <c r="D346" s="22">
        <v>328.32</v>
      </c>
      <c r="E346" s="9" t="s">
        <v>111</v>
      </c>
      <c r="F346" s="9"/>
      <c r="G346" s="10"/>
      <c r="H346" s="10"/>
      <c r="I346" s="9"/>
      <c r="J346" s="9"/>
      <c r="K346" s="9"/>
      <c r="L346" s="9"/>
      <c r="M346" s="9"/>
      <c r="N346" s="9"/>
      <c r="O346" s="9"/>
      <c r="P346" s="9"/>
      <c r="Q346" s="11"/>
    </row>
    <row r="347" spans="1:17">
      <c r="A347" s="14" t="s">
        <v>24</v>
      </c>
      <c r="B347" s="9"/>
      <c r="C347" s="10"/>
      <c r="D347" s="40">
        <f>H334</f>
        <v>-0.8999999999996362</v>
      </c>
      <c r="E347" s="9" t="s">
        <v>36</v>
      </c>
      <c r="F347" s="9"/>
      <c r="G347" s="10"/>
      <c r="H347" s="10"/>
      <c r="I347" s="9"/>
      <c r="J347" s="9"/>
      <c r="K347" s="9"/>
      <c r="L347" s="9"/>
      <c r="M347" s="9"/>
      <c r="N347" s="9"/>
      <c r="O347" s="9"/>
      <c r="P347" s="9"/>
      <c r="Q347" s="11"/>
    </row>
    <row r="348" spans="1:17">
      <c r="A348" s="14" t="s">
        <v>25</v>
      </c>
      <c r="B348" s="9"/>
      <c r="C348" s="10"/>
      <c r="D348" s="10">
        <f>D346+D347</f>
        <v>327.42000000000036</v>
      </c>
      <c r="E348" s="9"/>
      <c r="F348" s="9"/>
      <c r="G348" s="10"/>
      <c r="H348" s="10"/>
      <c r="I348" s="9"/>
      <c r="J348" s="9"/>
      <c r="K348" s="9"/>
      <c r="L348" s="9"/>
      <c r="M348" s="9"/>
      <c r="N348" s="9"/>
      <c r="O348" s="9"/>
      <c r="P348" s="9"/>
      <c r="Q348" s="11"/>
    </row>
    <row r="349" spans="1:17">
      <c r="A349" s="14" t="s">
        <v>27</v>
      </c>
      <c r="B349" s="9"/>
      <c r="C349" s="10"/>
      <c r="D349" s="10">
        <f>H342</f>
        <v>100.58999999999992</v>
      </c>
      <c r="E349" s="9" t="s">
        <v>37</v>
      </c>
      <c r="F349" s="9"/>
      <c r="G349" s="10"/>
      <c r="H349" s="10"/>
      <c r="I349" s="9"/>
      <c r="J349" s="9"/>
      <c r="K349" s="9"/>
      <c r="L349" s="9"/>
      <c r="M349" s="9"/>
      <c r="N349" s="9"/>
      <c r="O349" s="9"/>
      <c r="P349" s="9"/>
      <c r="Q349" s="11"/>
    </row>
    <row r="350" spans="1:17">
      <c r="A350" s="14" t="s">
        <v>25</v>
      </c>
      <c r="B350" s="9"/>
      <c r="C350" s="10"/>
      <c r="D350" s="32">
        <f>D348-D349</f>
        <v>226.83000000000044</v>
      </c>
      <c r="E350" s="20" t="s">
        <v>38</v>
      </c>
      <c r="F350" s="9"/>
      <c r="G350" s="10"/>
      <c r="H350" s="10"/>
      <c r="I350" s="9"/>
      <c r="J350" s="9"/>
      <c r="K350" s="9"/>
      <c r="L350" s="9"/>
      <c r="M350" s="9"/>
      <c r="N350" s="9"/>
      <c r="O350" s="9"/>
      <c r="P350" s="9"/>
      <c r="Q350" s="11"/>
    </row>
    <row r="351" spans="1:17" ht="14.65" thickBot="1">
      <c r="A351" s="16"/>
      <c r="B351" s="17"/>
      <c r="C351" s="18"/>
      <c r="D351" s="18"/>
      <c r="E351" s="17"/>
      <c r="F351" s="17"/>
      <c r="G351" s="18"/>
      <c r="H351" s="18"/>
      <c r="I351" s="17"/>
      <c r="J351" s="17"/>
      <c r="K351" s="17"/>
      <c r="L351" s="17"/>
      <c r="M351" s="17"/>
      <c r="N351" s="17"/>
      <c r="O351" s="17"/>
      <c r="P351" s="17"/>
      <c r="Q351" s="19"/>
    </row>
    <row r="352" spans="1:17" ht="14.65" thickTop="1"/>
    <row r="354" spans="1:17" ht="14.65" thickBot="1"/>
    <row r="355" spans="1:17" ht="14.65" thickTop="1">
      <c r="A355" s="3"/>
      <c r="B355" s="4"/>
      <c r="C355" s="5">
        <v>44316</v>
      </c>
      <c r="D355" s="6"/>
      <c r="E355" s="4"/>
      <c r="F355" s="4"/>
      <c r="G355" s="6"/>
      <c r="H355" s="6"/>
      <c r="I355" s="4"/>
      <c r="J355" s="4"/>
      <c r="K355" s="4"/>
      <c r="L355" s="21" t="s">
        <v>40</v>
      </c>
      <c r="M355" s="4"/>
      <c r="N355" s="4"/>
      <c r="O355" s="4"/>
      <c r="P355" s="4"/>
      <c r="Q355" s="7"/>
    </row>
    <row r="356" spans="1:17">
      <c r="A356" s="8" t="s">
        <v>11</v>
      </c>
      <c r="B356" s="9"/>
      <c r="C356" s="10"/>
      <c r="D356" s="10"/>
      <c r="E356" s="9"/>
      <c r="F356" s="9"/>
      <c r="G356" s="10"/>
      <c r="H356" s="10"/>
      <c r="I356" s="9"/>
      <c r="J356" s="12" t="s">
        <v>68</v>
      </c>
      <c r="K356" s="9"/>
      <c r="L356" s="12" t="s">
        <v>21</v>
      </c>
      <c r="M356" s="12"/>
      <c r="N356" s="9"/>
      <c r="O356" s="9"/>
      <c r="P356" s="9"/>
      <c r="Q356" s="11"/>
    </row>
    <row r="357" spans="1:17">
      <c r="A357" s="8" t="s">
        <v>3</v>
      </c>
      <c r="B357" s="12" t="s">
        <v>6</v>
      </c>
      <c r="C357" s="13" t="s">
        <v>4</v>
      </c>
      <c r="D357" s="13" t="s">
        <v>7</v>
      </c>
      <c r="E357" s="12" t="s">
        <v>16</v>
      </c>
      <c r="F357" s="9"/>
      <c r="G357" s="13" t="s">
        <v>18</v>
      </c>
      <c r="H357" s="13" t="s">
        <v>19</v>
      </c>
      <c r="I357" s="43" t="s">
        <v>133</v>
      </c>
      <c r="J357" s="12" t="s">
        <v>67</v>
      </c>
      <c r="K357" s="9"/>
      <c r="L357" s="22">
        <v>15286.52</v>
      </c>
      <c r="M357" s="9" t="s">
        <v>135</v>
      </c>
      <c r="N357" s="9"/>
      <c r="O357" s="9"/>
      <c r="P357" s="9"/>
      <c r="Q357" s="11"/>
    </row>
    <row r="358" spans="1:17">
      <c r="A358" s="14" t="s">
        <v>136</v>
      </c>
      <c r="B358" s="9">
        <v>88</v>
      </c>
      <c r="C358" s="10">
        <v>50.18</v>
      </c>
      <c r="D358" s="10">
        <f>C358*B358</f>
        <v>4415.84</v>
      </c>
      <c r="E358" s="38" t="s">
        <v>69</v>
      </c>
      <c r="F358" s="9"/>
      <c r="G358" s="10">
        <v>50.14</v>
      </c>
      <c r="H358" s="10">
        <f>(B358*G358)-D358</f>
        <v>-3.5200000000004366</v>
      </c>
      <c r="I358" s="9" t="s">
        <v>134</v>
      </c>
      <c r="J358" s="38">
        <f>G358*B358</f>
        <v>4412.32</v>
      </c>
      <c r="K358" s="9" t="str">
        <f>IF(B358&lt;&gt;0,"sell "&amp;B358&amp;" "&amp;A358&amp;" @ $"&amp;G358,"")</f>
        <v>sell 88 NEAR @ $50.14</v>
      </c>
      <c r="L358" s="10">
        <f>L357+(G358*B358)</f>
        <v>19698.84</v>
      </c>
      <c r="M358" s="9"/>
      <c r="N358" s="9"/>
      <c r="O358" s="9"/>
      <c r="P358" s="9"/>
      <c r="Q358" s="11"/>
    </row>
    <row r="359" spans="1:17">
      <c r="A359" s="14"/>
      <c r="B359" s="9">
        <v>0</v>
      </c>
      <c r="C359" s="10">
        <v>0</v>
      </c>
      <c r="D359" s="10">
        <f>C359*B359</f>
        <v>0</v>
      </c>
      <c r="E359" s="38"/>
      <c r="F359" s="9"/>
      <c r="G359" s="10">
        <v>0</v>
      </c>
      <c r="H359" s="10">
        <f>(B359*G359)-D359</f>
        <v>0</v>
      </c>
      <c r="I359" s="9"/>
      <c r="J359" s="38">
        <f>G359*B359</f>
        <v>0</v>
      </c>
      <c r="K359" s="9" t="str">
        <f t="shared" ref="K359:K360" si="13">IF(B359&lt;&gt;0,"sell "&amp;B359&amp;" "&amp;A359&amp;" @ $"&amp;G359,"")</f>
        <v/>
      </c>
      <c r="L359" s="10">
        <f>L358+(G359*B359)</f>
        <v>19698.84</v>
      </c>
      <c r="M359" s="9"/>
      <c r="N359" s="9"/>
      <c r="O359" s="9"/>
      <c r="P359" s="9"/>
      <c r="Q359" s="11"/>
    </row>
    <row r="360" spans="1:17">
      <c r="A360" s="14"/>
      <c r="B360" s="9">
        <v>0</v>
      </c>
      <c r="C360" s="10">
        <v>0</v>
      </c>
      <c r="D360" s="10">
        <f>C360*B360</f>
        <v>0</v>
      </c>
      <c r="E360" s="38"/>
      <c r="F360" s="9"/>
      <c r="G360" s="10">
        <v>0</v>
      </c>
      <c r="H360" s="10">
        <f>(B360*G360)-D360</f>
        <v>0</v>
      </c>
      <c r="I360" s="9"/>
      <c r="J360" s="38">
        <f>G360*B360</f>
        <v>0</v>
      </c>
      <c r="K360" s="9" t="str">
        <f t="shared" si="13"/>
        <v/>
      </c>
      <c r="L360" s="10">
        <f>L359+(G360*B360)</f>
        <v>19698.84</v>
      </c>
      <c r="M360" s="9" t="s">
        <v>44</v>
      </c>
      <c r="N360" s="9"/>
      <c r="O360" s="9"/>
      <c r="P360" s="9"/>
      <c r="Q360" s="11"/>
    </row>
    <row r="361" spans="1:17">
      <c r="A361" s="14"/>
      <c r="B361" s="9"/>
      <c r="C361" s="10"/>
      <c r="D361" s="10">
        <f>SUM(D358:D360)</f>
        <v>4415.84</v>
      </c>
      <c r="E361" s="9"/>
      <c r="F361" s="9"/>
      <c r="G361" s="41"/>
      <c r="H361" s="10">
        <f>SUM(H358:H360)</f>
        <v>-3.5200000000004366</v>
      </c>
      <c r="I361" s="9"/>
      <c r="J361" s="38">
        <f>SUM(J358:J360)</f>
        <v>4412.32</v>
      </c>
      <c r="K361" s="9"/>
      <c r="L361" s="10"/>
      <c r="M361" s="9"/>
      <c r="N361" s="9"/>
      <c r="O361" s="9"/>
      <c r="P361" s="9"/>
      <c r="Q361" s="11"/>
    </row>
    <row r="362" spans="1:17">
      <c r="A362" s="14"/>
      <c r="B362" s="9"/>
      <c r="C362" s="10"/>
      <c r="D362" s="10"/>
      <c r="E362" s="9"/>
      <c r="F362" s="9"/>
      <c r="G362" s="42"/>
      <c r="H362" s="39"/>
      <c r="I362" s="9"/>
      <c r="J362" s="9"/>
      <c r="K362" s="9"/>
      <c r="L362" s="10"/>
      <c r="M362" s="9"/>
      <c r="N362" s="9"/>
      <c r="O362" s="9"/>
      <c r="P362" s="9"/>
      <c r="Q362" s="11"/>
    </row>
    <row r="363" spans="1:17">
      <c r="A363" s="14"/>
      <c r="B363" s="9"/>
      <c r="C363" s="10"/>
      <c r="D363" s="10"/>
      <c r="E363" s="20"/>
      <c r="F363" s="9"/>
      <c r="G363" s="41"/>
      <c r="H363" s="10"/>
      <c r="I363" s="9"/>
      <c r="J363" s="9"/>
      <c r="K363" s="9"/>
      <c r="L363" s="10"/>
      <c r="M363" s="12" t="s">
        <v>41</v>
      </c>
      <c r="N363" s="9"/>
      <c r="O363" s="9"/>
      <c r="P363" s="9"/>
      <c r="Q363" s="11"/>
    </row>
    <row r="364" spans="1:17">
      <c r="A364" s="8" t="s">
        <v>12</v>
      </c>
      <c r="B364" s="9"/>
      <c r="C364" s="10"/>
      <c r="D364" s="10"/>
      <c r="E364" s="20"/>
      <c r="F364" s="9"/>
      <c r="G364" s="41"/>
      <c r="H364" s="10"/>
      <c r="I364" s="9"/>
      <c r="J364" s="9"/>
      <c r="K364" s="9"/>
      <c r="L364" s="10"/>
      <c r="M364" s="12" t="s">
        <v>42</v>
      </c>
      <c r="N364" s="9"/>
      <c r="O364" s="9"/>
      <c r="P364" s="9"/>
      <c r="Q364" s="11"/>
    </row>
    <row r="365" spans="1:17">
      <c r="A365" s="8" t="s">
        <v>3</v>
      </c>
      <c r="B365" s="12" t="s">
        <v>6</v>
      </c>
      <c r="C365" s="13" t="s">
        <v>4</v>
      </c>
      <c r="D365" s="13" t="s">
        <v>5</v>
      </c>
      <c r="E365" s="23" t="s">
        <v>16</v>
      </c>
      <c r="F365" s="9"/>
      <c r="G365" s="43" t="s">
        <v>18</v>
      </c>
      <c r="H365" s="13" t="s">
        <v>19</v>
      </c>
      <c r="I365" s="9"/>
      <c r="J365" s="9"/>
      <c r="K365" s="9"/>
      <c r="L365" s="10"/>
      <c r="M365" s="38">
        <f>L357</f>
        <v>15286.52</v>
      </c>
      <c r="N365" s="9" t="s">
        <v>45</v>
      </c>
      <c r="O365" s="9"/>
      <c r="P365" s="9"/>
      <c r="Q365" s="11"/>
    </row>
    <row r="366" spans="1:17">
      <c r="A366" s="14" t="s">
        <v>141</v>
      </c>
      <c r="B366" s="9">
        <v>27</v>
      </c>
      <c r="C366" s="10">
        <v>56.85</v>
      </c>
      <c r="D366" s="10">
        <f>C366*B366</f>
        <v>1534.95</v>
      </c>
      <c r="E366" s="38" t="s">
        <v>69</v>
      </c>
      <c r="F366" s="9"/>
      <c r="G366" s="10">
        <v>57.07</v>
      </c>
      <c r="H366" s="10">
        <f>(B366*G366)-D366</f>
        <v>5.9400000000000546</v>
      </c>
      <c r="I366" s="9" t="s">
        <v>134</v>
      </c>
      <c r="J366" s="9"/>
      <c r="K366" s="9" t="str">
        <f>IF(B366&lt;&gt;0,"buy "&amp;B366&amp;" "&amp;A366&amp;" @ $"&amp;G366,"")</f>
        <v>buy 27 KLIC @ $57.07</v>
      </c>
      <c r="L366" s="10">
        <f>L360-(G366*B366)</f>
        <v>18157.95</v>
      </c>
      <c r="M366" s="38">
        <f>L357-(G366*B366)</f>
        <v>13745.630000000001</v>
      </c>
      <c r="N366" s="9"/>
      <c r="O366" s="9"/>
      <c r="P366" s="9"/>
      <c r="Q366" s="11"/>
    </row>
    <row r="367" spans="1:17">
      <c r="A367" s="14" t="s">
        <v>142</v>
      </c>
      <c r="B367" s="9">
        <v>21</v>
      </c>
      <c r="C367" s="10">
        <v>72.760000000000005</v>
      </c>
      <c r="D367" s="10">
        <f>C367*B367</f>
        <v>1527.96</v>
      </c>
      <c r="E367" s="38" t="s">
        <v>69</v>
      </c>
      <c r="F367" s="9"/>
      <c r="G367" s="10">
        <v>73.33</v>
      </c>
      <c r="H367" s="10">
        <f>(B367*G367)-D367</f>
        <v>11.970000000000027</v>
      </c>
      <c r="I367" s="9" t="s">
        <v>134</v>
      </c>
      <c r="J367" s="9"/>
      <c r="K367" s="9" t="str">
        <f>IF(B367&lt;&gt;0,"buy "&amp;B367&amp;" "&amp;A367&amp;" @ $"&amp;G367,"")</f>
        <v>buy 21 ARCB @ $73.33</v>
      </c>
      <c r="L367" s="10">
        <f>L366-(G367*B367)</f>
        <v>16618.02</v>
      </c>
      <c r="M367" s="38">
        <f>M366-(G367*B367)</f>
        <v>12205.7</v>
      </c>
      <c r="N367" s="9"/>
      <c r="O367" s="9"/>
      <c r="P367" s="9"/>
      <c r="Q367" s="11"/>
    </row>
    <row r="368" spans="1:17">
      <c r="A368" s="28" t="s">
        <v>143</v>
      </c>
      <c r="B368" s="29">
        <v>24</v>
      </c>
      <c r="C368" s="30">
        <v>63.62</v>
      </c>
      <c r="D368" s="30">
        <f>C368*B368</f>
        <v>1526.8799999999999</v>
      </c>
      <c r="E368" s="38" t="s">
        <v>69</v>
      </c>
      <c r="F368" s="29"/>
      <c r="G368" s="30">
        <v>63.76</v>
      </c>
      <c r="H368" s="30">
        <f>(B368*G368)-D368</f>
        <v>3.3600000000001273</v>
      </c>
      <c r="I368" s="9" t="s">
        <v>134</v>
      </c>
      <c r="J368" s="9"/>
      <c r="K368" s="9" t="str">
        <f>IF(B368&lt;&gt;0,"buy "&amp;B368&amp;" "&amp;A368&amp;" @ $"&amp;G368,"")</f>
        <v>buy 24 BERY @ $63.76</v>
      </c>
      <c r="L368" s="10">
        <f>L367-(G368*B368)</f>
        <v>15087.78</v>
      </c>
      <c r="M368" s="46">
        <f>M367-(G368*B368)</f>
        <v>10675.460000000001</v>
      </c>
      <c r="N368" s="47" t="str">
        <f>"$"&amp;M368&amp;" will be the balance in the account after purchases.  "</f>
        <v xml:space="preserve">$10675.46 will be the balance in the account after purchases.  </v>
      </c>
      <c r="O368" s="47"/>
      <c r="P368" s="47"/>
      <c r="Q368" s="48"/>
    </row>
    <row r="369" spans="1:17">
      <c r="A369" s="14"/>
      <c r="B369" s="9"/>
      <c r="C369" s="10"/>
      <c r="D369" s="10">
        <f>SUM(D366:D368)</f>
        <v>4589.79</v>
      </c>
      <c r="E369" s="9"/>
      <c r="F369" s="9"/>
      <c r="G369" s="10" t="s">
        <v>28</v>
      </c>
      <c r="H369" s="10">
        <f>SUM(H366:H368)</f>
        <v>21.270000000000209</v>
      </c>
      <c r="I369" s="9"/>
      <c r="J369" s="9"/>
      <c r="K369" s="9"/>
      <c r="L369" s="10"/>
      <c r="M369" s="9"/>
      <c r="N369" s="9" t="s">
        <v>84</v>
      </c>
      <c r="O369" s="9"/>
      <c r="P369" s="9"/>
      <c r="Q369" s="11"/>
    </row>
    <row r="370" spans="1:17">
      <c r="A370" s="14"/>
      <c r="B370" s="9"/>
      <c r="C370" s="10"/>
      <c r="D370" s="10"/>
      <c r="E370" s="9"/>
      <c r="F370" s="9"/>
      <c r="G370" s="10"/>
      <c r="H370" s="10"/>
      <c r="I370" s="9"/>
      <c r="J370" s="9"/>
      <c r="K370" s="9"/>
      <c r="L370" s="10"/>
      <c r="M370" s="12" t="str">
        <f>IF(J361+M368&gt;0,"Credit Surplus","Credit Shortage")</f>
        <v>Credit Surplus</v>
      </c>
      <c r="N370" s="38">
        <f>J361+M368</f>
        <v>15087.78</v>
      </c>
      <c r="O370" s="9" t="s">
        <v>121</v>
      </c>
      <c r="P370" s="9"/>
      <c r="Q370" s="11"/>
    </row>
    <row r="371" spans="1:17">
      <c r="A371" s="14"/>
      <c r="B371" s="9"/>
      <c r="C371" s="10"/>
      <c r="D371" s="10"/>
      <c r="E371" s="9"/>
      <c r="F371" s="9"/>
      <c r="G371" s="10"/>
      <c r="H371" s="10"/>
      <c r="I371" s="9"/>
      <c r="J371" s="9"/>
      <c r="K371" s="9"/>
      <c r="L371" s="10"/>
      <c r="M371" s="9"/>
      <c r="N371" s="9"/>
      <c r="O371" s="9"/>
      <c r="P371" s="9"/>
      <c r="Q371" s="11"/>
    </row>
    <row r="372" spans="1:17">
      <c r="A372" s="14"/>
      <c r="B372" s="9"/>
      <c r="C372" s="10"/>
      <c r="D372" s="10"/>
      <c r="E372" s="9"/>
      <c r="F372" s="9"/>
      <c r="G372" s="10"/>
      <c r="H372" s="10"/>
      <c r="I372" s="9"/>
      <c r="J372" s="9"/>
      <c r="K372" s="9"/>
      <c r="L372" s="9"/>
      <c r="M372" s="9"/>
      <c r="N372" s="9"/>
      <c r="O372" s="9"/>
      <c r="P372" s="9"/>
      <c r="Q372" s="11"/>
    </row>
    <row r="373" spans="1:17">
      <c r="A373" s="14" t="s">
        <v>23</v>
      </c>
      <c r="B373" s="9"/>
      <c r="C373" s="10"/>
      <c r="D373" s="22">
        <v>487.98</v>
      </c>
      <c r="E373" s="9" t="s">
        <v>111</v>
      </c>
      <c r="F373" s="9"/>
      <c r="G373" s="10"/>
      <c r="H373" s="10"/>
      <c r="I373" s="9"/>
      <c r="J373" s="9"/>
      <c r="K373" s="9"/>
      <c r="L373" s="9"/>
      <c r="M373" s="9"/>
      <c r="N373" s="9"/>
      <c r="O373" s="9"/>
      <c r="P373" s="9"/>
      <c r="Q373" s="11"/>
    </row>
    <row r="374" spans="1:17">
      <c r="A374" s="14" t="s">
        <v>24</v>
      </c>
      <c r="B374" s="9"/>
      <c r="C374" s="10"/>
      <c r="D374" s="40">
        <f>H361</f>
        <v>-3.5200000000004366</v>
      </c>
      <c r="E374" s="9" t="s">
        <v>36</v>
      </c>
      <c r="F374" s="9"/>
      <c r="G374" s="10"/>
      <c r="H374" s="10"/>
      <c r="I374" s="9"/>
      <c r="J374" s="9"/>
      <c r="K374" s="9"/>
      <c r="L374" s="9"/>
      <c r="M374" s="9"/>
      <c r="N374" s="9"/>
      <c r="O374" s="9"/>
      <c r="P374" s="9"/>
      <c r="Q374" s="11"/>
    </row>
    <row r="375" spans="1:17">
      <c r="A375" s="14" t="s">
        <v>25</v>
      </c>
      <c r="B375" s="9"/>
      <c r="C375" s="10"/>
      <c r="D375" s="10">
        <f>D373+D374</f>
        <v>484.45999999999958</v>
      </c>
      <c r="E375" s="9"/>
      <c r="F375" s="9"/>
      <c r="G375" s="10"/>
      <c r="H375" s="10"/>
      <c r="I375" s="9"/>
      <c r="J375" s="9"/>
      <c r="K375" s="9"/>
      <c r="L375" s="9"/>
      <c r="M375" s="9"/>
      <c r="N375" s="9"/>
      <c r="O375" s="9"/>
      <c r="P375" s="9"/>
      <c r="Q375" s="11"/>
    </row>
    <row r="376" spans="1:17">
      <c r="A376" s="14" t="s">
        <v>27</v>
      </c>
      <c r="B376" s="9"/>
      <c r="C376" s="10"/>
      <c r="D376" s="10">
        <f>H369</f>
        <v>21.270000000000209</v>
      </c>
      <c r="E376" s="9" t="s">
        <v>37</v>
      </c>
      <c r="F376" s="9"/>
      <c r="G376" s="10"/>
      <c r="H376" s="10"/>
      <c r="I376" s="9"/>
      <c r="J376" s="9"/>
      <c r="K376" s="9"/>
      <c r="L376" s="9"/>
      <c r="M376" s="9"/>
      <c r="N376" s="9"/>
      <c r="O376" s="9"/>
      <c r="P376" s="9"/>
      <c r="Q376" s="11"/>
    </row>
    <row r="377" spans="1:17">
      <c r="A377" s="14" t="s">
        <v>25</v>
      </c>
      <c r="B377" s="9"/>
      <c r="C377" s="10"/>
      <c r="D377" s="32">
        <f>D375-D376</f>
        <v>463.18999999999937</v>
      </c>
      <c r="E377" s="20" t="s">
        <v>38</v>
      </c>
      <c r="F377" s="9"/>
      <c r="G377" s="10"/>
      <c r="H377" s="10"/>
      <c r="I377" s="9"/>
      <c r="J377" s="9"/>
      <c r="K377" s="9"/>
      <c r="L377" s="9"/>
      <c r="M377" s="9"/>
      <c r="N377" s="9"/>
      <c r="O377" s="9"/>
      <c r="P377" s="9"/>
      <c r="Q377" s="11"/>
    </row>
    <row r="378" spans="1:17" ht="14.65" thickBot="1">
      <c r="A378" s="16"/>
      <c r="B378" s="17"/>
      <c r="C378" s="18"/>
      <c r="D378" s="18"/>
      <c r="E378" s="17"/>
      <c r="F378" s="17"/>
      <c r="G378" s="18"/>
      <c r="H378" s="18"/>
      <c r="I378" s="17"/>
      <c r="J378" s="17"/>
      <c r="K378" s="17"/>
      <c r="L378" s="17"/>
      <c r="M378" s="17"/>
      <c r="N378" s="17"/>
      <c r="O378" s="17"/>
      <c r="P378" s="17"/>
      <c r="Q378" s="19"/>
    </row>
    <row r="379" spans="1:17" ht="14.65" thickTop="1"/>
    <row r="381" spans="1:17" ht="14.65" thickBot="1"/>
    <row r="382" spans="1:17" ht="14.65" thickTop="1">
      <c r="A382" s="3"/>
      <c r="B382" s="4"/>
      <c r="C382" s="5">
        <v>44286</v>
      </c>
      <c r="D382" s="6"/>
      <c r="E382" s="4"/>
      <c r="F382" s="4"/>
      <c r="G382" s="6"/>
      <c r="H382" s="6"/>
      <c r="I382" s="4"/>
      <c r="J382" s="4"/>
      <c r="K382" s="4"/>
      <c r="L382" s="21" t="s">
        <v>40</v>
      </c>
      <c r="M382" s="4"/>
      <c r="N382" s="4"/>
      <c r="O382" s="4"/>
      <c r="P382" s="4"/>
      <c r="Q382" s="7"/>
    </row>
    <row r="383" spans="1:17">
      <c r="A383" s="8" t="s">
        <v>11</v>
      </c>
      <c r="B383" s="9"/>
      <c r="C383" s="10"/>
      <c r="D383" s="10"/>
      <c r="E383" s="9"/>
      <c r="F383" s="9"/>
      <c r="G383" s="10"/>
      <c r="H383" s="10"/>
      <c r="I383" s="9"/>
      <c r="J383" s="12" t="s">
        <v>68</v>
      </c>
      <c r="K383" s="9"/>
      <c r="L383" s="12" t="s">
        <v>21</v>
      </c>
      <c r="M383" s="12"/>
      <c r="N383" s="9"/>
      <c r="O383" s="9"/>
      <c r="P383" s="9"/>
      <c r="Q383" s="11"/>
    </row>
    <row r="384" spans="1:17">
      <c r="A384" s="8" t="s">
        <v>3</v>
      </c>
      <c r="B384" s="12" t="s">
        <v>6</v>
      </c>
      <c r="C384" s="13" t="s">
        <v>4</v>
      </c>
      <c r="D384" s="13" t="s">
        <v>7</v>
      </c>
      <c r="E384" s="12" t="s">
        <v>16</v>
      </c>
      <c r="F384" s="9"/>
      <c r="G384" s="13" t="s">
        <v>18</v>
      </c>
      <c r="H384" s="13" t="s">
        <v>19</v>
      </c>
      <c r="I384" s="43" t="s">
        <v>133</v>
      </c>
      <c r="J384" s="12" t="s">
        <v>67</v>
      </c>
      <c r="K384" s="9"/>
      <c r="L384" s="22">
        <v>12807.73</v>
      </c>
      <c r="M384" s="9" t="s">
        <v>135</v>
      </c>
      <c r="N384" s="9"/>
      <c r="O384" s="9"/>
      <c r="P384" s="9"/>
      <c r="Q384" s="11"/>
    </row>
    <row r="385" spans="1:17">
      <c r="A385" s="14" t="s">
        <v>130</v>
      </c>
      <c r="B385" s="9">
        <v>4</v>
      </c>
      <c r="C385" s="10">
        <v>330.42</v>
      </c>
      <c r="D385" s="10">
        <f>C385*B385</f>
        <v>1321.68</v>
      </c>
      <c r="E385" s="38" t="s">
        <v>17</v>
      </c>
      <c r="F385" s="9"/>
      <c r="G385" s="10">
        <v>334.6</v>
      </c>
      <c r="H385" s="10">
        <f>(B385*G385)-D385</f>
        <v>16.720000000000027</v>
      </c>
      <c r="I385" s="9" t="s">
        <v>134</v>
      </c>
      <c r="J385" s="38">
        <f>G385*B385</f>
        <v>1338.4</v>
      </c>
      <c r="K385" s="9" t="str">
        <f>IF(B385&lt;&gt;0,"sell "&amp;B385&amp;" "&amp;A385&amp;" @ $"&amp;G385,"")</f>
        <v>sell 4 DECK @ $334.6</v>
      </c>
      <c r="L385" s="10">
        <f>L384+(G385*B385)</f>
        <v>14146.13</v>
      </c>
      <c r="M385" s="9"/>
      <c r="N385" s="9"/>
      <c r="O385" s="9"/>
      <c r="P385" s="9"/>
      <c r="Q385" s="11"/>
    </row>
    <row r="386" spans="1:17">
      <c r="A386" s="14" t="s">
        <v>131</v>
      </c>
      <c r="B386" s="9">
        <v>10</v>
      </c>
      <c r="C386" s="10">
        <v>110.61</v>
      </c>
      <c r="D386" s="10">
        <f>C386*B386</f>
        <v>1106.0999999999999</v>
      </c>
      <c r="E386" s="38" t="s">
        <v>17</v>
      </c>
      <c r="F386" s="9"/>
      <c r="G386" s="10">
        <v>111.39</v>
      </c>
      <c r="H386" s="10">
        <f>(B386*G386)-D386</f>
        <v>7.8000000000001819</v>
      </c>
      <c r="I386" s="9" t="s">
        <v>134</v>
      </c>
      <c r="J386" s="38">
        <f>G386*B386</f>
        <v>1113.9000000000001</v>
      </c>
      <c r="K386" s="9" t="str">
        <f t="shared" ref="K386:K387" si="14">IF(B386&lt;&gt;0,"sell "&amp;B386&amp;" "&amp;A386&amp;" @ $"&amp;G386,"")</f>
        <v>sell 10 FMC @ $111.39</v>
      </c>
      <c r="L386" s="10">
        <f>L385+(G386*B386)</f>
        <v>15260.029999999999</v>
      </c>
      <c r="M386" s="9"/>
      <c r="N386" s="9"/>
      <c r="O386" s="9"/>
      <c r="P386" s="9"/>
      <c r="Q386" s="11"/>
    </row>
    <row r="387" spans="1:17">
      <c r="A387" s="14" t="s">
        <v>132</v>
      </c>
      <c r="B387" s="9">
        <v>157</v>
      </c>
      <c r="C387" s="10">
        <v>9.4600000000000009</v>
      </c>
      <c r="D387" s="10">
        <f>C387*B387</f>
        <v>1485.22</v>
      </c>
      <c r="E387" s="38" t="s">
        <v>17</v>
      </c>
      <c r="F387" s="9"/>
      <c r="G387" s="10">
        <v>9.5</v>
      </c>
      <c r="H387" s="10">
        <f>(B387*G387)-D387</f>
        <v>6.2799999999999727</v>
      </c>
      <c r="I387" s="9" t="s">
        <v>134</v>
      </c>
      <c r="J387" s="38">
        <f>G387*B387</f>
        <v>1491.5</v>
      </c>
      <c r="K387" s="9" t="str">
        <f t="shared" si="14"/>
        <v>sell 157 TAC @ $9.5</v>
      </c>
      <c r="L387" s="10">
        <f>L386+(G387*B387)</f>
        <v>16751.53</v>
      </c>
      <c r="M387" s="9" t="s">
        <v>44</v>
      </c>
      <c r="N387" s="9"/>
      <c r="O387" s="9"/>
      <c r="P387" s="9"/>
      <c r="Q387" s="11"/>
    </row>
    <row r="388" spans="1:17">
      <c r="A388" s="14"/>
      <c r="B388" s="9"/>
      <c r="C388" s="10"/>
      <c r="D388" s="10">
        <f>SUM(D385:D387)</f>
        <v>3913</v>
      </c>
      <c r="E388" s="9"/>
      <c r="F388" s="9"/>
      <c r="G388" s="41"/>
      <c r="H388" s="10">
        <f>SUM(H385:H387)</f>
        <v>30.800000000000182</v>
      </c>
      <c r="I388" s="9"/>
      <c r="J388" s="38">
        <f>SUM(J385:J387)</f>
        <v>3943.8</v>
      </c>
      <c r="K388" s="9"/>
      <c r="L388" s="10"/>
      <c r="M388" s="9"/>
      <c r="N388" s="9"/>
      <c r="O388" s="9"/>
      <c r="P388" s="9"/>
      <c r="Q388" s="11"/>
    </row>
    <row r="389" spans="1:17">
      <c r="A389" s="14"/>
      <c r="B389" s="9"/>
      <c r="C389" s="10"/>
      <c r="D389" s="10"/>
      <c r="E389" s="9"/>
      <c r="F389" s="9"/>
      <c r="G389" s="42"/>
      <c r="H389" s="39"/>
      <c r="I389" s="9"/>
      <c r="J389" s="9"/>
      <c r="K389" s="9"/>
      <c r="L389" s="10"/>
      <c r="M389" s="9"/>
      <c r="N389" s="9"/>
      <c r="O389" s="9"/>
      <c r="P389" s="9"/>
      <c r="Q389" s="11"/>
    </row>
    <row r="390" spans="1:17">
      <c r="A390" s="14"/>
      <c r="B390" s="9"/>
      <c r="C390" s="10"/>
      <c r="D390" s="10"/>
      <c r="E390" s="20"/>
      <c r="F390" s="9"/>
      <c r="G390" s="41"/>
      <c r="H390" s="10"/>
      <c r="I390" s="9"/>
      <c r="J390" s="9"/>
      <c r="K390" s="9"/>
      <c r="L390" s="10"/>
      <c r="M390" s="12" t="s">
        <v>41</v>
      </c>
      <c r="N390" s="9"/>
      <c r="O390" s="9"/>
      <c r="P390" s="9"/>
      <c r="Q390" s="11"/>
    </row>
    <row r="391" spans="1:17">
      <c r="A391" s="8" t="s">
        <v>12</v>
      </c>
      <c r="B391" s="9"/>
      <c r="C391" s="10"/>
      <c r="D391" s="10"/>
      <c r="E391" s="20"/>
      <c r="F391" s="9"/>
      <c r="G391" s="41"/>
      <c r="H391" s="10"/>
      <c r="I391" s="9"/>
      <c r="J391" s="9"/>
      <c r="K391" s="9"/>
      <c r="L391" s="10"/>
      <c r="M391" s="12" t="s">
        <v>42</v>
      </c>
      <c r="N391" s="9"/>
      <c r="O391" s="9"/>
      <c r="P391" s="9"/>
      <c r="Q391" s="11"/>
    </row>
    <row r="392" spans="1:17">
      <c r="A392" s="8" t="s">
        <v>3</v>
      </c>
      <c r="B392" s="12" t="s">
        <v>6</v>
      </c>
      <c r="C392" s="13" t="s">
        <v>4</v>
      </c>
      <c r="D392" s="13" t="s">
        <v>5</v>
      </c>
      <c r="E392" s="23" t="s">
        <v>16</v>
      </c>
      <c r="F392" s="9"/>
      <c r="G392" s="43" t="s">
        <v>18</v>
      </c>
      <c r="H392" s="13" t="s">
        <v>19</v>
      </c>
      <c r="I392" s="9"/>
      <c r="J392" s="9"/>
      <c r="K392" s="9"/>
      <c r="L392" s="10"/>
      <c r="M392" s="38">
        <f>L384</f>
        <v>12807.73</v>
      </c>
      <c r="N392" s="9" t="s">
        <v>45</v>
      </c>
      <c r="O392" s="9"/>
      <c r="P392" s="9"/>
      <c r="Q392" s="11"/>
    </row>
    <row r="393" spans="1:17">
      <c r="A393" s="14" t="s">
        <v>138</v>
      </c>
      <c r="B393" s="9">
        <v>3</v>
      </c>
      <c r="C393" s="10">
        <v>489.31</v>
      </c>
      <c r="D393" s="10">
        <f>C393*B393</f>
        <v>1467.93</v>
      </c>
      <c r="E393" s="38" t="s">
        <v>17</v>
      </c>
      <c r="F393" s="9"/>
      <c r="G393" s="10">
        <v>487.49</v>
      </c>
      <c r="H393" s="10">
        <f>(B393*G393)-D393</f>
        <v>-5.4600000000000364</v>
      </c>
      <c r="I393" s="9" t="s">
        <v>134</v>
      </c>
      <c r="J393" s="9"/>
      <c r="K393" s="9" t="str">
        <f>IF(B393&lt;&gt;0,"buy "&amp;B393&amp;" "&amp;A393&amp;" @ $"&amp;G393,"")</f>
        <v>buy 3 IDXX @ $487.49</v>
      </c>
      <c r="L393" s="10">
        <f>L387-(G393*B393)</f>
        <v>15289.06</v>
      </c>
      <c r="M393" s="38">
        <f>L384-(G393*B393)</f>
        <v>11345.26</v>
      </c>
      <c r="N393" s="9"/>
      <c r="O393" s="9"/>
      <c r="P393" s="9"/>
      <c r="Q393" s="11"/>
    </row>
    <row r="394" spans="1:17">
      <c r="A394" s="14" t="s">
        <v>139</v>
      </c>
      <c r="B394" s="9">
        <v>18</v>
      </c>
      <c r="C394" s="10">
        <v>84.33</v>
      </c>
      <c r="D394" s="10">
        <f>C394*B394</f>
        <v>1517.94</v>
      </c>
      <c r="E394" s="38" t="s">
        <v>17</v>
      </c>
      <c r="F394" s="9"/>
      <c r="G394" s="10">
        <v>86.5</v>
      </c>
      <c r="H394" s="10">
        <f>(B394*G394)-D394</f>
        <v>39.059999999999945</v>
      </c>
      <c r="I394" s="9" t="s">
        <v>134</v>
      </c>
      <c r="J394" s="9"/>
      <c r="K394" s="9" t="str">
        <f>IF(B394&lt;&gt;0,"buy "&amp;B394&amp;" "&amp;A394&amp;" @ $"&amp;G394,"")</f>
        <v>buy 18 JD @ $86.5</v>
      </c>
      <c r="L394" s="10">
        <f>L393-(G394*B394)</f>
        <v>13732.06</v>
      </c>
      <c r="M394" s="38">
        <f>M393-(G394*B394)</f>
        <v>9788.26</v>
      </c>
      <c r="N394" s="9"/>
      <c r="O394" s="9"/>
      <c r="P394" s="9"/>
      <c r="Q394" s="11"/>
    </row>
    <row r="395" spans="1:17">
      <c r="A395" s="28" t="s">
        <v>140</v>
      </c>
      <c r="B395" s="29">
        <v>60</v>
      </c>
      <c r="C395" s="30">
        <v>26.25</v>
      </c>
      <c r="D395" s="30">
        <f>C395*B395</f>
        <v>1575</v>
      </c>
      <c r="E395" s="38" t="s">
        <v>17</v>
      </c>
      <c r="F395" s="29"/>
      <c r="G395" s="30">
        <v>26.49</v>
      </c>
      <c r="H395" s="30">
        <f>(B395*G395)-D395</f>
        <v>14.399999999999864</v>
      </c>
      <c r="I395" s="9" t="s">
        <v>134</v>
      </c>
      <c r="J395" s="9"/>
      <c r="K395" s="9" t="str">
        <f>IF(B395&lt;&gt;0,"buy "&amp;B395&amp;" "&amp;A395&amp;" @ $"&amp;G395,"")</f>
        <v>buy 60 VIVO @ $26.49</v>
      </c>
      <c r="L395" s="10">
        <f>L394-(G395*B395)</f>
        <v>12142.66</v>
      </c>
      <c r="M395" s="46">
        <f>M394-(G395*B395)</f>
        <v>8198.86</v>
      </c>
      <c r="N395" s="47" t="str">
        <f>"$"&amp;M395&amp;" will be the balance in the account after purchases.  "</f>
        <v xml:space="preserve">$8198.86 will be the balance in the account after purchases.  </v>
      </c>
      <c r="O395" s="47"/>
      <c r="P395" s="47"/>
      <c r="Q395" s="48"/>
    </row>
    <row r="396" spans="1:17">
      <c r="A396" s="14"/>
      <c r="B396" s="9"/>
      <c r="C396" s="10"/>
      <c r="D396" s="10">
        <f>SUM(D393:D395)</f>
        <v>4560.87</v>
      </c>
      <c r="E396" s="9"/>
      <c r="F396" s="9"/>
      <c r="G396" s="10" t="s">
        <v>28</v>
      </c>
      <c r="H396" s="10">
        <f>SUM(H393:H395)</f>
        <v>47.999999999999773</v>
      </c>
      <c r="I396" s="9"/>
      <c r="J396" s="9"/>
      <c r="K396" s="9"/>
      <c r="L396" s="10"/>
      <c r="M396" s="9"/>
      <c r="N396" s="9" t="s">
        <v>84</v>
      </c>
      <c r="O396" s="9"/>
      <c r="P396" s="9"/>
      <c r="Q396" s="11"/>
    </row>
    <row r="397" spans="1:17">
      <c r="A397" s="14"/>
      <c r="B397" s="9"/>
      <c r="C397" s="10"/>
      <c r="D397" s="10"/>
      <c r="E397" s="9"/>
      <c r="F397" s="9"/>
      <c r="G397" s="10"/>
      <c r="H397" s="10"/>
      <c r="I397" s="9"/>
      <c r="J397" s="9"/>
      <c r="K397" s="9"/>
      <c r="L397" s="10"/>
      <c r="M397" s="12" t="str">
        <f>IF(J388+M395&gt;0,"Credit Surplus","Credit Shortage")</f>
        <v>Credit Surplus</v>
      </c>
      <c r="N397" s="38">
        <f>J388+M395</f>
        <v>12142.66</v>
      </c>
      <c r="O397" s="9" t="s">
        <v>121</v>
      </c>
      <c r="P397" s="9"/>
      <c r="Q397" s="11"/>
    </row>
    <row r="398" spans="1:17">
      <c r="A398" s="14"/>
      <c r="B398" s="9"/>
      <c r="C398" s="10"/>
      <c r="D398" s="10"/>
      <c r="E398" s="9"/>
      <c r="F398" s="9"/>
      <c r="G398" s="10"/>
      <c r="H398" s="10"/>
      <c r="I398" s="9"/>
      <c r="J398" s="9"/>
      <c r="K398" s="9"/>
      <c r="L398" s="10"/>
      <c r="M398" s="9"/>
      <c r="N398" s="9"/>
      <c r="O398" s="9"/>
      <c r="P398" s="9"/>
      <c r="Q398" s="11"/>
    </row>
    <row r="399" spans="1:17">
      <c r="A399" s="14"/>
      <c r="B399" s="9"/>
      <c r="C399" s="10"/>
      <c r="D399" s="10"/>
      <c r="E399" s="9"/>
      <c r="F399" s="9"/>
      <c r="G399" s="10"/>
      <c r="H399" s="10"/>
      <c r="I399" s="9"/>
      <c r="J399" s="9"/>
      <c r="K399" s="9"/>
      <c r="L399" s="9"/>
      <c r="M399" s="9"/>
      <c r="N399" s="9"/>
      <c r="O399" s="9"/>
      <c r="P399" s="9"/>
      <c r="Q399" s="11"/>
    </row>
    <row r="400" spans="1:17">
      <c r="A400" s="14" t="s">
        <v>23</v>
      </c>
      <c r="B400" s="9"/>
      <c r="C400" s="10"/>
      <c r="D400" s="22">
        <v>679.13</v>
      </c>
      <c r="E400" s="9" t="s">
        <v>111</v>
      </c>
      <c r="F400" s="9"/>
      <c r="G400" s="10"/>
      <c r="H400" s="10"/>
      <c r="I400" s="9"/>
      <c r="J400" s="9"/>
      <c r="K400" s="9"/>
      <c r="L400" s="9"/>
      <c r="M400" s="9"/>
      <c r="N400" s="9"/>
      <c r="O400" s="9"/>
      <c r="P400" s="9"/>
      <c r="Q400" s="11"/>
    </row>
    <row r="401" spans="1:20">
      <c r="A401" s="14" t="s">
        <v>24</v>
      </c>
      <c r="B401" s="9"/>
      <c r="C401" s="10"/>
      <c r="D401" s="40">
        <f>H388</f>
        <v>30.800000000000182</v>
      </c>
      <c r="E401" s="9" t="s">
        <v>36</v>
      </c>
      <c r="F401" s="9"/>
      <c r="G401" s="10"/>
      <c r="H401" s="10"/>
      <c r="I401" s="9"/>
      <c r="J401" s="9"/>
      <c r="K401" s="9"/>
      <c r="L401" s="9"/>
      <c r="M401" s="9"/>
      <c r="N401" s="9"/>
      <c r="O401" s="9"/>
      <c r="P401" s="9"/>
      <c r="Q401" s="11"/>
    </row>
    <row r="402" spans="1:20">
      <c r="A402" s="14" t="s">
        <v>25</v>
      </c>
      <c r="B402" s="9"/>
      <c r="C402" s="10"/>
      <c r="D402" s="10">
        <f>D400+D401</f>
        <v>709.93000000000018</v>
      </c>
      <c r="E402" s="9"/>
      <c r="F402" s="9"/>
      <c r="G402" s="10"/>
      <c r="H402" s="10"/>
      <c r="I402" s="9"/>
      <c r="J402" s="9"/>
      <c r="K402" s="9"/>
      <c r="L402" s="9"/>
      <c r="M402" s="9"/>
      <c r="N402" s="9"/>
      <c r="O402" s="9"/>
      <c r="P402" s="9"/>
      <c r="Q402" s="11"/>
    </row>
    <row r="403" spans="1:20">
      <c r="A403" s="14" t="s">
        <v>27</v>
      </c>
      <c r="B403" s="9"/>
      <c r="C403" s="10"/>
      <c r="D403" s="10">
        <f>H396</f>
        <v>47.999999999999773</v>
      </c>
      <c r="E403" s="9" t="s">
        <v>37</v>
      </c>
      <c r="F403" s="9"/>
      <c r="G403" s="10"/>
      <c r="H403" s="10"/>
      <c r="I403" s="9"/>
      <c r="J403" s="9"/>
      <c r="K403" s="9"/>
      <c r="L403" s="9"/>
      <c r="M403" s="9"/>
      <c r="N403" s="9"/>
      <c r="O403" s="9"/>
      <c r="P403" s="9"/>
      <c r="Q403" s="11"/>
    </row>
    <row r="404" spans="1:20">
      <c r="A404" s="14" t="s">
        <v>25</v>
      </c>
      <c r="B404" s="9"/>
      <c r="C404" s="10"/>
      <c r="D404" s="32">
        <f>D402-D403</f>
        <v>661.9300000000004</v>
      </c>
      <c r="E404" s="20" t="s">
        <v>38</v>
      </c>
      <c r="F404" s="9"/>
      <c r="G404" s="10"/>
      <c r="H404" s="10"/>
      <c r="I404" s="9"/>
      <c r="J404" s="9"/>
      <c r="K404" s="9"/>
      <c r="L404" s="9"/>
      <c r="M404" s="9"/>
      <c r="N404" s="9"/>
      <c r="O404" s="9"/>
      <c r="P404" s="9"/>
      <c r="Q404" s="11"/>
    </row>
    <row r="405" spans="1:20" ht="14.65" thickBot="1">
      <c r="A405" s="16"/>
      <c r="B405" s="17"/>
      <c r="C405" s="18"/>
      <c r="D405" s="18"/>
      <c r="E405" s="17"/>
      <c r="F405" s="17"/>
      <c r="G405" s="18"/>
      <c r="H405" s="18"/>
      <c r="I405" s="17"/>
      <c r="J405" s="17"/>
      <c r="K405" s="17"/>
      <c r="L405" s="17"/>
      <c r="M405" s="17"/>
      <c r="N405" s="17"/>
      <c r="O405" s="17"/>
      <c r="P405" s="17"/>
      <c r="Q405" s="19"/>
    </row>
    <row r="406" spans="1:20" ht="14.65" thickTop="1"/>
    <row r="408" spans="1:20" ht="14.65" thickBot="1"/>
    <row r="409" spans="1:20" ht="14.65" thickTop="1">
      <c r="A409" s="3"/>
      <c r="B409" s="4"/>
      <c r="C409" s="5">
        <v>44255</v>
      </c>
      <c r="D409" s="6"/>
      <c r="E409" s="4"/>
      <c r="F409" s="4"/>
      <c r="G409" s="6"/>
      <c r="H409" s="6"/>
      <c r="I409" s="4"/>
      <c r="J409" s="4"/>
      <c r="K409" s="4"/>
      <c r="L409" s="21" t="s">
        <v>40</v>
      </c>
      <c r="M409" s="4"/>
      <c r="N409" s="4"/>
      <c r="O409" s="4"/>
      <c r="P409" s="4"/>
      <c r="Q409" s="7"/>
    </row>
    <row r="410" spans="1:20">
      <c r="A410" s="8" t="s">
        <v>11</v>
      </c>
      <c r="B410" s="9"/>
      <c r="C410" s="10"/>
      <c r="D410" s="10"/>
      <c r="E410" s="9"/>
      <c r="F410" s="9"/>
      <c r="G410" s="10"/>
      <c r="H410" s="10"/>
      <c r="I410" s="9"/>
      <c r="J410" s="12" t="s">
        <v>68</v>
      </c>
      <c r="K410" s="9"/>
      <c r="L410" s="12" t="s">
        <v>21</v>
      </c>
      <c r="M410" s="12"/>
      <c r="N410" s="9"/>
      <c r="O410" s="9"/>
      <c r="P410" s="9"/>
      <c r="Q410" s="11"/>
      <c r="T410" s="45"/>
    </row>
    <row r="411" spans="1:20">
      <c r="A411" s="8" t="s">
        <v>3</v>
      </c>
      <c r="B411" s="12" t="s">
        <v>6</v>
      </c>
      <c r="C411" s="13" t="s">
        <v>4</v>
      </c>
      <c r="D411" s="13" t="s">
        <v>7</v>
      </c>
      <c r="E411" s="12" t="s">
        <v>16</v>
      </c>
      <c r="F411" s="9"/>
      <c r="G411" s="13" t="s">
        <v>18</v>
      </c>
      <c r="H411" s="13" t="s">
        <v>19</v>
      </c>
      <c r="I411" s="43" t="s">
        <v>133</v>
      </c>
      <c r="J411" s="12" t="s">
        <v>67</v>
      </c>
      <c r="K411" s="9"/>
      <c r="L411" s="22">
        <v>14420.57</v>
      </c>
      <c r="M411" s="9" t="s">
        <v>135</v>
      </c>
      <c r="N411" s="9"/>
      <c r="O411" s="9"/>
      <c r="P411" s="9"/>
      <c r="Q411" s="11"/>
    </row>
    <row r="412" spans="1:20">
      <c r="A412" s="14" t="s">
        <v>126</v>
      </c>
      <c r="B412" s="9">
        <v>2</v>
      </c>
      <c r="C412" s="10">
        <v>584.5</v>
      </c>
      <c r="D412" s="10">
        <f>C412*B412</f>
        <v>1169</v>
      </c>
      <c r="E412" s="38" t="s">
        <v>17</v>
      </c>
      <c r="F412" s="9"/>
      <c r="G412" s="41">
        <v>590.26</v>
      </c>
      <c r="H412" s="10">
        <f>(B412*G412)-D412</f>
        <v>11.519999999999982</v>
      </c>
      <c r="I412" s="9" t="s">
        <v>134</v>
      </c>
      <c r="J412" s="38">
        <f>G412*B412</f>
        <v>1180.52</v>
      </c>
      <c r="K412" s="9" t="str">
        <f>IF(B412&lt;&gt;0,"sell "&amp;B412&amp;" "&amp;A412&amp;" @ $"&amp;G412,"")</f>
        <v>sell 2 BIO @ $590.26</v>
      </c>
      <c r="L412" s="10">
        <f>L411+(G412*B412)</f>
        <v>15601.09</v>
      </c>
      <c r="M412" s="9"/>
      <c r="N412" s="9"/>
      <c r="O412" s="9"/>
      <c r="P412" s="9"/>
      <c r="Q412" s="11"/>
    </row>
    <row r="413" spans="1:20">
      <c r="A413" s="14" t="s">
        <v>127</v>
      </c>
      <c r="B413" s="9">
        <v>16</v>
      </c>
      <c r="C413" s="10">
        <v>90.91</v>
      </c>
      <c r="D413" s="10">
        <f>C413*B413</f>
        <v>1454.56</v>
      </c>
      <c r="E413" s="38" t="s">
        <v>17</v>
      </c>
      <c r="F413" s="9"/>
      <c r="G413" s="41">
        <v>91.94</v>
      </c>
      <c r="H413" s="10">
        <f>(B413*G413)-D413</f>
        <v>16.480000000000018</v>
      </c>
      <c r="I413" s="9" t="s">
        <v>134</v>
      </c>
      <c r="J413" s="38">
        <f>G413*B413</f>
        <v>1471.04</v>
      </c>
      <c r="K413" s="9" t="str">
        <f t="shared" ref="K413:K414" si="15">IF(B413&lt;&gt;0,"sell "&amp;B413&amp;" "&amp;A413&amp;" @ $"&amp;G413,"")</f>
        <v>sell 16 HZNP @ $91.94</v>
      </c>
      <c r="L413" s="10">
        <f>L412+(G413*B413)</f>
        <v>17072.13</v>
      </c>
      <c r="M413" s="9"/>
      <c r="N413" s="9"/>
      <c r="O413" s="9"/>
      <c r="P413" s="9"/>
      <c r="Q413" s="11"/>
    </row>
    <row r="414" spans="1:20">
      <c r="A414" s="14" t="s">
        <v>128</v>
      </c>
      <c r="B414" s="9">
        <v>2</v>
      </c>
      <c r="C414" s="10">
        <v>450.08</v>
      </c>
      <c r="D414" s="10">
        <f>C414*B414</f>
        <v>900.16</v>
      </c>
      <c r="E414" s="38" t="s">
        <v>17</v>
      </c>
      <c r="F414" s="9"/>
      <c r="G414" s="41">
        <v>454.19</v>
      </c>
      <c r="H414" s="10">
        <f>(B414*G414)-D414</f>
        <v>8.2200000000000273</v>
      </c>
      <c r="I414" s="9" t="s">
        <v>134</v>
      </c>
      <c r="J414" s="38">
        <f>G414*B414</f>
        <v>908.38</v>
      </c>
      <c r="K414" s="9" t="str">
        <f t="shared" si="15"/>
        <v>sell 2 TMO @ $454.19</v>
      </c>
      <c r="L414" s="10">
        <f>L413+(G414*B414)</f>
        <v>17980.510000000002</v>
      </c>
      <c r="M414" s="9" t="s">
        <v>44</v>
      </c>
      <c r="N414" s="9"/>
      <c r="O414" s="9"/>
      <c r="P414" s="9"/>
      <c r="Q414" s="11"/>
    </row>
    <row r="415" spans="1:20">
      <c r="A415" s="14"/>
      <c r="B415" s="9"/>
      <c r="C415" s="10"/>
      <c r="D415" s="10">
        <f>SUM(D412:D414)</f>
        <v>3523.72</v>
      </c>
      <c r="E415" s="9"/>
      <c r="F415" s="9"/>
      <c r="G415" s="41"/>
      <c r="H415" s="10">
        <f>SUM(H412:H414)</f>
        <v>36.220000000000027</v>
      </c>
      <c r="I415" s="9"/>
      <c r="J415" s="38">
        <f>SUM(J412:J414)</f>
        <v>3559.94</v>
      </c>
      <c r="K415" s="9"/>
      <c r="L415" s="10"/>
      <c r="M415" s="9"/>
      <c r="N415" s="9"/>
      <c r="O415" s="9"/>
      <c r="P415" s="9"/>
      <c r="Q415" s="11"/>
    </row>
    <row r="416" spans="1:20">
      <c r="A416" s="14"/>
      <c r="B416" s="9"/>
      <c r="C416" s="10"/>
      <c r="D416" s="10"/>
      <c r="E416" s="9"/>
      <c r="F416" s="9"/>
      <c r="G416" s="42"/>
      <c r="H416" s="39"/>
      <c r="I416" s="9"/>
      <c r="J416" s="9"/>
      <c r="K416" s="9"/>
      <c r="L416" s="10"/>
      <c r="M416" s="9"/>
      <c r="N416" s="9"/>
      <c r="O416" s="9"/>
      <c r="P416" s="9"/>
      <c r="Q416" s="11"/>
    </row>
    <row r="417" spans="1:17">
      <c r="A417" s="14"/>
      <c r="B417" s="9"/>
      <c r="C417" s="10"/>
      <c r="D417" s="10"/>
      <c r="E417" s="20"/>
      <c r="F417" s="9"/>
      <c r="G417" s="41"/>
      <c r="H417" s="10"/>
      <c r="I417" s="9"/>
      <c r="J417" s="9"/>
      <c r="K417" s="9"/>
      <c r="L417" s="10"/>
      <c r="M417" s="12" t="s">
        <v>41</v>
      </c>
      <c r="N417" s="9"/>
      <c r="O417" s="9"/>
      <c r="P417" s="9"/>
      <c r="Q417" s="11"/>
    </row>
    <row r="418" spans="1:17">
      <c r="A418" s="8" t="s">
        <v>12</v>
      </c>
      <c r="B418" s="9"/>
      <c r="C418" s="10"/>
      <c r="D418" s="10"/>
      <c r="E418" s="20"/>
      <c r="F418" s="9"/>
      <c r="G418" s="41"/>
      <c r="H418" s="10"/>
      <c r="I418" s="9"/>
      <c r="J418" s="9"/>
      <c r="K418" s="9"/>
      <c r="L418" s="10"/>
      <c r="M418" s="12" t="s">
        <v>42</v>
      </c>
      <c r="N418" s="9"/>
      <c r="O418" s="9"/>
      <c r="P418" s="9"/>
      <c r="Q418" s="11"/>
    </row>
    <row r="419" spans="1:17">
      <c r="A419" s="8" t="s">
        <v>3</v>
      </c>
      <c r="B419" s="12" t="s">
        <v>6</v>
      </c>
      <c r="C419" s="13" t="s">
        <v>4</v>
      </c>
      <c r="D419" s="13" t="s">
        <v>5</v>
      </c>
      <c r="E419" s="23" t="s">
        <v>16</v>
      </c>
      <c r="F419" s="9"/>
      <c r="G419" s="43" t="s">
        <v>18</v>
      </c>
      <c r="H419" s="13" t="s">
        <v>19</v>
      </c>
      <c r="I419" s="9"/>
      <c r="J419" s="9"/>
      <c r="K419" s="9"/>
      <c r="L419" s="10"/>
      <c r="M419" s="38">
        <f>L411</f>
        <v>14420.57</v>
      </c>
      <c r="N419" s="9" t="s">
        <v>45</v>
      </c>
      <c r="O419" s="9"/>
      <c r="P419" s="9"/>
      <c r="Q419" s="11"/>
    </row>
    <row r="420" spans="1:17">
      <c r="A420" s="14" t="s">
        <v>137</v>
      </c>
      <c r="B420" s="9">
        <v>90</v>
      </c>
      <c r="C420" s="10">
        <v>50.52</v>
      </c>
      <c r="D420" s="10">
        <f>C420*B420</f>
        <v>4546.8</v>
      </c>
      <c r="E420" s="38" t="s">
        <v>17</v>
      </c>
      <c r="F420" s="9"/>
      <c r="G420" s="41">
        <v>50.53</v>
      </c>
      <c r="H420" s="10">
        <f>(B420*G420)-D420</f>
        <v>0.8999999999996362</v>
      </c>
      <c r="I420" s="9" t="s">
        <v>134</v>
      </c>
      <c r="J420" s="9"/>
      <c r="K420" s="9" t="str">
        <f>IF(B420&lt;&gt;0,"buy "&amp;B420&amp;" "&amp;A420&amp;" @ $"&amp;G420,"")</f>
        <v>buy 90 GSY @ $50.53</v>
      </c>
      <c r="L420" s="10">
        <f>L414-(G420*B420)</f>
        <v>13432.810000000001</v>
      </c>
      <c r="M420" s="38">
        <f>L411-(G420*B420)</f>
        <v>9872.869999999999</v>
      </c>
      <c r="N420" s="9"/>
      <c r="O420" s="9"/>
      <c r="P420" s="9"/>
      <c r="Q420" s="11"/>
    </row>
    <row r="421" spans="1:17">
      <c r="A421" s="14"/>
      <c r="B421" s="9">
        <v>0</v>
      </c>
      <c r="C421" s="10">
        <v>0</v>
      </c>
      <c r="D421" s="10">
        <f>C421*B421</f>
        <v>0</v>
      </c>
      <c r="E421" s="38"/>
      <c r="F421" s="9"/>
      <c r="G421" s="41">
        <v>0</v>
      </c>
      <c r="H421" s="10">
        <f>(B421*G421)-D421</f>
        <v>0</v>
      </c>
      <c r="I421" s="9"/>
      <c r="J421" s="9"/>
      <c r="K421" s="9" t="str">
        <f>IF(B421&lt;&gt;0,"buy "&amp;B421&amp;" "&amp;A421&amp;" @ $"&amp;G421,"")</f>
        <v/>
      </c>
      <c r="L421" s="10">
        <f>L420-(G421*B421)</f>
        <v>13432.810000000001</v>
      </c>
      <c r="M421" s="38">
        <f>M420-(G421*B421)</f>
        <v>9872.869999999999</v>
      </c>
      <c r="N421" s="9"/>
      <c r="O421" s="9"/>
      <c r="P421" s="9"/>
      <c r="Q421" s="11"/>
    </row>
    <row r="422" spans="1:17">
      <c r="A422" s="28"/>
      <c r="B422" s="29">
        <v>0</v>
      </c>
      <c r="C422" s="30">
        <v>0</v>
      </c>
      <c r="D422" s="30">
        <f>C422*B422</f>
        <v>0</v>
      </c>
      <c r="E422" s="38"/>
      <c r="F422" s="29"/>
      <c r="G422" s="44">
        <v>0</v>
      </c>
      <c r="H422" s="30">
        <f>(B422*G422)-D422</f>
        <v>0</v>
      </c>
      <c r="I422" s="9"/>
      <c r="J422" s="9"/>
      <c r="K422" s="9" t="str">
        <f>IF(B422&lt;&gt;0,"buy "&amp;B422&amp;" "&amp;A422&amp;" @ $"&amp;G422,"")</f>
        <v/>
      </c>
      <c r="L422" s="10">
        <f>L421-(G422*B422)</f>
        <v>13432.810000000001</v>
      </c>
      <c r="M422" s="46">
        <f>M421-(G422*B422)</f>
        <v>9872.869999999999</v>
      </c>
      <c r="N422" s="47" t="str">
        <f>"$"&amp;M422&amp;" will be the balance in the account after purchases.  "</f>
        <v xml:space="preserve">$9872.87 will be the balance in the account after purchases.  </v>
      </c>
      <c r="O422" s="47"/>
      <c r="P422" s="47"/>
      <c r="Q422" s="48"/>
    </row>
    <row r="423" spans="1:17">
      <c r="A423" s="14"/>
      <c r="B423" s="9"/>
      <c r="C423" s="10"/>
      <c r="D423" s="10">
        <f>SUM(D420:D422)</f>
        <v>4546.8</v>
      </c>
      <c r="E423" s="9"/>
      <c r="F423" s="9"/>
      <c r="G423" s="10" t="s">
        <v>28</v>
      </c>
      <c r="H423" s="10">
        <f>SUM(H420:H422)</f>
        <v>0.8999999999996362</v>
      </c>
      <c r="I423" s="9"/>
      <c r="J423" s="9"/>
      <c r="K423" s="9"/>
      <c r="L423" s="10"/>
      <c r="M423" s="9"/>
      <c r="N423" s="9" t="s">
        <v>84</v>
      </c>
      <c r="O423" s="9"/>
      <c r="P423" s="9"/>
      <c r="Q423" s="11"/>
    </row>
    <row r="424" spans="1:17">
      <c r="A424" s="14"/>
      <c r="B424" s="9"/>
      <c r="C424" s="10"/>
      <c r="D424" s="10"/>
      <c r="E424" s="9"/>
      <c r="F424" s="9"/>
      <c r="G424" s="10"/>
      <c r="H424" s="10"/>
      <c r="I424" s="9"/>
      <c r="J424" s="9"/>
      <c r="K424" s="9"/>
      <c r="L424" s="10"/>
      <c r="M424" s="12" t="str">
        <f>IF(J415+M422&gt;0,"Credit Surplus","Credit Shortage")</f>
        <v>Credit Surplus</v>
      </c>
      <c r="N424" s="38">
        <f>J415+M422</f>
        <v>13432.81</v>
      </c>
      <c r="O424" s="9" t="s">
        <v>121</v>
      </c>
      <c r="P424" s="9"/>
      <c r="Q424" s="11"/>
    </row>
    <row r="425" spans="1:17">
      <c r="A425" s="14"/>
      <c r="B425" s="9"/>
      <c r="C425" s="10"/>
      <c r="D425" s="10"/>
      <c r="E425" s="9"/>
      <c r="F425" s="9"/>
      <c r="G425" s="10"/>
      <c r="H425" s="10"/>
      <c r="I425" s="9"/>
      <c r="J425" s="9"/>
      <c r="K425" s="9"/>
      <c r="L425" s="10"/>
      <c r="M425" s="9"/>
      <c r="N425" s="9"/>
      <c r="O425" s="9"/>
      <c r="P425" s="9"/>
      <c r="Q425" s="11"/>
    </row>
    <row r="426" spans="1:17">
      <c r="A426" s="14"/>
      <c r="B426" s="9"/>
      <c r="C426" s="10"/>
      <c r="D426" s="10"/>
      <c r="E426" s="9"/>
      <c r="F426" s="9"/>
      <c r="G426" s="10"/>
      <c r="H426" s="10"/>
      <c r="I426" s="9"/>
      <c r="J426" s="9"/>
      <c r="K426" s="9"/>
      <c r="L426" s="9"/>
      <c r="M426" s="9"/>
      <c r="N426" s="9"/>
      <c r="O426" s="9"/>
      <c r="P426" s="9"/>
      <c r="Q426" s="11"/>
    </row>
    <row r="427" spans="1:17">
      <c r="A427" s="14" t="s">
        <v>23</v>
      </c>
      <c r="B427" s="9"/>
      <c r="C427" s="10"/>
      <c r="D427" s="22">
        <v>1291.68</v>
      </c>
      <c r="E427" s="9" t="s">
        <v>111</v>
      </c>
      <c r="F427" s="9"/>
      <c r="G427" s="10"/>
      <c r="H427" s="10"/>
      <c r="I427" s="9"/>
      <c r="J427" s="9"/>
      <c r="K427" s="9"/>
      <c r="L427" s="9"/>
      <c r="M427" s="9"/>
      <c r="N427" s="9"/>
      <c r="O427" s="9"/>
      <c r="P427" s="9"/>
      <c r="Q427" s="11"/>
    </row>
    <row r="428" spans="1:17">
      <c r="A428" s="14" t="s">
        <v>24</v>
      </c>
      <c r="B428" s="9"/>
      <c r="C428" s="10"/>
      <c r="D428" s="40">
        <f>H415</f>
        <v>36.220000000000027</v>
      </c>
      <c r="E428" s="9" t="s">
        <v>36</v>
      </c>
      <c r="F428" s="9"/>
      <c r="G428" s="10"/>
      <c r="H428" s="10"/>
      <c r="I428" s="9"/>
      <c r="J428" s="9"/>
      <c r="K428" s="9"/>
      <c r="L428" s="9"/>
      <c r="M428" s="9"/>
      <c r="N428" s="9"/>
      <c r="O428" s="9"/>
      <c r="P428" s="9"/>
      <c r="Q428" s="11"/>
    </row>
    <row r="429" spans="1:17">
      <c r="A429" s="14" t="s">
        <v>25</v>
      </c>
      <c r="B429" s="9"/>
      <c r="C429" s="10"/>
      <c r="D429" s="10">
        <f>D427+D428</f>
        <v>1327.9</v>
      </c>
      <c r="E429" s="9"/>
      <c r="F429" s="9"/>
      <c r="G429" s="10"/>
      <c r="H429" s="10"/>
      <c r="I429" s="9"/>
      <c r="J429" s="9"/>
      <c r="K429" s="9"/>
      <c r="L429" s="9"/>
      <c r="M429" s="9"/>
      <c r="N429" s="9"/>
      <c r="O429" s="9"/>
      <c r="P429" s="9"/>
      <c r="Q429" s="11"/>
    </row>
    <row r="430" spans="1:17">
      <c r="A430" s="14" t="s">
        <v>27</v>
      </c>
      <c r="B430" s="9"/>
      <c r="C430" s="10"/>
      <c r="D430" s="10">
        <f>H423</f>
        <v>0.8999999999996362</v>
      </c>
      <c r="E430" s="9" t="s">
        <v>37</v>
      </c>
      <c r="F430" s="9"/>
      <c r="G430" s="10"/>
      <c r="H430" s="10"/>
      <c r="I430" s="9"/>
      <c r="J430" s="9"/>
      <c r="K430" s="9"/>
      <c r="L430" s="9"/>
      <c r="M430" s="9"/>
      <c r="N430" s="9"/>
      <c r="O430" s="9"/>
      <c r="P430" s="9"/>
      <c r="Q430" s="11"/>
    </row>
    <row r="431" spans="1:17">
      <c r="A431" s="14" t="s">
        <v>25</v>
      </c>
      <c r="B431" s="9"/>
      <c r="C431" s="10"/>
      <c r="D431" s="32">
        <f>D429-D430</f>
        <v>1327.0000000000005</v>
      </c>
      <c r="E431" s="20" t="s">
        <v>38</v>
      </c>
      <c r="F431" s="9"/>
      <c r="G431" s="10"/>
      <c r="H431" s="10"/>
      <c r="I431" s="9"/>
      <c r="J431" s="9"/>
      <c r="K431" s="9"/>
      <c r="L431" s="9"/>
      <c r="M431" s="9"/>
      <c r="N431" s="9"/>
      <c r="O431" s="9"/>
      <c r="P431" s="9"/>
      <c r="Q431" s="11"/>
    </row>
    <row r="432" spans="1:17" ht="14.65" thickBot="1">
      <c r="A432" s="16"/>
      <c r="B432" s="17"/>
      <c r="C432" s="18"/>
      <c r="D432" s="18"/>
      <c r="E432" s="17"/>
      <c r="F432" s="17"/>
      <c r="G432" s="18"/>
      <c r="H432" s="18"/>
      <c r="I432" s="17"/>
      <c r="J432" s="17"/>
      <c r="K432" s="17"/>
      <c r="L432" s="17"/>
      <c r="M432" s="17"/>
      <c r="N432" s="17"/>
      <c r="O432" s="17"/>
      <c r="P432" s="17"/>
      <c r="Q432" s="19"/>
    </row>
    <row r="433" spans="1:17" ht="14.65" thickTop="1"/>
    <row r="435" spans="1:17" ht="14.65" thickBot="1"/>
    <row r="436" spans="1:17" ht="14.65" thickTop="1">
      <c r="A436" s="3"/>
      <c r="B436" s="4"/>
      <c r="C436" s="5">
        <v>44225</v>
      </c>
      <c r="D436" s="6"/>
      <c r="E436" s="4"/>
      <c r="F436" s="4"/>
      <c r="G436" s="6"/>
      <c r="H436" s="6"/>
      <c r="I436" s="4"/>
      <c r="J436" s="4"/>
      <c r="K436" s="4"/>
      <c r="L436" s="21" t="s">
        <v>40</v>
      </c>
      <c r="M436" s="4"/>
      <c r="N436" s="4"/>
      <c r="O436" s="4"/>
      <c r="P436" s="4"/>
      <c r="Q436" s="7"/>
    </row>
    <row r="437" spans="1:17">
      <c r="A437" s="8" t="s">
        <v>11</v>
      </c>
      <c r="B437" s="9"/>
      <c r="C437" s="10"/>
      <c r="D437" s="10"/>
      <c r="E437" s="9"/>
      <c r="F437" s="9"/>
      <c r="G437" s="10"/>
      <c r="H437" s="10"/>
      <c r="I437" s="9"/>
      <c r="J437" s="12" t="s">
        <v>68</v>
      </c>
      <c r="K437" s="9"/>
      <c r="L437" s="12" t="s">
        <v>21</v>
      </c>
      <c r="M437" s="9"/>
      <c r="N437" s="9"/>
      <c r="O437" s="9"/>
      <c r="P437" s="9"/>
      <c r="Q437" s="11"/>
    </row>
    <row r="438" spans="1:17">
      <c r="A438" s="8" t="s">
        <v>3</v>
      </c>
      <c r="B438" s="12" t="s">
        <v>6</v>
      </c>
      <c r="C438" s="13" t="s">
        <v>4</v>
      </c>
      <c r="D438" s="13" t="s">
        <v>7</v>
      </c>
      <c r="E438" s="12" t="s">
        <v>16</v>
      </c>
      <c r="F438" s="9"/>
      <c r="G438" s="13" t="s">
        <v>18</v>
      </c>
      <c r="H438" s="13" t="s">
        <v>19</v>
      </c>
      <c r="I438" s="43" t="s">
        <v>133</v>
      </c>
      <c r="J438" s="12" t="s">
        <v>67</v>
      </c>
      <c r="K438" s="9"/>
      <c r="L438" s="22">
        <v>14491.9</v>
      </c>
      <c r="M438" s="9" t="s">
        <v>135</v>
      </c>
      <c r="N438" s="9"/>
      <c r="O438" s="9"/>
      <c r="P438" s="9"/>
      <c r="Q438" s="11"/>
    </row>
    <row r="439" spans="1:17">
      <c r="A439" s="14" t="s">
        <v>124</v>
      </c>
      <c r="B439" s="9">
        <v>14</v>
      </c>
      <c r="C439" s="10">
        <v>94.25</v>
      </c>
      <c r="D439" s="10">
        <f>C439*B439</f>
        <v>1319.5</v>
      </c>
      <c r="E439" s="38" t="s">
        <v>69</v>
      </c>
      <c r="F439" s="9"/>
      <c r="G439" s="41">
        <v>94.85</v>
      </c>
      <c r="H439" s="10">
        <f>(B439*G439)-D439</f>
        <v>8.3999999999998636</v>
      </c>
      <c r="I439" s="9" t="s">
        <v>134</v>
      </c>
      <c r="J439" s="38">
        <f>G439*B439</f>
        <v>1327.8999999999999</v>
      </c>
      <c r="K439" s="9" t="str">
        <f>IF(B439&lt;&gt;0,"sell "&amp;B439&amp;" "&amp;A439&amp;" @ $"&amp;G439,"")</f>
        <v>sell 14 TTC @ $94.85</v>
      </c>
      <c r="L439" s="10">
        <f>L438+(G439*B439)</f>
        <v>15819.8</v>
      </c>
      <c r="M439" s="9"/>
      <c r="N439" s="9"/>
      <c r="O439" s="9"/>
      <c r="P439" s="9"/>
      <c r="Q439" s="11"/>
    </row>
    <row r="440" spans="1:17">
      <c r="A440" s="14"/>
      <c r="B440" s="9">
        <v>0</v>
      </c>
      <c r="C440" s="10">
        <v>0</v>
      </c>
      <c r="D440" s="10">
        <f>C440*B440</f>
        <v>0</v>
      </c>
      <c r="E440" s="38"/>
      <c r="F440" s="9"/>
      <c r="G440" s="41">
        <v>0</v>
      </c>
      <c r="H440" s="10">
        <f>(B440*G440)-D440</f>
        <v>0</v>
      </c>
      <c r="I440" s="9" t="s">
        <v>134</v>
      </c>
      <c r="J440" s="38">
        <f>G440*B440</f>
        <v>0</v>
      </c>
      <c r="K440" s="9" t="str">
        <f t="shared" ref="K440:K441" si="16">IF(B440&lt;&gt;0,"sell "&amp;B440&amp;" "&amp;A440&amp;" @ $"&amp;G440,"")</f>
        <v/>
      </c>
      <c r="L440" s="10">
        <f>L439+(G440*B440)</f>
        <v>15819.8</v>
      </c>
      <c r="M440" s="9"/>
      <c r="N440" s="9"/>
      <c r="O440" s="9"/>
      <c r="P440" s="9"/>
      <c r="Q440" s="11"/>
    </row>
    <row r="441" spans="1:17">
      <c r="A441" s="14"/>
      <c r="B441" s="9">
        <v>0</v>
      </c>
      <c r="C441" s="10">
        <v>0</v>
      </c>
      <c r="D441" s="10">
        <f>C441*B441</f>
        <v>0</v>
      </c>
      <c r="E441" s="38"/>
      <c r="F441" s="9"/>
      <c r="G441" s="41">
        <v>0</v>
      </c>
      <c r="H441" s="10">
        <f>(B441*G441)-D441</f>
        <v>0</v>
      </c>
      <c r="I441" s="9" t="s">
        <v>134</v>
      </c>
      <c r="J441" s="38">
        <f>G441*B441</f>
        <v>0</v>
      </c>
      <c r="K441" s="9" t="str">
        <f t="shared" si="16"/>
        <v/>
      </c>
      <c r="L441" s="10">
        <f>L440+(G441*B441)</f>
        <v>15819.8</v>
      </c>
      <c r="M441" s="9" t="s">
        <v>44</v>
      </c>
      <c r="N441" s="9"/>
      <c r="O441" s="9"/>
      <c r="P441" s="9"/>
      <c r="Q441" s="11"/>
    </row>
    <row r="442" spans="1:17">
      <c r="A442" s="14"/>
      <c r="B442" s="9"/>
      <c r="C442" s="10"/>
      <c r="D442" s="10">
        <f>SUM(D439:D441)</f>
        <v>1319.5</v>
      </c>
      <c r="E442" s="9"/>
      <c r="F442" s="9"/>
      <c r="G442" s="41"/>
      <c r="H442" s="10">
        <f>SUM(H439:H441)</f>
        <v>8.3999999999998636</v>
      </c>
      <c r="I442" s="9"/>
      <c r="J442" s="38">
        <f>SUM(J439:J441)</f>
        <v>1327.8999999999999</v>
      </c>
      <c r="K442" s="9"/>
      <c r="L442" s="10"/>
      <c r="M442" s="9"/>
      <c r="N442" s="9"/>
      <c r="O442" s="9"/>
      <c r="P442" s="9"/>
      <c r="Q442" s="11"/>
    </row>
    <row r="443" spans="1:17">
      <c r="A443" s="14"/>
      <c r="B443" s="9"/>
      <c r="C443" s="10"/>
      <c r="D443" s="10"/>
      <c r="E443" s="9"/>
      <c r="F443" s="9"/>
      <c r="G443" s="42"/>
      <c r="H443" s="39"/>
      <c r="I443" s="9"/>
      <c r="J443" s="9"/>
      <c r="K443" s="9"/>
      <c r="L443" s="10"/>
      <c r="M443" s="9"/>
      <c r="N443" s="9"/>
      <c r="O443" s="9"/>
      <c r="P443" s="9"/>
      <c r="Q443" s="11"/>
    </row>
    <row r="444" spans="1:17">
      <c r="A444" s="14"/>
      <c r="B444" s="9"/>
      <c r="C444" s="10"/>
      <c r="D444" s="10"/>
      <c r="E444" s="20"/>
      <c r="F444" s="9"/>
      <c r="G444" s="41"/>
      <c r="H444" s="10"/>
      <c r="I444" s="9"/>
      <c r="J444" s="9"/>
      <c r="K444" s="9"/>
      <c r="L444" s="10"/>
      <c r="M444" s="12" t="s">
        <v>41</v>
      </c>
      <c r="N444" s="9"/>
      <c r="O444" s="9"/>
      <c r="P444" s="9"/>
      <c r="Q444" s="11"/>
    </row>
    <row r="445" spans="1:17">
      <c r="A445" s="8" t="s">
        <v>12</v>
      </c>
      <c r="B445" s="9"/>
      <c r="C445" s="10"/>
      <c r="D445" s="10"/>
      <c r="E445" s="20"/>
      <c r="F445" s="9"/>
      <c r="G445" s="41"/>
      <c r="H445" s="10"/>
      <c r="I445" s="9"/>
      <c r="J445" s="9"/>
      <c r="K445" s="9"/>
      <c r="L445" s="10"/>
      <c r="M445" s="12" t="s">
        <v>42</v>
      </c>
      <c r="N445" s="9"/>
      <c r="O445" s="9"/>
      <c r="P445" s="9"/>
      <c r="Q445" s="11"/>
    </row>
    <row r="446" spans="1:17">
      <c r="A446" s="8" t="s">
        <v>3</v>
      </c>
      <c r="B446" s="12" t="s">
        <v>6</v>
      </c>
      <c r="C446" s="13" t="s">
        <v>4</v>
      </c>
      <c r="D446" s="13" t="s">
        <v>5</v>
      </c>
      <c r="E446" s="23" t="s">
        <v>16</v>
      </c>
      <c r="F446" s="9"/>
      <c r="G446" s="43" t="s">
        <v>18</v>
      </c>
      <c r="H446" s="13" t="s">
        <v>19</v>
      </c>
      <c r="I446" s="9"/>
      <c r="J446" s="9"/>
      <c r="K446" s="9"/>
      <c r="L446" s="10"/>
      <c r="M446" s="38">
        <f>L438</f>
        <v>14491.9</v>
      </c>
      <c r="N446" s="9" t="s">
        <v>45</v>
      </c>
      <c r="O446" s="9"/>
      <c r="P446" s="9"/>
      <c r="Q446" s="11"/>
    </row>
    <row r="447" spans="1:17">
      <c r="A447" s="14" t="s">
        <v>136</v>
      </c>
      <c r="B447" s="9">
        <v>88</v>
      </c>
      <c r="C447" s="10">
        <v>50.23</v>
      </c>
      <c r="D447" s="10">
        <f>C447*B447</f>
        <v>4420.24</v>
      </c>
      <c r="E447" s="38" t="s">
        <v>17</v>
      </c>
      <c r="F447" s="9"/>
      <c r="G447" s="41">
        <v>50.21</v>
      </c>
      <c r="H447" s="10">
        <f>(B447*G447)-D447</f>
        <v>-1.7599999999993088</v>
      </c>
      <c r="I447" s="9" t="s">
        <v>134</v>
      </c>
      <c r="J447" s="9"/>
      <c r="K447" s="9" t="str">
        <f>IF(B447&lt;&gt;0,"buy "&amp;B447&amp;" "&amp;A447&amp;" @ $"&amp;G447,"")</f>
        <v>buy 88 NEAR @ $50.21</v>
      </c>
      <c r="L447" s="10">
        <f>L441-(G447*B447)</f>
        <v>11401.32</v>
      </c>
      <c r="M447" s="38">
        <f>L438-(G447*B447)</f>
        <v>10073.419999999998</v>
      </c>
      <c r="N447" s="9"/>
      <c r="O447" s="9"/>
      <c r="P447" s="9"/>
      <c r="Q447" s="11"/>
    </row>
    <row r="448" spans="1:17">
      <c r="A448" s="14"/>
      <c r="B448" s="9">
        <v>0</v>
      </c>
      <c r="C448" s="10">
        <v>0</v>
      </c>
      <c r="D448" s="10">
        <f>C448*B448</f>
        <v>0</v>
      </c>
      <c r="E448" s="38"/>
      <c r="F448" s="9"/>
      <c r="G448" s="41">
        <v>0</v>
      </c>
      <c r="H448" s="10">
        <f>(B448*G448)-D448</f>
        <v>0</v>
      </c>
      <c r="I448" s="9" t="s">
        <v>134</v>
      </c>
      <c r="J448" s="9"/>
      <c r="K448" s="9" t="str">
        <f>IF(B448&lt;&gt;0,"buy "&amp;B448&amp;" "&amp;A448&amp;" @ $"&amp;G448,"")</f>
        <v/>
      </c>
      <c r="L448" s="10">
        <f>L447-(G448*B448)</f>
        <v>11401.32</v>
      </c>
      <c r="M448" s="38">
        <f>M447-(G448*B448)</f>
        <v>10073.419999999998</v>
      </c>
      <c r="N448" s="9"/>
      <c r="O448" s="9"/>
      <c r="P448" s="9"/>
      <c r="Q448" s="11"/>
    </row>
    <row r="449" spans="1:17">
      <c r="A449" s="28"/>
      <c r="B449" s="29">
        <v>0</v>
      </c>
      <c r="C449" s="30">
        <v>0</v>
      </c>
      <c r="D449" s="30">
        <f>C449*B449</f>
        <v>0</v>
      </c>
      <c r="E449" s="38"/>
      <c r="F449" s="29"/>
      <c r="G449" s="44">
        <v>0</v>
      </c>
      <c r="H449" s="30">
        <f>(B449*G449)-D449</f>
        <v>0</v>
      </c>
      <c r="I449" s="9" t="s">
        <v>134</v>
      </c>
      <c r="J449" s="9"/>
      <c r="K449" s="9" t="str">
        <f>IF(B449&lt;&gt;0,"buy "&amp;B449&amp;" "&amp;A449&amp;" @ $"&amp;G449,"")</f>
        <v/>
      </c>
      <c r="L449" s="10">
        <f>L448-(G449*B449)</f>
        <v>11401.32</v>
      </c>
      <c r="M449" s="38">
        <f>M448-(G449*B449)</f>
        <v>10073.419999999998</v>
      </c>
      <c r="N449" s="9" t="str">
        <f>"$"&amp;M449&amp;" will be the balance in the account after purchases.  "</f>
        <v xml:space="preserve">$10073.42 will be the balance in the account after purchases.  </v>
      </c>
      <c r="O449" s="9"/>
      <c r="P449" s="9"/>
      <c r="Q449" s="11"/>
    </row>
    <row r="450" spans="1:17">
      <c r="A450" s="14"/>
      <c r="B450" s="9"/>
      <c r="C450" s="10"/>
      <c r="D450" s="10">
        <f>SUM(D447:D449)</f>
        <v>4420.24</v>
      </c>
      <c r="E450" s="9"/>
      <c r="F450" s="9"/>
      <c r="G450" s="10" t="s">
        <v>28</v>
      </c>
      <c r="H450" s="10">
        <f>SUM(H447:H449)</f>
        <v>-1.7599999999993088</v>
      </c>
      <c r="I450" s="9"/>
      <c r="J450" s="9"/>
      <c r="K450" s="9"/>
      <c r="L450" s="10"/>
      <c r="M450" s="9"/>
      <c r="N450" s="9" t="s">
        <v>84</v>
      </c>
      <c r="O450" s="9"/>
      <c r="P450" s="9"/>
      <c r="Q450" s="11"/>
    </row>
    <row r="451" spans="1:17">
      <c r="A451" s="14"/>
      <c r="B451" s="9"/>
      <c r="C451" s="10"/>
      <c r="D451" s="10"/>
      <c r="E451" s="9"/>
      <c r="F451" s="9"/>
      <c r="G451" s="10"/>
      <c r="H451" s="10"/>
      <c r="I451" s="9"/>
      <c r="J451" s="9"/>
      <c r="K451" s="9"/>
      <c r="L451" s="10"/>
      <c r="M451" s="12" t="str">
        <f>IF(J442+M449&gt;0,"Credit Surplus","Credit Shortage")</f>
        <v>Credit Surplus</v>
      </c>
      <c r="N451" s="38">
        <f>J442+M449</f>
        <v>11401.319999999998</v>
      </c>
      <c r="O451" s="9" t="s">
        <v>121</v>
      </c>
      <c r="P451" s="9"/>
      <c r="Q451" s="11"/>
    </row>
    <row r="452" spans="1:17">
      <c r="A452" s="14"/>
      <c r="B452" s="9"/>
      <c r="C452" s="10"/>
      <c r="D452" s="10"/>
      <c r="E452" s="9"/>
      <c r="F452" s="9"/>
      <c r="G452" s="10"/>
      <c r="H452" s="10"/>
      <c r="I452" s="9"/>
      <c r="J452" s="9"/>
      <c r="K452" s="9"/>
      <c r="L452" s="10"/>
      <c r="M452" s="9"/>
      <c r="N452" s="9"/>
      <c r="O452" s="9"/>
      <c r="P452" s="9"/>
      <c r="Q452" s="11"/>
    </row>
    <row r="453" spans="1:17">
      <c r="A453" s="14"/>
      <c r="B453" s="9"/>
      <c r="C453" s="10"/>
      <c r="D453" s="10"/>
      <c r="E453" s="9"/>
      <c r="F453" s="9"/>
      <c r="G453" s="10"/>
      <c r="H453" s="10"/>
      <c r="I453" s="9"/>
      <c r="J453" s="9"/>
      <c r="K453" s="9"/>
      <c r="L453" s="9"/>
      <c r="M453" s="9"/>
      <c r="N453" s="9"/>
      <c r="O453" s="9"/>
      <c r="P453" s="9"/>
      <c r="Q453" s="11"/>
    </row>
    <row r="454" spans="1:17">
      <c r="A454" s="14" t="s">
        <v>23</v>
      </c>
      <c r="B454" s="9"/>
      <c r="C454" s="10"/>
      <c r="D454" s="22">
        <v>2304.6</v>
      </c>
      <c r="E454" s="9" t="s">
        <v>111</v>
      </c>
      <c r="F454" s="9"/>
      <c r="G454" s="10"/>
      <c r="H454" s="10"/>
      <c r="I454" s="9"/>
      <c r="J454" s="9"/>
      <c r="K454" s="9"/>
      <c r="L454" s="9"/>
      <c r="M454" s="9"/>
      <c r="N454" s="9"/>
      <c r="O454" s="9"/>
      <c r="P454" s="9"/>
      <c r="Q454" s="11"/>
    </row>
    <row r="455" spans="1:17">
      <c r="A455" s="14" t="s">
        <v>24</v>
      </c>
      <c r="B455" s="9"/>
      <c r="C455" s="10"/>
      <c r="D455" s="40">
        <f>H442</f>
        <v>8.3999999999998636</v>
      </c>
      <c r="E455" s="9" t="s">
        <v>36</v>
      </c>
      <c r="F455" s="9"/>
      <c r="G455" s="10"/>
      <c r="H455" s="10"/>
      <c r="I455" s="9"/>
      <c r="J455" s="9"/>
      <c r="K455" s="9"/>
      <c r="L455" s="9"/>
      <c r="M455" s="9"/>
      <c r="N455" s="9"/>
      <c r="O455" s="9"/>
      <c r="P455" s="9"/>
      <c r="Q455" s="11"/>
    </row>
    <row r="456" spans="1:17">
      <c r="A456" s="14" t="s">
        <v>25</v>
      </c>
      <c r="B456" s="9"/>
      <c r="C456" s="10"/>
      <c r="D456" s="10">
        <f>D454+D455</f>
        <v>2313</v>
      </c>
      <c r="E456" s="9"/>
      <c r="F456" s="9"/>
      <c r="G456" s="10"/>
      <c r="H456" s="10"/>
      <c r="I456" s="9"/>
      <c r="J456" s="9"/>
      <c r="K456" s="9"/>
      <c r="L456" s="9"/>
      <c r="M456" s="9"/>
      <c r="N456" s="9"/>
      <c r="O456" s="9"/>
      <c r="P456" s="9"/>
      <c r="Q456" s="11"/>
    </row>
    <row r="457" spans="1:17">
      <c r="A457" s="14" t="s">
        <v>27</v>
      </c>
      <c r="B457" s="9"/>
      <c r="C457" s="10"/>
      <c r="D457" s="10">
        <f>H450</f>
        <v>-1.7599999999993088</v>
      </c>
      <c r="E457" s="9" t="s">
        <v>37</v>
      </c>
      <c r="F457" s="9"/>
      <c r="G457" s="10"/>
      <c r="H457" s="10"/>
      <c r="I457" s="9"/>
      <c r="J457" s="9"/>
      <c r="K457" s="9"/>
      <c r="L457" s="9"/>
      <c r="M457" s="9"/>
      <c r="N457" s="9"/>
      <c r="O457" s="9"/>
      <c r="P457" s="9"/>
      <c r="Q457" s="11"/>
    </row>
    <row r="458" spans="1:17">
      <c r="A458" s="14" t="s">
        <v>25</v>
      </c>
      <c r="B458" s="9"/>
      <c r="C458" s="10"/>
      <c r="D458" s="32">
        <f>D456-D457</f>
        <v>2314.7599999999993</v>
      </c>
      <c r="E458" s="20" t="s">
        <v>38</v>
      </c>
      <c r="F458" s="9"/>
      <c r="G458" s="10"/>
      <c r="H458" s="10"/>
      <c r="I458" s="9"/>
      <c r="J458" s="9"/>
      <c r="K458" s="9"/>
      <c r="L458" s="9"/>
      <c r="M458" s="9"/>
      <c r="N458" s="9"/>
      <c r="O458" s="9"/>
      <c r="P458" s="9"/>
      <c r="Q458" s="11"/>
    </row>
    <row r="459" spans="1:17" ht="14.65" thickBot="1">
      <c r="A459" s="16"/>
      <c r="B459" s="17"/>
      <c r="C459" s="18"/>
      <c r="D459" s="18"/>
      <c r="E459" s="17"/>
      <c r="F459" s="17"/>
      <c r="G459" s="18"/>
      <c r="H459" s="18"/>
      <c r="I459" s="17"/>
      <c r="J459" s="17"/>
      <c r="K459" s="17"/>
      <c r="L459" s="17"/>
      <c r="M459" s="17"/>
      <c r="N459" s="17"/>
      <c r="O459" s="17"/>
      <c r="P459" s="17"/>
      <c r="Q459" s="19"/>
    </row>
    <row r="460" spans="1:17" ht="14.65" thickTop="1"/>
    <row r="462" spans="1:17" ht="14.65" thickBot="1"/>
    <row r="463" spans="1:17" ht="14.65" thickTop="1">
      <c r="A463" s="3"/>
      <c r="B463" s="4"/>
      <c r="C463" s="5">
        <v>44196</v>
      </c>
      <c r="D463" s="6"/>
      <c r="E463" s="4"/>
      <c r="F463" s="4"/>
      <c r="G463" s="6"/>
      <c r="H463" s="6"/>
      <c r="I463" s="4"/>
      <c r="J463" s="4"/>
      <c r="K463" s="4"/>
      <c r="L463" s="21" t="s">
        <v>40</v>
      </c>
      <c r="M463" s="4"/>
      <c r="N463" s="4"/>
      <c r="O463" s="4"/>
      <c r="P463" s="4"/>
      <c r="Q463" s="7"/>
    </row>
    <row r="464" spans="1:17">
      <c r="A464" s="8" t="s">
        <v>11</v>
      </c>
      <c r="B464" s="9"/>
      <c r="C464" s="10"/>
      <c r="D464" s="10"/>
      <c r="E464" s="9"/>
      <c r="F464" s="9"/>
      <c r="G464" s="10"/>
      <c r="H464" s="10"/>
      <c r="I464" s="9"/>
      <c r="J464" s="12" t="s">
        <v>68</v>
      </c>
      <c r="K464" s="9"/>
      <c r="L464" s="12" t="s">
        <v>21</v>
      </c>
      <c r="M464" s="9"/>
      <c r="N464" s="9"/>
      <c r="O464" s="9"/>
      <c r="P464" s="9"/>
      <c r="Q464" s="11"/>
    </row>
    <row r="465" spans="1:17">
      <c r="A465" s="8" t="s">
        <v>3</v>
      </c>
      <c r="B465" s="12" t="s">
        <v>6</v>
      </c>
      <c r="C465" s="13" t="s">
        <v>4</v>
      </c>
      <c r="D465" s="13" t="s">
        <v>7</v>
      </c>
      <c r="E465" s="12" t="s">
        <v>16</v>
      </c>
      <c r="F465" s="9"/>
      <c r="G465" s="13" t="s">
        <v>18</v>
      </c>
      <c r="H465" s="13" t="s">
        <v>19</v>
      </c>
      <c r="I465" s="9"/>
      <c r="J465" s="12" t="s">
        <v>67</v>
      </c>
      <c r="K465" s="9"/>
      <c r="L465" s="22">
        <v>11968.32</v>
      </c>
      <c r="M465" s="9" t="s">
        <v>56</v>
      </c>
      <c r="N465" s="9"/>
      <c r="O465" s="9"/>
      <c r="P465" s="9"/>
      <c r="Q465" s="11"/>
    </row>
    <row r="466" spans="1:17">
      <c r="A466" s="14" t="s">
        <v>63</v>
      </c>
      <c r="B466" s="9">
        <v>45</v>
      </c>
      <c r="C466" s="10">
        <v>27.54</v>
      </c>
      <c r="D466" s="10">
        <f>C466*B466</f>
        <v>1239.3</v>
      </c>
      <c r="E466" s="38" t="s">
        <v>69</v>
      </c>
      <c r="F466" s="9"/>
      <c r="G466" s="41">
        <v>27.78</v>
      </c>
      <c r="H466" s="10">
        <f>(B466*G466)-D466</f>
        <v>10.800000000000182</v>
      </c>
      <c r="I466" s="9"/>
      <c r="J466" s="38">
        <f>G466*B466</f>
        <v>1250.1000000000001</v>
      </c>
      <c r="K466" s="9" t="str">
        <f>IF(B466&lt;&gt;0,"sell "&amp;B466&amp;" "&amp;A466&amp;" @ $"&amp;G466,"")</f>
        <v>sell 45 GTY @ $27.78</v>
      </c>
      <c r="L466" s="10">
        <f>L465+(G466*B466)</f>
        <v>13218.42</v>
      </c>
      <c r="M466" s="9"/>
      <c r="N466" s="9"/>
      <c r="O466" s="9"/>
      <c r="P466" s="9"/>
      <c r="Q466" s="11"/>
    </row>
    <row r="467" spans="1:17">
      <c r="A467" s="14" t="s">
        <v>119</v>
      </c>
      <c r="B467" s="9">
        <v>12</v>
      </c>
      <c r="C467" s="10">
        <v>108.96</v>
      </c>
      <c r="D467" s="10">
        <f>C467*B467</f>
        <v>1307.52</v>
      </c>
      <c r="E467" s="38" t="s">
        <v>69</v>
      </c>
      <c r="F467" s="9"/>
      <c r="G467" s="41">
        <v>109</v>
      </c>
      <c r="H467" s="10">
        <f>(B467*G467)-D467</f>
        <v>0.48000000000001819</v>
      </c>
      <c r="I467" s="9"/>
      <c r="J467" s="38">
        <f>G467*B467</f>
        <v>1308</v>
      </c>
      <c r="K467" s="9" t="str">
        <f t="shared" ref="K467:K468" si="17">IF(B467&lt;&gt;0,"sell "&amp;B467&amp;" "&amp;A467&amp;" @ $"&amp;G467,"")</f>
        <v>sell 12 J @ $109</v>
      </c>
      <c r="L467" s="10">
        <f>L466+(G467*B467)</f>
        <v>14526.42</v>
      </c>
      <c r="M467" s="9"/>
      <c r="N467" s="9"/>
      <c r="O467" s="9"/>
      <c r="P467" s="9"/>
      <c r="Q467" s="11"/>
    </row>
    <row r="468" spans="1:17">
      <c r="A468" s="14" t="s">
        <v>129</v>
      </c>
      <c r="B468" s="9">
        <v>8</v>
      </c>
      <c r="C468" s="10">
        <v>158.37</v>
      </c>
      <c r="D468" s="10">
        <f>C468*B468</f>
        <v>1266.96</v>
      </c>
      <c r="E468" s="38" t="s">
        <v>69</v>
      </c>
      <c r="F468" s="9"/>
      <c r="G468" s="41">
        <v>158.80000000000001</v>
      </c>
      <c r="H468" s="10">
        <f>(B468*G468)-D468</f>
        <v>3.4400000000000546</v>
      </c>
      <c r="I468" s="9"/>
      <c r="J468" s="38">
        <f>G468*B468</f>
        <v>1270.4000000000001</v>
      </c>
      <c r="K468" s="9" t="str">
        <f t="shared" si="17"/>
        <v>sell 8 LBRDK @ $158.8</v>
      </c>
      <c r="L468" s="10">
        <f>L467+(G468*B468)</f>
        <v>15796.82</v>
      </c>
      <c r="M468" s="9" t="s">
        <v>44</v>
      </c>
      <c r="N468" s="9"/>
      <c r="O468" s="9"/>
      <c r="P468" s="9"/>
      <c r="Q468" s="11"/>
    </row>
    <row r="469" spans="1:17">
      <c r="A469" s="14"/>
      <c r="B469" s="9"/>
      <c r="C469" s="10"/>
      <c r="D469" s="10">
        <f>SUM(D466:D468)</f>
        <v>3813.7799999999997</v>
      </c>
      <c r="E469" s="9"/>
      <c r="F469" s="9"/>
      <c r="G469" s="41"/>
      <c r="H469" s="10">
        <f>SUM(H466:H468)</f>
        <v>14.720000000000255</v>
      </c>
      <c r="I469" s="9"/>
      <c r="J469" s="38">
        <f>SUM(J466:J468)</f>
        <v>3828.5000000000005</v>
      </c>
      <c r="K469" s="9"/>
      <c r="L469" s="10"/>
      <c r="M469" s="9"/>
      <c r="N469" s="9"/>
      <c r="O469" s="9"/>
      <c r="P469" s="9"/>
      <c r="Q469" s="11"/>
    </row>
    <row r="470" spans="1:17">
      <c r="A470" s="14"/>
      <c r="B470" s="9"/>
      <c r="C470" s="10"/>
      <c r="D470" s="10"/>
      <c r="E470" s="9"/>
      <c r="F470" s="9"/>
      <c r="G470" s="42"/>
      <c r="H470" s="39"/>
      <c r="I470" s="9"/>
      <c r="J470" s="9"/>
      <c r="K470" s="9"/>
      <c r="L470" s="10"/>
      <c r="M470" s="9"/>
      <c r="N470" s="9"/>
      <c r="O470" s="9"/>
      <c r="P470" s="9"/>
      <c r="Q470" s="11"/>
    </row>
    <row r="471" spans="1:17">
      <c r="A471" s="14"/>
      <c r="B471" s="9"/>
      <c r="C471" s="10"/>
      <c r="D471" s="10"/>
      <c r="E471" s="20"/>
      <c r="F471" s="9"/>
      <c r="G471" s="41"/>
      <c r="H471" s="10"/>
      <c r="I471" s="9"/>
      <c r="J471" s="9"/>
      <c r="K471" s="9"/>
      <c r="L471" s="10"/>
      <c r="M471" s="12" t="s">
        <v>41</v>
      </c>
      <c r="N471" s="9"/>
      <c r="O471" s="9"/>
      <c r="P471" s="9"/>
      <c r="Q471" s="11"/>
    </row>
    <row r="472" spans="1:17">
      <c r="A472" s="8" t="s">
        <v>12</v>
      </c>
      <c r="B472" s="9"/>
      <c r="C472" s="10"/>
      <c r="D472" s="10"/>
      <c r="E472" s="20"/>
      <c r="F472" s="9"/>
      <c r="G472" s="41"/>
      <c r="H472" s="10"/>
      <c r="I472" s="9"/>
      <c r="J472" s="9"/>
      <c r="K472" s="9"/>
      <c r="L472" s="10"/>
      <c r="M472" s="12" t="s">
        <v>42</v>
      </c>
      <c r="N472" s="9"/>
      <c r="O472" s="9"/>
      <c r="P472" s="9"/>
      <c r="Q472" s="11"/>
    </row>
    <row r="473" spans="1:17">
      <c r="A473" s="8" t="s">
        <v>3</v>
      </c>
      <c r="B473" s="12" t="s">
        <v>6</v>
      </c>
      <c r="C473" s="13" t="s">
        <v>4</v>
      </c>
      <c r="D473" s="13" t="s">
        <v>5</v>
      </c>
      <c r="E473" s="23" t="s">
        <v>16</v>
      </c>
      <c r="F473" s="9"/>
      <c r="G473" s="43" t="s">
        <v>18</v>
      </c>
      <c r="H473" s="13" t="s">
        <v>19</v>
      </c>
      <c r="I473" s="9"/>
      <c r="J473" s="9"/>
      <c r="K473" s="9"/>
      <c r="L473" s="10"/>
      <c r="M473" s="38">
        <f>L465</f>
        <v>11968.32</v>
      </c>
      <c r="N473" s="9" t="s">
        <v>45</v>
      </c>
      <c r="O473" s="9"/>
      <c r="P473" s="9"/>
      <c r="Q473" s="11"/>
    </row>
    <row r="474" spans="1:17">
      <c r="A474" s="14" t="s">
        <v>130</v>
      </c>
      <c r="B474" s="9">
        <v>4</v>
      </c>
      <c r="C474" s="10">
        <v>286.77999999999997</v>
      </c>
      <c r="D474" s="10">
        <f>C474*B474</f>
        <v>1147.1199999999999</v>
      </c>
      <c r="E474" s="38" t="s">
        <v>69</v>
      </c>
      <c r="F474" s="9"/>
      <c r="G474" s="41">
        <v>289.73</v>
      </c>
      <c r="H474" s="10">
        <f>(B474*G474)-D474</f>
        <v>11.800000000000182</v>
      </c>
      <c r="I474" s="9"/>
      <c r="J474" s="9"/>
      <c r="K474" s="9" t="str">
        <f>IF(B474&lt;&gt;0,"buy "&amp;B474&amp;" "&amp;A474&amp;" @ $"&amp;G474,"")</f>
        <v>buy 4 DECK @ $289.73</v>
      </c>
      <c r="L474" s="10">
        <f>L468-(G474*B474)</f>
        <v>14637.9</v>
      </c>
      <c r="M474" s="38">
        <f>L465-(G474*B474)</f>
        <v>10809.4</v>
      </c>
      <c r="N474" s="9"/>
      <c r="O474" s="9"/>
      <c r="P474" s="9"/>
      <c r="Q474" s="11"/>
    </row>
    <row r="475" spans="1:17">
      <c r="A475" s="14" t="s">
        <v>131</v>
      </c>
      <c r="B475" s="9">
        <v>10</v>
      </c>
      <c r="C475" s="10">
        <v>114.93</v>
      </c>
      <c r="D475" s="10">
        <f>C475*B475</f>
        <v>1149.3000000000002</v>
      </c>
      <c r="E475" s="38" t="s">
        <v>69</v>
      </c>
      <c r="F475" s="9"/>
      <c r="G475" s="41">
        <v>115.71</v>
      </c>
      <c r="H475" s="10">
        <f>(B475*G475)-D475</f>
        <v>7.7999999999997272</v>
      </c>
      <c r="I475" s="9"/>
      <c r="J475" s="9"/>
      <c r="K475" s="9" t="str">
        <f>IF(B475&lt;&gt;0,"buy "&amp;B475&amp;" "&amp;A475&amp;" @ $"&amp;G475,"")</f>
        <v>buy 10 FMC @ $115.71</v>
      </c>
      <c r="L475" s="10">
        <f>L474-(G475*B475)</f>
        <v>13480.8</v>
      </c>
      <c r="M475" s="38">
        <f>M474-(G475*B475)</f>
        <v>9652.2999999999993</v>
      </c>
      <c r="N475" s="9"/>
      <c r="O475" s="9"/>
      <c r="P475" s="9"/>
      <c r="Q475" s="11"/>
    </row>
    <row r="476" spans="1:17">
      <c r="A476" s="28" t="s">
        <v>132</v>
      </c>
      <c r="B476" s="29">
        <v>157</v>
      </c>
      <c r="C476" s="30">
        <v>7.59</v>
      </c>
      <c r="D476" s="30">
        <f>C476*B476</f>
        <v>1191.6299999999999</v>
      </c>
      <c r="E476" s="38" t="s">
        <v>69</v>
      </c>
      <c r="F476" s="29"/>
      <c r="G476" s="44">
        <v>7.6</v>
      </c>
      <c r="H476" s="30">
        <f>(B476*G476)-D476</f>
        <v>1.5700000000001637</v>
      </c>
      <c r="I476" s="9"/>
      <c r="J476" s="9"/>
      <c r="K476" s="9" t="str">
        <f>IF(B476&lt;&gt;0,"buy "&amp;B476&amp;" "&amp;A476&amp;" @ $"&amp;G476,"")</f>
        <v>buy 157 TAC @ $7.6</v>
      </c>
      <c r="L476" s="10">
        <f>L475-(G476*B476)</f>
        <v>12287.599999999999</v>
      </c>
      <c r="M476" s="38">
        <f>M475-(G476*B476)</f>
        <v>8459.0999999999985</v>
      </c>
      <c r="N476" s="9" t="str">
        <f>"$"&amp;M476&amp;" will be the balance in the account after purchases.  "</f>
        <v xml:space="preserve">$8459.1 will be the balance in the account after purchases.  </v>
      </c>
      <c r="O476" s="9"/>
      <c r="P476" s="9"/>
      <c r="Q476" s="11"/>
    </row>
    <row r="477" spans="1:17">
      <c r="A477" s="14"/>
      <c r="B477" s="9"/>
      <c r="C477" s="10"/>
      <c r="D477" s="10">
        <f>SUM(D474:D476)</f>
        <v>3488.05</v>
      </c>
      <c r="E477" s="9"/>
      <c r="F477" s="9"/>
      <c r="G477" s="10" t="s">
        <v>28</v>
      </c>
      <c r="H477" s="10">
        <f>SUM(H474:H476)</f>
        <v>21.170000000000073</v>
      </c>
      <c r="I477" s="9"/>
      <c r="J477" s="9"/>
      <c r="K477" s="9"/>
      <c r="L477" s="10"/>
      <c r="M477" s="9"/>
      <c r="N477" s="9" t="s">
        <v>84</v>
      </c>
      <c r="O477" s="9"/>
      <c r="P477" s="9"/>
      <c r="Q477" s="11"/>
    </row>
    <row r="478" spans="1:17">
      <c r="A478" s="14"/>
      <c r="B478" s="9"/>
      <c r="C478" s="10"/>
      <c r="D478" s="10"/>
      <c r="E478" s="9"/>
      <c r="F478" s="9"/>
      <c r="G478" s="10"/>
      <c r="H478" s="10"/>
      <c r="I478" s="9"/>
      <c r="J478" s="9"/>
      <c r="K478" s="9"/>
      <c r="L478" s="10"/>
      <c r="M478" s="12" t="str">
        <f>IF(J469+M476&gt;0,"Credit Surplus","Credit Shortage")</f>
        <v>Credit Surplus</v>
      </c>
      <c r="N478" s="38">
        <f>J469+M476</f>
        <v>12287.599999999999</v>
      </c>
      <c r="O478" s="9" t="s">
        <v>121</v>
      </c>
      <c r="P478" s="9"/>
      <c r="Q478" s="11"/>
    </row>
    <row r="479" spans="1:17">
      <c r="A479" s="14"/>
      <c r="B479" s="9"/>
      <c r="C479" s="10"/>
      <c r="D479" s="10"/>
      <c r="E479" s="9"/>
      <c r="F479" s="9"/>
      <c r="G479" s="10"/>
      <c r="H479" s="10"/>
      <c r="I479" s="9"/>
      <c r="J479" s="9"/>
      <c r="K479" s="9"/>
      <c r="L479" s="10"/>
      <c r="M479" s="9"/>
      <c r="N479" s="9"/>
      <c r="O479" s="9"/>
      <c r="P479" s="9"/>
      <c r="Q479" s="11"/>
    </row>
    <row r="480" spans="1:17">
      <c r="A480" s="14"/>
      <c r="B480" s="9"/>
      <c r="C480" s="10"/>
      <c r="D480" s="10"/>
      <c r="E480" s="9"/>
      <c r="F480" s="9"/>
      <c r="G480" s="10"/>
      <c r="H480" s="10"/>
      <c r="I480" s="9"/>
      <c r="J480" s="9"/>
      <c r="K480" s="9"/>
      <c r="L480" s="9"/>
      <c r="M480" s="9"/>
      <c r="N480" s="9"/>
      <c r="O480" s="9"/>
      <c r="P480" s="9"/>
      <c r="Q480" s="11"/>
    </row>
    <row r="481" spans="1:17">
      <c r="A481" s="14" t="s">
        <v>23</v>
      </c>
      <c r="B481" s="9"/>
      <c r="C481" s="10"/>
      <c r="D481" s="22">
        <v>2911.79</v>
      </c>
      <c r="E481" s="9" t="s">
        <v>111</v>
      </c>
      <c r="F481" s="9"/>
      <c r="G481" s="10"/>
      <c r="H481" s="10"/>
      <c r="I481" s="9"/>
      <c r="J481" s="9"/>
      <c r="K481" s="9"/>
      <c r="L481" s="9"/>
      <c r="M481" s="9"/>
      <c r="N481" s="9"/>
      <c r="O481" s="9"/>
      <c r="P481" s="9"/>
      <c r="Q481" s="11"/>
    </row>
    <row r="482" spans="1:17">
      <c r="A482" s="14" t="s">
        <v>24</v>
      </c>
      <c r="B482" s="9"/>
      <c r="C482" s="10"/>
      <c r="D482" s="40">
        <f>H469</f>
        <v>14.720000000000255</v>
      </c>
      <c r="E482" s="9" t="s">
        <v>36</v>
      </c>
      <c r="F482" s="9"/>
      <c r="G482" s="10"/>
      <c r="H482" s="10"/>
      <c r="I482" s="9"/>
      <c r="J482" s="9"/>
      <c r="K482" s="9"/>
      <c r="L482" s="9"/>
      <c r="M482" s="9"/>
      <c r="N482" s="9"/>
      <c r="O482" s="9"/>
      <c r="P482" s="9"/>
      <c r="Q482" s="11"/>
    </row>
    <row r="483" spans="1:17">
      <c r="A483" s="14" t="s">
        <v>25</v>
      </c>
      <c r="B483" s="9"/>
      <c r="C483" s="10"/>
      <c r="D483" s="10">
        <f>D481+D482</f>
        <v>2926.51</v>
      </c>
      <c r="E483" s="9"/>
      <c r="F483" s="9"/>
      <c r="G483" s="10"/>
      <c r="H483" s="10"/>
      <c r="I483" s="9"/>
      <c r="J483" s="9"/>
      <c r="K483" s="9"/>
      <c r="L483" s="9"/>
      <c r="M483" s="9"/>
      <c r="N483" s="9"/>
      <c r="O483" s="9"/>
      <c r="P483" s="9"/>
      <c r="Q483" s="11"/>
    </row>
    <row r="484" spans="1:17">
      <c r="A484" s="14" t="s">
        <v>27</v>
      </c>
      <c r="B484" s="9"/>
      <c r="C484" s="10"/>
      <c r="D484" s="10">
        <f>H477</f>
        <v>21.170000000000073</v>
      </c>
      <c r="E484" s="9" t="s">
        <v>37</v>
      </c>
      <c r="F484" s="9"/>
      <c r="G484" s="10"/>
      <c r="H484" s="10"/>
      <c r="I484" s="9"/>
      <c r="J484" s="9"/>
      <c r="K484" s="9"/>
      <c r="L484" s="9"/>
      <c r="M484" s="9"/>
      <c r="N484" s="9"/>
      <c r="O484" s="9"/>
      <c r="P484" s="9"/>
      <c r="Q484" s="11"/>
    </row>
    <row r="485" spans="1:17">
      <c r="A485" s="14" t="s">
        <v>25</v>
      </c>
      <c r="B485" s="9"/>
      <c r="C485" s="10"/>
      <c r="D485" s="32">
        <f>D483-D484</f>
        <v>2905.34</v>
      </c>
      <c r="E485" s="20" t="s">
        <v>38</v>
      </c>
      <c r="F485" s="9"/>
      <c r="G485" s="10"/>
      <c r="H485" s="10"/>
      <c r="I485" s="9"/>
      <c r="J485" s="9"/>
      <c r="K485" s="9"/>
      <c r="L485" s="9"/>
      <c r="M485" s="9"/>
      <c r="N485" s="9"/>
      <c r="O485" s="9"/>
      <c r="P485" s="9"/>
      <c r="Q485" s="11"/>
    </row>
    <row r="486" spans="1:17" ht="14.65" thickBot="1">
      <c r="A486" s="16"/>
      <c r="B486" s="17"/>
      <c r="C486" s="18"/>
      <c r="D486" s="18"/>
      <c r="E486" s="17"/>
      <c r="F486" s="17"/>
      <c r="G486" s="18"/>
      <c r="H486" s="18"/>
      <c r="I486" s="17"/>
      <c r="J486" s="17"/>
      <c r="K486" s="17"/>
      <c r="L486" s="17"/>
      <c r="M486" s="17"/>
      <c r="N486" s="17"/>
      <c r="O486" s="17"/>
      <c r="P486" s="17"/>
      <c r="Q486" s="19"/>
    </row>
    <row r="487" spans="1:17" ht="14.65" thickTop="1"/>
    <row r="489" spans="1:17" ht="14.65" thickBot="1"/>
    <row r="490" spans="1:17" ht="14.65" thickTop="1">
      <c r="A490" s="3"/>
      <c r="B490" s="4"/>
      <c r="C490" s="5">
        <v>44165</v>
      </c>
      <c r="D490" s="6"/>
      <c r="E490" s="4"/>
      <c r="F490" s="4"/>
      <c r="G490" s="6"/>
      <c r="H490" s="6"/>
      <c r="I490" s="4"/>
      <c r="J490" s="4"/>
      <c r="K490" s="4"/>
      <c r="L490" s="21" t="s">
        <v>40</v>
      </c>
      <c r="M490" s="4"/>
      <c r="N490" s="4"/>
      <c r="O490" s="4"/>
      <c r="P490" s="4"/>
      <c r="Q490" s="7"/>
    </row>
    <row r="491" spans="1:17">
      <c r="A491" s="8" t="s">
        <v>11</v>
      </c>
      <c r="B491" s="9"/>
      <c r="C491" s="10"/>
      <c r="D491" s="10"/>
      <c r="E491" s="9"/>
      <c r="F491" s="9"/>
      <c r="G491" s="10"/>
      <c r="H491" s="10"/>
      <c r="I491" s="9"/>
      <c r="J491" s="12" t="s">
        <v>68</v>
      </c>
      <c r="K491" s="9"/>
      <c r="L491" s="12" t="s">
        <v>21</v>
      </c>
      <c r="M491" s="9"/>
      <c r="N491" s="9"/>
      <c r="O491" s="9"/>
      <c r="P491" s="9"/>
      <c r="Q491" s="11"/>
    </row>
    <row r="492" spans="1:17">
      <c r="A492" s="8" t="s">
        <v>3</v>
      </c>
      <c r="B492" s="12" t="s">
        <v>6</v>
      </c>
      <c r="C492" s="13" t="s">
        <v>4</v>
      </c>
      <c r="D492" s="13" t="s">
        <v>7</v>
      </c>
      <c r="E492" s="12" t="s">
        <v>16</v>
      </c>
      <c r="F492" s="9"/>
      <c r="G492" s="13" t="s">
        <v>18</v>
      </c>
      <c r="H492" s="13" t="s">
        <v>19</v>
      </c>
      <c r="I492" s="9"/>
      <c r="J492" s="12" t="s">
        <v>67</v>
      </c>
      <c r="K492" s="9"/>
      <c r="L492" s="22">
        <v>16131.91</v>
      </c>
      <c r="M492" s="9" t="s">
        <v>56</v>
      </c>
      <c r="N492" s="9"/>
      <c r="O492" s="9"/>
      <c r="P492" s="9"/>
      <c r="Q492" s="11"/>
    </row>
    <row r="493" spans="1:17">
      <c r="A493" s="14" t="s">
        <v>115</v>
      </c>
      <c r="B493" s="9">
        <v>9</v>
      </c>
      <c r="C493" s="10">
        <v>139</v>
      </c>
      <c r="D493" s="10">
        <f>C493*B493</f>
        <v>1251</v>
      </c>
      <c r="E493" s="38" t="s">
        <v>69</v>
      </c>
      <c r="F493" s="9"/>
      <c r="G493" s="41">
        <v>140.19999999999999</v>
      </c>
      <c r="H493" s="10">
        <f>(B493*G493)-D493</f>
        <v>10.799999999999955</v>
      </c>
      <c r="I493" s="9"/>
      <c r="J493" s="38">
        <f>G493*B493</f>
        <v>1261.8</v>
      </c>
      <c r="K493" s="9" t="str">
        <f>IF(B493&lt;&gt;0,"sell "&amp;B493&amp;" "&amp;A493&amp;" @ $"&amp;G493,"")</f>
        <v>sell 9 SUI @ $140.2</v>
      </c>
      <c r="L493" s="10">
        <f>L492+(G493*B493)</f>
        <v>17393.71</v>
      </c>
      <c r="M493" s="9"/>
      <c r="N493" s="9"/>
      <c r="O493" s="9"/>
      <c r="P493" s="9"/>
      <c r="Q493" s="11"/>
    </row>
    <row r="494" spans="1:17">
      <c r="A494" s="14" t="s">
        <v>116</v>
      </c>
      <c r="B494" s="9">
        <v>89</v>
      </c>
      <c r="C494" s="10">
        <v>10.6</v>
      </c>
      <c r="D494" s="10">
        <f>C494*B494</f>
        <v>943.4</v>
      </c>
      <c r="E494" s="38" t="s">
        <v>69</v>
      </c>
      <c r="F494" s="9"/>
      <c r="G494" s="41">
        <v>11.17</v>
      </c>
      <c r="H494" s="10">
        <f>(B494*G494)-D494</f>
        <v>50.730000000000018</v>
      </c>
      <c r="I494" s="9"/>
      <c r="J494" s="38">
        <f>G494*B494</f>
        <v>994.13</v>
      </c>
      <c r="K494" s="9" t="str">
        <f t="shared" ref="K494:K495" si="18">IF(B494&lt;&gt;0,"sell "&amp;B494&amp;" "&amp;A494&amp;" @ $"&amp;G494,"")</f>
        <v>sell 89 DRD @ $11.17</v>
      </c>
      <c r="L494" s="10">
        <f>L493+(G494*B494)</f>
        <v>18387.84</v>
      </c>
      <c r="M494" s="9"/>
      <c r="N494" s="9"/>
      <c r="O494" s="9"/>
      <c r="P494" s="9"/>
      <c r="Q494" s="11"/>
    </row>
    <row r="495" spans="1:17">
      <c r="A495" s="14" t="s">
        <v>125</v>
      </c>
      <c r="B495" s="9">
        <v>0</v>
      </c>
      <c r="C495" s="10">
        <v>0</v>
      </c>
      <c r="D495" s="10">
        <f>C495*B495</f>
        <v>0</v>
      </c>
      <c r="E495" s="38" t="s">
        <v>69</v>
      </c>
      <c r="F495" s="9"/>
      <c r="G495" s="41">
        <v>0</v>
      </c>
      <c r="H495" s="10">
        <f>(B495*G495)-D495</f>
        <v>0</v>
      </c>
      <c r="I495" s="9"/>
      <c r="J495" s="38">
        <f>G495*B495</f>
        <v>0</v>
      </c>
      <c r="K495" s="9" t="str">
        <f t="shared" si="18"/>
        <v/>
      </c>
      <c r="L495" s="10">
        <f>L494+(G495*B495)</f>
        <v>18387.84</v>
      </c>
      <c r="M495" s="9" t="s">
        <v>44</v>
      </c>
      <c r="N495" s="9"/>
      <c r="O495" s="9"/>
      <c r="P495" s="9"/>
      <c r="Q495" s="11"/>
    </row>
    <row r="496" spans="1:17">
      <c r="A496" s="14"/>
      <c r="B496" s="9"/>
      <c r="C496" s="10"/>
      <c r="D496" s="10">
        <f>SUM(D493:D495)</f>
        <v>2194.4</v>
      </c>
      <c r="E496" s="9"/>
      <c r="F496" s="9"/>
      <c r="G496" s="41"/>
      <c r="H496" s="10">
        <f>SUM(H493:H495)</f>
        <v>61.529999999999973</v>
      </c>
      <c r="I496" s="9"/>
      <c r="J496" s="38">
        <f>SUM(J493:J495)</f>
        <v>2255.9299999999998</v>
      </c>
      <c r="K496" s="9"/>
      <c r="L496" s="10"/>
      <c r="M496" s="9"/>
      <c r="N496" s="9"/>
      <c r="O496" s="9"/>
      <c r="P496" s="9"/>
      <c r="Q496" s="11"/>
    </row>
    <row r="497" spans="1:17">
      <c r="A497" s="14"/>
      <c r="B497" s="9"/>
      <c r="C497" s="10"/>
      <c r="D497" s="10"/>
      <c r="E497" s="9"/>
      <c r="F497" s="9"/>
      <c r="G497" s="42"/>
      <c r="H497" s="39"/>
      <c r="I497" s="9"/>
      <c r="J497" s="9"/>
      <c r="K497" s="9"/>
      <c r="L497" s="10"/>
      <c r="M497" s="9"/>
      <c r="N497" s="9"/>
      <c r="O497" s="9"/>
      <c r="P497" s="9"/>
      <c r="Q497" s="11"/>
    </row>
    <row r="498" spans="1:17">
      <c r="A498" s="14"/>
      <c r="B498" s="9"/>
      <c r="C498" s="10"/>
      <c r="D498" s="10"/>
      <c r="E498" s="20"/>
      <c r="F498" s="9"/>
      <c r="G498" s="41"/>
      <c r="H498" s="10"/>
      <c r="I498" s="9"/>
      <c r="J498" s="9"/>
      <c r="K498" s="9"/>
      <c r="L498" s="10"/>
      <c r="M498" s="12" t="s">
        <v>41</v>
      </c>
      <c r="N498" s="9"/>
      <c r="O498" s="9"/>
      <c r="P498" s="9"/>
      <c r="Q498" s="11"/>
    </row>
    <row r="499" spans="1:17">
      <c r="A499" s="8" t="s">
        <v>12</v>
      </c>
      <c r="B499" s="9"/>
      <c r="C499" s="10"/>
      <c r="D499" s="10"/>
      <c r="E499" s="20"/>
      <c r="F499" s="9"/>
      <c r="G499" s="41"/>
      <c r="H499" s="10"/>
      <c r="I499" s="9"/>
      <c r="J499" s="9"/>
      <c r="K499" s="9"/>
      <c r="L499" s="10"/>
      <c r="M499" s="12" t="s">
        <v>42</v>
      </c>
      <c r="N499" s="9"/>
      <c r="O499" s="9"/>
      <c r="P499" s="9"/>
      <c r="Q499" s="11"/>
    </row>
    <row r="500" spans="1:17">
      <c r="A500" s="8" t="s">
        <v>3</v>
      </c>
      <c r="B500" s="12" t="s">
        <v>6</v>
      </c>
      <c r="C500" s="13" t="s">
        <v>4</v>
      </c>
      <c r="D500" s="13" t="s">
        <v>5</v>
      </c>
      <c r="E500" s="23" t="s">
        <v>16</v>
      </c>
      <c r="F500" s="9"/>
      <c r="G500" s="43" t="s">
        <v>18</v>
      </c>
      <c r="H500" s="13" t="s">
        <v>19</v>
      </c>
      <c r="I500" s="9"/>
      <c r="J500" s="9"/>
      <c r="K500" s="9"/>
      <c r="L500" s="10"/>
      <c r="M500" s="38">
        <f>L492</f>
        <v>16131.91</v>
      </c>
      <c r="N500" s="9" t="s">
        <v>45</v>
      </c>
      <c r="O500" s="9"/>
      <c r="P500" s="9"/>
      <c r="Q500" s="11"/>
    </row>
    <row r="501" spans="1:17">
      <c r="A501" s="14" t="s">
        <v>126</v>
      </c>
      <c r="B501" s="9">
        <v>2</v>
      </c>
      <c r="C501" s="10">
        <v>538.5</v>
      </c>
      <c r="D501" s="10">
        <f>C501*B501</f>
        <v>1077</v>
      </c>
      <c r="E501" s="38" t="s">
        <v>69</v>
      </c>
      <c r="F501" s="9"/>
      <c r="G501" s="41">
        <v>540.65</v>
      </c>
      <c r="H501" s="10">
        <f>(B501*G501)-D501</f>
        <v>4.2999999999999545</v>
      </c>
      <c r="I501" s="9"/>
      <c r="J501" s="9"/>
      <c r="K501" s="9" t="str">
        <f>IF(B501&lt;&gt;0,"buy "&amp;B501&amp;" "&amp;A501&amp;" @ $"&amp;G501,"")</f>
        <v>buy 2 BIO @ $540.65</v>
      </c>
      <c r="L501" s="10">
        <f>L495-(G501*B501)</f>
        <v>17306.54</v>
      </c>
      <c r="M501" s="38">
        <f>L492-(G501*B501)</f>
        <v>15050.61</v>
      </c>
      <c r="N501" s="9"/>
      <c r="O501" s="9"/>
      <c r="P501" s="9"/>
      <c r="Q501" s="11"/>
    </row>
    <row r="502" spans="1:17">
      <c r="A502" s="14" t="s">
        <v>127</v>
      </c>
      <c r="B502" s="9">
        <v>16</v>
      </c>
      <c r="C502" s="10">
        <v>70.430000000000007</v>
      </c>
      <c r="D502" s="10">
        <f>C502*B502</f>
        <v>1126.8800000000001</v>
      </c>
      <c r="E502" s="38" t="s">
        <v>69</v>
      </c>
      <c r="F502" s="9"/>
      <c r="G502" s="41">
        <v>71.52</v>
      </c>
      <c r="H502" s="10">
        <f>(B502*G502)-D502</f>
        <v>17.439999999999827</v>
      </c>
      <c r="I502" s="9"/>
      <c r="J502" s="9"/>
      <c r="K502" s="9" t="str">
        <f>IF(B502&lt;&gt;0,"buy "&amp;B502&amp;" "&amp;A502&amp;" @ $"&amp;G502,"")</f>
        <v>buy 16 HZNP @ $71.52</v>
      </c>
      <c r="L502" s="10">
        <f>L501-(G502*B502)</f>
        <v>16162.220000000001</v>
      </c>
      <c r="M502" s="38">
        <f>M501-(G502*B502)</f>
        <v>13906.29</v>
      </c>
      <c r="N502" s="9"/>
      <c r="O502" s="9"/>
      <c r="P502" s="9"/>
      <c r="Q502" s="11"/>
    </row>
    <row r="503" spans="1:17">
      <c r="A503" s="28" t="s">
        <v>128</v>
      </c>
      <c r="B503" s="29">
        <v>2</v>
      </c>
      <c r="C503" s="30">
        <v>464.98</v>
      </c>
      <c r="D503" s="30">
        <f>C503*B503</f>
        <v>929.96</v>
      </c>
      <c r="E503" s="38" t="s">
        <v>69</v>
      </c>
      <c r="F503" s="29"/>
      <c r="G503" s="44">
        <v>470</v>
      </c>
      <c r="H503" s="30">
        <f>(B503*G503)-D503</f>
        <v>10.039999999999964</v>
      </c>
      <c r="I503" s="9"/>
      <c r="J503" s="9"/>
      <c r="K503" s="9" t="str">
        <f>IF(B503&lt;&gt;0,"buy "&amp;B503&amp;" "&amp;A503&amp;" @ $"&amp;G503,"")</f>
        <v>buy 2 TMO @ $470</v>
      </c>
      <c r="L503" s="10">
        <f>L502-(G503*B503)</f>
        <v>15222.220000000001</v>
      </c>
      <c r="M503" s="38">
        <f>M502-(G503*B503)</f>
        <v>12966.29</v>
      </c>
      <c r="N503" s="9" t="str">
        <f>"$"&amp;M503&amp;" will be the balance in the account after purchases.  "</f>
        <v xml:space="preserve">$12966.29 will be the balance in the account after purchases.  </v>
      </c>
      <c r="O503" s="9"/>
      <c r="P503" s="9"/>
      <c r="Q503" s="11"/>
    </row>
    <row r="504" spans="1:17">
      <c r="A504" s="14"/>
      <c r="B504" s="9"/>
      <c r="C504" s="10"/>
      <c r="D504" s="10">
        <f>SUM(D501:D503)</f>
        <v>3133.84</v>
      </c>
      <c r="E504" s="9"/>
      <c r="F504" s="9"/>
      <c r="G504" s="10" t="s">
        <v>28</v>
      </c>
      <c r="H504" s="10">
        <f>SUM(H501:H503)</f>
        <v>31.779999999999745</v>
      </c>
      <c r="I504" s="9"/>
      <c r="J504" s="9"/>
      <c r="K504" s="9"/>
      <c r="L504" s="10"/>
      <c r="M504" s="9"/>
      <c r="N504" s="9" t="s">
        <v>84</v>
      </c>
      <c r="O504" s="9"/>
      <c r="P504" s="9"/>
      <c r="Q504" s="11"/>
    </row>
    <row r="505" spans="1:17">
      <c r="A505" s="14"/>
      <c r="B505" s="9"/>
      <c r="C505" s="10"/>
      <c r="D505" s="10"/>
      <c r="E505" s="9"/>
      <c r="F505" s="9"/>
      <c r="G505" s="10"/>
      <c r="H505" s="10"/>
      <c r="I505" s="9"/>
      <c r="J505" s="9"/>
      <c r="K505" s="9"/>
      <c r="L505" s="10"/>
      <c r="M505" s="12" t="str">
        <f>IF(J496+M503&gt;0,"Credit Surplus","Credit Shortage")</f>
        <v>Credit Surplus</v>
      </c>
      <c r="N505" s="38">
        <f>J496+M503</f>
        <v>15222.220000000001</v>
      </c>
      <c r="O505" s="9" t="s">
        <v>121</v>
      </c>
      <c r="P505" s="9"/>
      <c r="Q505" s="11"/>
    </row>
    <row r="506" spans="1:17">
      <c r="A506" s="14"/>
      <c r="B506" s="9"/>
      <c r="C506" s="10"/>
      <c r="D506" s="10"/>
      <c r="E506" s="9"/>
      <c r="F506" s="9"/>
      <c r="G506" s="10"/>
      <c r="H506" s="10"/>
      <c r="I506" s="9"/>
      <c r="J506" s="9"/>
      <c r="K506" s="9"/>
      <c r="L506" s="10"/>
      <c r="M506" s="9"/>
      <c r="N506" s="9"/>
      <c r="O506" s="9"/>
      <c r="P506" s="9"/>
      <c r="Q506" s="11"/>
    </row>
    <row r="507" spans="1:17">
      <c r="A507" s="14"/>
      <c r="B507" s="9"/>
      <c r="C507" s="10"/>
      <c r="D507" s="10"/>
      <c r="E507" s="9"/>
      <c r="F507" s="9"/>
      <c r="G507" s="10"/>
      <c r="H507" s="10"/>
      <c r="I507" s="9"/>
      <c r="J507" s="9"/>
      <c r="K507" s="9"/>
      <c r="L507" s="9"/>
      <c r="M507" s="9"/>
      <c r="N507" s="9"/>
      <c r="O507" s="9"/>
      <c r="P507" s="9"/>
      <c r="Q507" s="11"/>
    </row>
    <row r="508" spans="1:17">
      <c r="A508" s="14" t="s">
        <v>23</v>
      </c>
      <c r="B508" s="9"/>
      <c r="C508" s="10"/>
      <c r="D508" s="22">
        <v>2556.31</v>
      </c>
      <c r="E508" s="9" t="s">
        <v>111</v>
      </c>
      <c r="F508" s="9"/>
      <c r="G508" s="10"/>
      <c r="H508" s="10"/>
      <c r="I508" s="9"/>
      <c r="J508" s="9"/>
      <c r="K508" s="9"/>
      <c r="L508" s="9"/>
      <c r="M508" s="9"/>
      <c r="N508" s="9"/>
      <c r="O508" s="9"/>
      <c r="P508" s="9"/>
      <c r="Q508" s="11"/>
    </row>
    <row r="509" spans="1:17">
      <c r="A509" s="14" t="s">
        <v>24</v>
      </c>
      <c r="B509" s="9"/>
      <c r="C509" s="10"/>
      <c r="D509" s="40">
        <f>H496</f>
        <v>61.529999999999973</v>
      </c>
      <c r="E509" s="9" t="s">
        <v>36</v>
      </c>
      <c r="F509" s="9"/>
      <c r="G509" s="10"/>
      <c r="H509" s="10"/>
      <c r="I509" s="9"/>
      <c r="J509" s="9"/>
      <c r="K509" s="9"/>
      <c r="L509" s="9"/>
      <c r="M509" s="9"/>
      <c r="N509" s="9"/>
      <c r="O509" s="9"/>
      <c r="P509" s="9"/>
      <c r="Q509" s="11"/>
    </row>
    <row r="510" spans="1:17">
      <c r="A510" s="14" t="s">
        <v>25</v>
      </c>
      <c r="B510" s="9"/>
      <c r="C510" s="10"/>
      <c r="D510" s="10">
        <f>D508+D509</f>
        <v>2617.84</v>
      </c>
      <c r="E510" s="9"/>
      <c r="F510" s="9"/>
      <c r="G510" s="10"/>
      <c r="H510" s="10"/>
      <c r="I510" s="9"/>
      <c r="J510" s="9"/>
      <c r="K510" s="9"/>
      <c r="L510" s="9"/>
      <c r="M510" s="9"/>
      <c r="N510" s="9"/>
      <c r="O510" s="9"/>
      <c r="P510" s="9"/>
      <c r="Q510" s="11"/>
    </row>
    <row r="511" spans="1:17">
      <c r="A511" s="14" t="s">
        <v>27</v>
      </c>
      <c r="B511" s="9"/>
      <c r="C511" s="10"/>
      <c r="D511" s="10">
        <f>H504</f>
        <v>31.779999999999745</v>
      </c>
      <c r="E511" s="9" t="s">
        <v>37</v>
      </c>
      <c r="F511" s="9"/>
      <c r="G511" s="10"/>
      <c r="H511" s="10"/>
      <c r="I511" s="9"/>
      <c r="J511" s="9"/>
      <c r="K511" s="9"/>
      <c r="L511" s="9"/>
      <c r="M511" s="9"/>
      <c r="N511" s="9"/>
      <c r="O511" s="9"/>
      <c r="P511" s="9"/>
      <c r="Q511" s="11"/>
    </row>
    <row r="512" spans="1:17">
      <c r="A512" s="14" t="s">
        <v>25</v>
      </c>
      <c r="B512" s="9"/>
      <c r="C512" s="10"/>
      <c r="D512" s="32">
        <f>D510-D511</f>
        <v>2586.0600000000004</v>
      </c>
      <c r="E512" s="20" t="s">
        <v>38</v>
      </c>
      <c r="F512" s="9"/>
      <c r="G512" s="10"/>
      <c r="H512" s="10"/>
      <c r="I512" s="9"/>
      <c r="J512" s="9"/>
      <c r="K512" s="9"/>
      <c r="L512" s="9"/>
      <c r="M512" s="9"/>
      <c r="N512" s="9"/>
      <c r="O512" s="9"/>
      <c r="P512" s="9"/>
      <c r="Q512" s="11"/>
    </row>
    <row r="513" spans="1:17" ht="14.65" thickBot="1">
      <c r="A513" s="16"/>
      <c r="B513" s="17"/>
      <c r="C513" s="18"/>
      <c r="D513" s="18"/>
      <c r="E513" s="17"/>
      <c r="F513" s="17"/>
      <c r="G513" s="18"/>
      <c r="H513" s="18"/>
      <c r="I513" s="17"/>
      <c r="J513" s="17"/>
      <c r="K513" s="17"/>
      <c r="L513" s="17"/>
      <c r="M513" s="17"/>
      <c r="N513" s="17"/>
      <c r="O513" s="17"/>
      <c r="P513" s="17"/>
      <c r="Q513" s="19"/>
    </row>
    <row r="514" spans="1:17" ht="14.65" thickTop="1"/>
    <row r="515" spans="1:17" ht="14.65" thickBot="1"/>
    <row r="516" spans="1:17" ht="14.65" thickTop="1">
      <c r="A516" s="3"/>
      <c r="B516" s="4"/>
      <c r="C516" s="5">
        <v>44134</v>
      </c>
      <c r="D516" s="6"/>
      <c r="E516" s="4"/>
      <c r="F516" s="4"/>
      <c r="G516" s="6"/>
      <c r="H516" s="6"/>
      <c r="I516" s="4"/>
      <c r="J516" s="4"/>
      <c r="K516" s="4"/>
      <c r="L516" s="21" t="s">
        <v>40</v>
      </c>
      <c r="M516" s="4"/>
      <c r="N516" s="4"/>
      <c r="O516" s="4"/>
      <c r="P516" s="4"/>
      <c r="Q516" s="7"/>
    </row>
    <row r="517" spans="1:17">
      <c r="A517" s="8" t="s">
        <v>11</v>
      </c>
      <c r="B517" s="9"/>
      <c r="C517" s="10"/>
      <c r="D517" s="10"/>
      <c r="E517" s="9"/>
      <c r="F517" s="9"/>
      <c r="G517" s="10"/>
      <c r="H517" s="10"/>
      <c r="I517" s="9"/>
      <c r="J517" s="12" t="s">
        <v>68</v>
      </c>
      <c r="K517" s="9"/>
      <c r="L517" s="12" t="s">
        <v>21</v>
      </c>
      <c r="M517" s="9"/>
      <c r="N517" s="9"/>
      <c r="O517" s="9"/>
      <c r="P517" s="9"/>
      <c r="Q517" s="11"/>
    </row>
    <row r="518" spans="1:17">
      <c r="A518" s="8" t="s">
        <v>3</v>
      </c>
      <c r="B518" s="12" t="s">
        <v>6</v>
      </c>
      <c r="C518" s="13" t="s">
        <v>4</v>
      </c>
      <c r="D518" s="13" t="s">
        <v>7</v>
      </c>
      <c r="E518" s="12" t="s">
        <v>16</v>
      </c>
      <c r="F518" s="9"/>
      <c r="G518" s="13" t="s">
        <v>18</v>
      </c>
      <c r="H518" s="13" t="s">
        <v>19</v>
      </c>
      <c r="I518" s="9"/>
      <c r="J518" s="12" t="s">
        <v>67</v>
      </c>
      <c r="K518" s="9"/>
      <c r="L518" s="22">
        <v>12456.52</v>
      </c>
      <c r="M518" s="9" t="s">
        <v>56</v>
      </c>
      <c r="N518" s="9"/>
      <c r="O518" s="9"/>
      <c r="P518" s="9"/>
      <c r="Q518" s="11"/>
    </row>
    <row r="519" spans="1:17">
      <c r="A519" s="14" t="s">
        <v>107</v>
      </c>
      <c r="B519" s="9">
        <v>37</v>
      </c>
      <c r="C519" s="10">
        <v>36.35</v>
      </c>
      <c r="D519" s="10">
        <f>C519*B519</f>
        <v>1344.95</v>
      </c>
      <c r="E519" s="38" t="s">
        <v>17</v>
      </c>
      <c r="F519" s="9"/>
      <c r="G519" s="41">
        <v>37.380000000000003</v>
      </c>
      <c r="H519" s="10">
        <f>(B519*G519)-D519</f>
        <v>38.110000000000127</v>
      </c>
      <c r="I519" s="9"/>
      <c r="J519" s="38">
        <f>G519*B519</f>
        <v>1383.0600000000002</v>
      </c>
      <c r="K519" s="9" t="str">
        <f>IF(B519&lt;&gt;0,"sell "&amp;B519&amp;" "&amp;A519&amp;" @ $"&amp;G519,"")</f>
        <v>sell 37 GLPI @ $37.38</v>
      </c>
      <c r="L519" s="10">
        <f>L518+(G519*B519)</f>
        <v>13839.58</v>
      </c>
      <c r="M519" s="9"/>
      <c r="N519" s="9"/>
      <c r="O519" s="9"/>
      <c r="P519" s="9"/>
      <c r="Q519" s="11"/>
    </row>
    <row r="520" spans="1:17">
      <c r="A520" s="14" t="s">
        <v>122</v>
      </c>
      <c r="B520" s="9">
        <v>40</v>
      </c>
      <c r="C520" s="10">
        <v>31.62</v>
      </c>
      <c r="D520" s="10">
        <f>C520*B520</f>
        <v>1264.8</v>
      </c>
      <c r="E520" s="38" t="s">
        <v>17</v>
      </c>
      <c r="F520" s="9"/>
      <c r="G520" s="41">
        <v>32.04</v>
      </c>
      <c r="H520" s="10">
        <f>(B520*G520)-D520</f>
        <v>16.799999999999955</v>
      </c>
      <c r="I520" s="9"/>
      <c r="J520" s="38">
        <f>G520*B520</f>
        <v>1281.5999999999999</v>
      </c>
      <c r="K520" s="9" t="str">
        <f t="shared" ref="K520:K521" si="19">IF(B520&lt;&gt;0,"sell "&amp;B520&amp;" "&amp;A520&amp;" @ $"&amp;G520,"")</f>
        <v>sell 40 NRG @ $32.04</v>
      </c>
      <c r="L520" s="10">
        <f>L519+(G520*B520)</f>
        <v>15121.18</v>
      </c>
      <c r="M520" s="9"/>
      <c r="N520" s="9"/>
      <c r="O520" s="9"/>
      <c r="P520" s="9"/>
      <c r="Q520" s="11"/>
    </row>
    <row r="521" spans="1:17">
      <c r="A521" s="14" t="s">
        <v>123</v>
      </c>
      <c r="B521" s="9">
        <v>8</v>
      </c>
      <c r="C521" s="10">
        <v>184.96</v>
      </c>
      <c r="D521" s="10">
        <f>C521*B521</f>
        <v>1479.68</v>
      </c>
      <c r="E521" s="38" t="s">
        <v>17</v>
      </c>
      <c r="F521" s="9"/>
      <c r="G521" s="41">
        <v>186.29</v>
      </c>
      <c r="H521" s="10">
        <f>(B521*G521)-D521</f>
        <v>10.639999999999873</v>
      </c>
      <c r="I521" s="9"/>
      <c r="J521" s="38">
        <f>G521*B521</f>
        <v>1490.32</v>
      </c>
      <c r="K521" s="9" t="str">
        <f t="shared" si="19"/>
        <v>sell 8 WHR @ $186.29</v>
      </c>
      <c r="L521" s="10">
        <f>L520+(G521*B521)</f>
        <v>16611.5</v>
      </c>
      <c r="M521" s="9" t="s">
        <v>44</v>
      </c>
      <c r="N521" s="9"/>
      <c r="O521" s="9"/>
      <c r="P521" s="9"/>
      <c r="Q521" s="11"/>
    </row>
    <row r="522" spans="1:17">
      <c r="A522" s="14"/>
      <c r="B522" s="9"/>
      <c r="C522" s="10"/>
      <c r="D522" s="10">
        <f>SUM(D519:D521)</f>
        <v>4089.4300000000003</v>
      </c>
      <c r="E522" s="9"/>
      <c r="F522" s="9"/>
      <c r="G522" s="41"/>
      <c r="H522" s="10">
        <f>SUM(H519:H521)</f>
        <v>65.549999999999955</v>
      </c>
      <c r="I522" s="9"/>
      <c r="J522" s="38">
        <f>SUM(J519:J521)</f>
        <v>4154.9799999999996</v>
      </c>
      <c r="K522" s="9"/>
      <c r="L522" s="10"/>
      <c r="M522" s="9"/>
      <c r="N522" s="9"/>
      <c r="O522" s="9"/>
      <c r="P522" s="9"/>
      <c r="Q522" s="11"/>
    </row>
    <row r="523" spans="1:17">
      <c r="A523" s="14"/>
      <c r="B523" s="9"/>
      <c r="C523" s="10"/>
      <c r="D523" s="10"/>
      <c r="E523" s="9"/>
      <c r="F523" s="9"/>
      <c r="G523" s="42"/>
      <c r="H523" s="39"/>
      <c r="I523" s="9"/>
      <c r="J523" s="9"/>
      <c r="K523" s="9"/>
      <c r="L523" s="10"/>
      <c r="M523" s="9"/>
      <c r="N523" s="9"/>
      <c r="O523" s="9"/>
      <c r="P523" s="9"/>
      <c r="Q523" s="11"/>
    </row>
    <row r="524" spans="1:17">
      <c r="A524" s="14"/>
      <c r="B524" s="9"/>
      <c r="C524" s="10"/>
      <c r="D524" s="10"/>
      <c r="E524" s="20"/>
      <c r="F524" s="9"/>
      <c r="G524" s="41"/>
      <c r="H524" s="10"/>
      <c r="I524" s="9"/>
      <c r="J524" s="9"/>
      <c r="K524" s="9"/>
      <c r="L524" s="10"/>
      <c r="M524" s="12" t="s">
        <v>41</v>
      </c>
      <c r="N524" s="9"/>
      <c r="O524" s="9"/>
      <c r="P524" s="9"/>
      <c r="Q524" s="11"/>
    </row>
    <row r="525" spans="1:17">
      <c r="A525" s="8" t="s">
        <v>12</v>
      </c>
      <c r="B525" s="9"/>
      <c r="C525" s="10"/>
      <c r="D525" s="10"/>
      <c r="E525" s="20"/>
      <c r="F525" s="9"/>
      <c r="G525" s="41"/>
      <c r="H525" s="10"/>
      <c r="I525" s="9"/>
      <c r="J525" s="9"/>
      <c r="K525" s="9"/>
      <c r="L525" s="10"/>
      <c r="M525" s="12" t="s">
        <v>42</v>
      </c>
      <c r="N525" s="9"/>
      <c r="O525" s="9"/>
      <c r="P525" s="9"/>
      <c r="Q525" s="11"/>
    </row>
    <row r="526" spans="1:17">
      <c r="A526" s="8" t="s">
        <v>3</v>
      </c>
      <c r="B526" s="12" t="s">
        <v>6</v>
      </c>
      <c r="C526" s="13" t="s">
        <v>4</v>
      </c>
      <c r="D526" s="13" t="s">
        <v>5</v>
      </c>
      <c r="E526" s="23" t="s">
        <v>16</v>
      </c>
      <c r="F526" s="9"/>
      <c r="G526" s="43" t="s">
        <v>18</v>
      </c>
      <c r="H526" s="13" t="s">
        <v>19</v>
      </c>
      <c r="I526" s="9"/>
      <c r="J526" s="9"/>
      <c r="K526" s="9"/>
      <c r="L526" s="10"/>
      <c r="M526" s="38">
        <f>L518</f>
        <v>12456.52</v>
      </c>
      <c r="N526" s="9" t="s">
        <v>45</v>
      </c>
      <c r="O526" s="9"/>
      <c r="P526" s="9"/>
      <c r="Q526" s="11"/>
    </row>
    <row r="527" spans="1:17">
      <c r="A527" s="14" t="s">
        <v>124</v>
      </c>
      <c r="B527" s="9">
        <v>14</v>
      </c>
      <c r="C527" s="10">
        <v>82.1</v>
      </c>
      <c r="D527" s="10">
        <f>C527*B527</f>
        <v>1149.3999999999999</v>
      </c>
      <c r="E527" s="38" t="s">
        <v>17</v>
      </c>
      <c r="F527" s="9"/>
      <c r="G527" s="41">
        <v>82.99</v>
      </c>
      <c r="H527" s="10">
        <f>(B527*G527)-D527</f>
        <v>12.460000000000036</v>
      </c>
      <c r="I527" s="9"/>
      <c r="J527" s="9"/>
      <c r="K527" s="9" t="str">
        <f>IF(B527&lt;&gt;0,"buy "&amp;B527&amp;" "&amp;A527&amp;" @ $"&amp;G527,"")</f>
        <v>buy 14 TTC @ $82.99</v>
      </c>
      <c r="L527" s="10">
        <f>L521-(G527*B527)</f>
        <v>15449.64</v>
      </c>
      <c r="M527" s="38">
        <f>L518-(G527*B527)</f>
        <v>11294.66</v>
      </c>
      <c r="N527" s="9"/>
      <c r="O527" s="9"/>
      <c r="P527" s="9"/>
      <c r="Q527" s="11"/>
    </row>
    <row r="528" spans="1:17">
      <c r="A528" s="14"/>
      <c r="B528" s="9">
        <v>0</v>
      </c>
      <c r="C528" s="10">
        <v>0</v>
      </c>
      <c r="D528" s="10">
        <f>C528*B528</f>
        <v>0</v>
      </c>
      <c r="E528" s="38"/>
      <c r="F528" s="9"/>
      <c r="G528" s="41">
        <v>0</v>
      </c>
      <c r="H528" s="10">
        <f>(B528*G528)-D528</f>
        <v>0</v>
      </c>
      <c r="I528" s="9"/>
      <c r="J528" s="9"/>
      <c r="K528" s="9" t="str">
        <f>IF(B528&lt;&gt;0,"buy "&amp;B528&amp;" "&amp;A528&amp;" @ $"&amp;G528,"")</f>
        <v/>
      </c>
      <c r="L528" s="10">
        <f>L527-(G528*B528)</f>
        <v>15449.64</v>
      </c>
      <c r="M528" s="38">
        <f>M527-(G528*B528)</f>
        <v>11294.66</v>
      </c>
      <c r="N528" s="9"/>
      <c r="O528" s="9"/>
      <c r="P528" s="9"/>
      <c r="Q528" s="11"/>
    </row>
    <row r="529" spans="1:17">
      <c r="A529" s="28"/>
      <c r="B529" s="29">
        <v>0</v>
      </c>
      <c r="C529" s="30">
        <v>0</v>
      </c>
      <c r="D529" s="30">
        <f>C529*B529</f>
        <v>0</v>
      </c>
      <c r="E529" s="38"/>
      <c r="F529" s="29"/>
      <c r="G529" s="44">
        <v>0</v>
      </c>
      <c r="H529" s="30">
        <f>(B529*G529)-D529</f>
        <v>0</v>
      </c>
      <c r="I529" s="9"/>
      <c r="J529" s="9"/>
      <c r="K529" s="9" t="str">
        <f>IF(B529&lt;&gt;0,"buy "&amp;B529&amp;" "&amp;A529&amp;" @ $"&amp;G529,"")</f>
        <v/>
      </c>
      <c r="L529" s="10">
        <f>L528-(G529*B529)</f>
        <v>15449.64</v>
      </c>
      <c r="M529" s="38">
        <f>M528-(G529*B529)</f>
        <v>11294.66</v>
      </c>
      <c r="N529" s="9" t="str">
        <f>"$"&amp;M529&amp;" will be the balance in the account after purchases.  "</f>
        <v xml:space="preserve">$11294.66 will be the balance in the account after purchases.  </v>
      </c>
      <c r="O529" s="9"/>
      <c r="P529" s="9"/>
      <c r="Q529" s="11"/>
    </row>
    <row r="530" spans="1:17">
      <c r="A530" s="14"/>
      <c r="B530" s="9"/>
      <c r="C530" s="10"/>
      <c r="D530" s="10">
        <f>SUM(D527:D529)</f>
        <v>1149.3999999999999</v>
      </c>
      <c r="E530" s="9"/>
      <c r="F530" s="9"/>
      <c r="G530" s="10" t="s">
        <v>28</v>
      </c>
      <c r="H530" s="10">
        <f>SUM(H527:H529)</f>
        <v>12.460000000000036</v>
      </c>
      <c r="I530" s="9"/>
      <c r="J530" s="9"/>
      <c r="K530" s="9"/>
      <c r="L530" s="10"/>
      <c r="M530" s="9"/>
      <c r="N530" s="9" t="s">
        <v>84</v>
      </c>
      <c r="O530" s="9"/>
      <c r="P530" s="9"/>
      <c r="Q530" s="11"/>
    </row>
    <row r="531" spans="1:17">
      <c r="A531" s="14"/>
      <c r="B531" s="9"/>
      <c r="C531" s="10"/>
      <c r="D531" s="10"/>
      <c r="E531" s="9"/>
      <c r="F531" s="9"/>
      <c r="G531" s="10"/>
      <c r="H531" s="10"/>
      <c r="I531" s="9"/>
      <c r="J531" s="9"/>
      <c r="K531" s="9"/>
      <c r="L531" s="10"/>
      <c r="M531" s="12" t="str">
        <f>IF(J522+M529&gt;0,"Credit Surplus","Credit Shortage")</f>
        <v>Credit Surplus</v>
      </c>
      <c r="N531" s="38">
        <f>J522+M529</f>
        <v>15449.64</v>
      </c>
      <c r="O531" s="9" t="s">
        <v>121</v>
      </c>
      <c r="P531" s="9"/>
      <c r="Q531" s="11"/>
    </row>
    <row r="532" spans="1:17">
      <c r="A532" s="14"/>
      <c r="B532" s="9"/>
      <c r="C532" s="10"/>
      <c r="D532" s="10"/>
      <c r="E532" s="9"/>
      <c r="F532" s="9"/>
      <c r="G532" s="10"/>
      <c r="H532" s="10"/>
      <c r="I532" s="9"/>
      <c r="J532" s="9"/>
      <c r="K532" s="9"/>
      <c r="L532" s="10"/>
      <c r="M532" s="9"/>
      <c r="N532" s="9"/>
      <c r="O532" s="9"/>
      <c r="P532" s="9"/>
      <c r="Q532" s="11"/>
    </row>
    <row r="533" spans="1:17">
      <c r="A533" s="14"/>
      <c r="B533" s="9"/>
      <c r="C533" s="10"/>
      <c r="D533" s="10"/>
      <c r="E533" s="9"/>
      <c r="F533" s="9"/>
      <c r="G533" s="10"/>
      <c r="H533" s="10"/>
      <c r="I533" s="9"/>
      <c r="J533" s="9"/>
      <c r="K533" s="9"/>
      <c r="L533" s="9"/>
      <c r="M533" s="9"/>
      <c r="N533" s="9"/>
      <c r="O533" s="9"/>
      <c r="P533" s="9"/>
      <c r="Q533" s="11"/>
    </row>
    <row r="534" spans="1:17">
      <c r="A534" s="14" t="s">
        <v>23</v>
      </c>
      <c r="B534" s="9"/>
      <c r="C534" s="10"/>
      <c r="D534" s="22">
        <v>3442.66</v>
      </c>
      <c r="E534" s="9" t="s">
        <v>111</v>
      </c>
      <c r="F534" s="9"/>
      <c r="G534" s="10"/>
      <c r="H534" s="10"/>
      <c r="I534" s="9"/>
      <c r="J534" s="9"/>
      <c r="K534" s="9"/>
      <c r="L534" s="9"/>
      <c r="M534" s="9"/>
      <c r="N534" s="9"/>
      <c r="O534" s="9"/>
      <c r="P534" s="9"/>
      <c r="Q534" s="11"/>
    </row>
    <row r="535" spans="1:17">
      <c r="A535" s="14" t="s">
        <v>24</v>
      </c>
      <c r="B535" s="9"/>
      <c r="C535" s="10"/>
      <c r="D535" s="40">
        <f>H522</f>
        <v>65.549999999999955</v>
      </c>
      <c r="E535" s="9" t="s">
        <v>36</v>
      </c>
      <c r="F535" s="9"/>
      <c r="G535" s="10"/>
      <c r="H535" s="10"/>
      <c r="I535" s="9"/>
      <c r="J535" s="9"/>
      <c r="K535" s="9"/>
      <c r="L535" s="9"/>
      <c r="M535" s="9"/>
      <c r="N535" s="9"/>
      <c r="O535" s="9"/>
      <c r="P535" s="9"/>
      <c r="Q535" s="11"/>
    </row>
    <row r="536" spans="1:17">
      <c r="A536" s="14" t="s">
        <v>25</v>
      </c>
      <c r="B536" s="9"/>
      <c r="C536" s="10"/>
      <c r="D536" s="10">
        <f>D534+D535</f>
        <v>3508.21</v>
      </c>
      <c r="E536" s="9"/>
      <c r="F536" s="9"/>
      <c r="G536" s="10"/>
      <c r="H536" s="10"/>
      <c r="I536" s="9"/>
      <c r="J536" s="9"/>
      <c r="K536" s="9"/>
      <c r="L536" s="9"/>
      <c r="M536" s="9"/>
      <c r="N536" s="9"/>
      <c r="O536" s="9"/>
      <c r="P536" s="9"/>
      <c r="Q536" s="11"/>
    </row>
    <row r="537" spans="1:17">
      <c r="A537" s="14" t="s">
        <v>27</v>
      </c>
      <c r="B537" s="9"/>
      <c r="C537" s="10"/>
      <c r="D537" s="10">
        <f>H530</f>
        <v>12.460000000000036</v>
      </c>
      <c r="E537" s="9" t="s">
        <v>37</v>
      </c>
      <c r="F537" s="9"/>
      <c r="G537" s="10"/>
      <c r="H537" s="10"/>
      <c r="I537" s="9"/>
      <c r="J537" s="9"/>
      <c r="K537" s="9"/>
      <c r="L537" s="9"/>
      <c r="M537" s="9"/>
      <c r="N537" s="9"/>
      <c r="O537" s="9"/>
      <c r="P537" s="9"/>
      <c r="Q537" s="11"/>
    </row>
    <row r="538" spans="1:17">
      <c r="A538" s="14" t="s">
        <v>25</v>
      </c>
      <c r="B538" s="9"/>
      <c r="C538" s="10"/>
      <c r="D538" s="32">
        <f>D536-D537</f>
        <v>3495.75</v>
      </c>
      <c r="E538" s="20" t="s">
        <v>38</v>
      </c>
      <c r="F538" s="9"/>
      <c r="G538" s="10"/>
      <c r="H538" s="10"/>
      <c r="I538" s="9"/>
      <c r="J538" s="9"/>
      <c r="K538" s="9"/>
      <c r="L538" s="9"/>
      <c r="M538" s="9"/>
      <c r="N538" s="9"/>
      <c r="O538" s="9"/>
      <c r="P538" s="9"/>
      <c r="Q538" s="11"/>
    </row>
    <row r="539" spans="1:17" ht="14.65" thickBot="1">
      <c r="A539" s="16"/>
      <c r="B539" s="17"/>
      <c r="C539" s="18"/>
      <c r="D539" s="18"/>
      <c r="E539" s="17"/>
      <c r="F539" s="17"/>
      <c r="G539" s="18"/>
      <c r="H539" s="18"/>
      <c r="I539" s="17"/>
      <c r="J539" s="17"/>
      <c r="K539" s="17"/>
      <c r="L539" s="17"/>
      <c r="M539" s="17"/>
      <c r="N539" s="17"/>
      <c r="O539" s="17"/>
      <c r="P539" s="17"/>
      <c r="Q539" s="19"/>
    </row>
    <row r="540" spans="1:17" ht="14.65" thickTop="1"/>
    <row r="542" spans="1:17" ht="14.65" thickBot="1"/>
    <row r="543" spans="1:17" ht="14.65" thickTop="1">
      <c r="A543" s="3"/>
      <c r="B543" s="4"/>
      <c r="C543" s="5">
        <v>44104</v>
      </c>
      <c r="D543" s="6"/>
      <c r="E543" s="4"/>
      <c r="F543" s="4"/>
      <c r="G543" s="6"/>
      <c r="H543" s="6"/>
      <c r="I543" s="4"/>
      <c r="J543" s="4"/>
      <c r="K543" s="4"/>
      <c r="L543" s="21" t="s">
        <v>40</v>
      </c>
      <c r="M543" s="4"/>
      <c r="N543" s="4"/>
      <c r="O543" s="4"/>
      <c r="P543" s="4"/>
      <c r="Q543" s="7"/>
    </row>
    <row r="544" spans="1:17">
      <c r="A544" s="8" t="s">
        <v>11</v>
      </c>
      <c r="B544" s="9"/>
      <c r="C544" s="10"/>
      <c r="D544" s="10"/>
      <c r="E544" s="9"/>
      <c r="F544" s="9"/>
      <c r="G544" s="10"/>
      <c r="H544" s="10"/>
      <c r="I544" s="9"/>
      <c r="J544" s="12" t="s">
        <v>68</v>
      </c>
      <c r="K544" s="9"/>
      <c r="L544" s="12" t="s">
        <v>21</v>
      </c>
      <c r="M544" s="9"/>
      <c r="N544" s="9"/>
      <c r="O544" s="9"/>
      <c r="P544" s="9"/>
      <c r="Q544" s="11"/>
    </row>
    <row r="545" spans="1:17">
      <c r="A545" s="8" t="s">
        <v>3</v>
      </c>
      <c r="B545" s="12" t="s">
        <v>6</v>
      </c>
      <c r="C545" s="13" t="s">
        <v>4</v>
      </c>
      <c r="D545" s="13" t="s">
        <v>7</v>
      </c>
      <c r="E545" s="12" t="s">
        <v>16</v>
      </c>
      <c r="F545" s="9"/>
      <c r="G545" s="13" t="s">
        <v>18</v>
      </c>
      <c r="H545" s="13" t="s">
        <v>19</v>
      </c>
      <c r="I545" s="9"/>
      <c r="J545" s="12" t="s">
        <v>67</v>
      </c>
      <c r="K545" s="9"/>
      <c r="L545" s="22">
        <v>19822.650000000001</v>
      </c>
      <c r="M545" s="9" t="s">
        <v>56</v>
      </c>
      <c r="N545" s="9"/>
      <c r="O545" s="9"/>
      <c r="P545" s="9"/>
      <c r="Q545" s="11"/>
    </row>
    <row r="546" spans="1:17">
      <c r="A546" s="14" t="s">
        <v>117</v>
      </c>
      <c r="B546" s="9">
        <v>50</v>
      </c>
      <c r="C546" s="10">
        <v>22.87</v>
      </c>
      <c r="D546" s="10">
        <f>C546*B546</f>
        <v>1143.5</v>
      </c>
      <c r="E546" s="38" t="s">
        <v>69</v>
      </c>
      <c r="F546" s="9"/>
      <c r="G546" s="41">
        <v>22.89</v>
      </c>
      <c r="H546" s="10">
        <f>(B546*G546)-D546</f>
        <v>1</v>
      </c>
      <c r="I546" s="9"/>
      <c r="J546" s="38">
        <f>G546*B546</f>
        <v>1144.5</v>
      </c>
      <c r="K546" s="9" t="str">
        <f>IF(B546&lt;&gt;0,"sell "&amp;B546&amp;" "&amp;A546&amp;" @ $"&amp;G546,"")</f>
        <v>sell 50 CBZ @ $22.89</v>
      </c>
      <c r="L546" s="10">
        <f>L545+(G546*B546)</f>
        <v>20967.150000000001</v>
      </c>
      <c r="M546" s="9"/>
      <c r="N546" s="9"/>
      <c r="O546" s="9"/>
      <c r="P546" s="9"/>
      <c r="Q546" s="11"/>
    </row>
    <row r="547" spans="1:17">
      <c r="A547" s="14" t="s">
        <v>118</v>
      </c>
      <c r="B547" s="9">
        <v>31</v>
      </c>
      <c r="C547" s="10">
        <v>39.799999999999997</v>
      </c>
      <c r="D547" s="10">
        <f>C547*B547</f>
        <v>1233.8</v>
      </c>
      <c r="E547" s="38" t="s">
        <v>69</v>
      </c>
      <c r="F547" s="9"/>
      <c r="G547" s="41">
        <v>40.119999999999997</v>
      </c>
      <c r="H547" s="10">
        <f>(B547*G547)-D547</f>
        <v>9.9200000000000728</v>
      </c>
      <c r="I547" s="9"/>
      <c r="J547" s="38">
        <f>G547*B547</f>
        <v>1243.72</v>
      </c>
      <c r="K547" s="9" t="str">
        <f t="shared" ref="K547:K548" si="20">IF(B547&lt;&gt;0,"sell "&amp;B547&amp;" "&amp;A547&amp;" @ $"&amp;G547,"")</f>
        <v>sell 31 FR @ $40.12</v>
      </c>
      <c r="L547" s="10">
        <f>L546+(G547*B547)</f>
        <v>22210.870000000003</v>
      </c>
      <c r="M547" s="9"/>
      <c r="N547" s="9"/>
      <c r="O547" s="9"/>
      <c r="P547" s="9"/>
      <c r="Q547" s="11"/>
    </row>
    <row r="548" spans="1:17">
      <c r="A548" s="14"/>
      <c r="B548" s="9">
        <v>0</v>
      </c>
      <c r="C548" s="10">
        <v>0</v>
      </c>
      <c r="D548" s="10">
        <f>C548*B548</f>
        <v>0</v>
      </c>
      <c r="E548" s="38" t="s">
        <v>69</v>
      </c>
      <c r="F548" s="9"/>
      <c r="G548" s="41">
        <v>0</v>
      </c>
      <c r="H548" s="10">
        <f>(B548*G548)-D548</f>
        <v>0</v>
      </c>
      <c r="I548" s="9"/>
      <c r="J548" s="38">
        <f>G548*B548</f>
        <v>0</v>
      </c>
      <c r="K548" s="9" t="str">
        <f t="shared" si="20"/>
        <v/>
      </c>
      <c r="L548" s="10">
        <f>L547+(G548*B548)</f>
        <v>22210.870000000003</v>
      </c>
      <c r="M548" s="9" t="s">
        <v>44</v>
      </c>
      <c r="N548" s="9"/>
      <c r="O548" s="9"/>
      <c r="P548" s="9"/>
      <c r="Q548" s="11"/>
    </row>
    <row r="549" spans="1:17">
      <c r="A549" s="14"/>
      <c r="B549" s="9"/>
      <c r="C549" s="10"/>
      <c r="D549" s="10">
        <f>SUM(D546:D548)</f>
        <v>2377.3000000000002</v>
      </c>
      <c r="E549" s="9"/>
      <c r="F549" s="9"/>
      <c r="G549" s="41"/>
      <c r="H549" s="10">
        <f>SUM(H546:H548)</f>
        <v>10.920000000000073</v>
      </c>
      <c r="I549" s="9"/>
      <c r="J549" s="38">
        <f>SUM(J546:J548)</f>
        <v>2388.2200000000003</v>
      </c>
      <c r="K549" s="9"/>
      <c r="L549" s="10"/>
      <c r="M549" s="9"/>
      <c r="N549" s="9"/>
      <c r="O549" s="9"/>
      <c r="P549" s="9"/>
      <c r="Q549" s="11"/>
    </row>
    <row r="550" spans="1:17">
      <c r="A550" s="14"/>
      <c r="B550" s="9"/>
      <c r="C550" s="10"/>
      <c r="D550" s="10"/>
      <c r="E550" s="9"/>
      <c r="F550" s="9"/>
      <c r="G550" s="42"/>
      <c r="H550" s="39"/>
      <c r="I550" s="9"/>
      <c r="J550" s="9"/>
      <c r="K550" s="9"/>
      <c r="L550" s="10"/>
      <c r="M550" s="9"/>
      <c r="N550" s="9"/>
      <c r="O550" s="9"/>
      <c r="P550" s="9"/>
      <c r="Q550" s="11"/>
    </row>
    <row r="551" spans="1:17">
      <c r="A551" s="14"/>
      <c r="B551" s="9"/>
      <c r="C551" s="10"/>
      <c r="D551" s="10"/>
      <c r="E551" s="20"/>
      <c r="F551" s="9"/>
      <c r="G551" s="41"/>
      <c r="H551" s="10"/>
      <c r="I551" s="9"/>
      <c r="J551" s="9"/>
      <c r="K551" s="9"/>
      <c r="L551" s="10"/>
      <c r="M551" s="12" t="s">
        <v>41</v>
      </c>
      <c r="N551" s="9"/>
      <c r="O551" s="9"/>
      <c r="P551" s="9"/>
      <c r="Q551" s="11"/>
    </row>
    <row r="552" spans="1:17">
      <c r="A552" s="8" t="s">
        <v>12</v>
      </c>
      <c r="B552" s="9"/>
      <c r="C552" s="10"/>
      <c r="D552" s="10"/>
      <c r="E552" s="20"/>
      <c r="F552" s="9"/>
      <c r="G552" s="41"/>
      <c r="H552" s="10"/>
      <c r="I552" s="9"/>
      <c r="J552" s="9"/>
      <c r="K552" s="9"/>
      <c r="L552" s="10"/>
      <c r="M552" s="12" t="s">
        <v>42</v>
      </c>
      <c r="N552" s="9"/>
      <c r="O552" s="9"/>
      <c r="P552" s="9"/>
      <c r="Q552" s="11"/>
    </row>
    <row r="553" spans="1:17">
      <c r="A553" s="8" t="s">
        <v>3</v>
      </c>
      <c r="B553" s="12" t="s">
        <v>6</v>
      </c>
      <c r="C553" s="13" t="s">
        <v>4</v>
      </c>
      <c r="D553" s="13" t="s">
        <v>5</v>
      </c>
      <c r="E553" s="23" t="s">
        <v>16</v>
      </c>
      <c r="F553" s="9"/>
      <c r="G553" s="43" t="s">
        <v>18</v>
      </c>
      <c r="H553" s="13" t="s">
        <v>19</v>
      </c>
      <c r="I553" s="9"/>
      <c r="J553" s="9"/>
      <c r="K553" s="9"/>
      <c r="L553" s="10"/>
      <c r="M553" s="38">
        <f>L545</f>
        <v>19822.650000000001</v>
      </c>
      <c r="N553" s="9" t="s">
        <v>45</v>
      </c>
      <c r="O553" s="9"/>
      <c r="P553" s="9"/>
      <c r="Q553" s="11"/>
    </row>
    <row r="554" spans="1:17">
      <c r="A554" s="14" t="s">
        <v>63</v>
      </c>
      <c r="B554" s="9">
        <v>45</v>
      </c>
      <c r="C554" s="10">
        <v>26.01</v>
      </c>
      <c r="D554" s="10">
        <f>C554*B554</f>
        <v>1170.45</v>
      </c>
      <c r="E554" s="38" t="s">
        <v>69</v>
      </c>
      <c r="F554" s="9"/>
      <c r="G554" s="41">
        <v>26.27</v>
      </c>
      <c r="H554" s="10">
        <f>(B554*G554)-D554</f>
        <v>11.700000000000045</v>
      </c>
      <c r="I554" s="9"/>
      <c r="J554" s="9"/>
      <c r="K554" s="9" t="str">
        <f>IF(B554&lt;&gt;0,"buy "&amp;B554&amp;" "&amp;A554&amp;" @ $"&amp;G554,"")</f>
        <v>buy 45 GTY @ $26.27</v>
      </c>
      <c r="L554" s="10">
        <f>L548-(G554*B554)</f>
        <v>21028.720000000001</v>
      </c>
      <c r="M554" s="38">
        <f>L545-(G554*B554)</f>
        <v>18640.5</v>
      </c>
      <c r="N554" s="9"/>
      <c r="O554" s="9"/>
      <c r="P554" s="9"/>
      <c r="Q554" s="11"/>
    </row>
    <row r="555" spans="1:17">
      <c r="A555" s="14" t="s">
        <v>119</v>
      </c>
      <c r="B555" s="9">
        <v>12</v>
      </c>
      <c r="C555" s="10">
        <v>92.77</v>
      </c>
      <c r="D555" s="10">
        <f>C555*B555</f>
        <v>1113.24</v>
      </c>
      <c r="E555" s="38" t="s">
        <v>69</v>
      </c>
      <c r="F555" s="9"/>
      <c r="G555" s="41">
        <v>92.97</v>
      </c>
      <c r="H555" s="10">
        <f>(B555*G555)-D555</f>
        <v>2.3999999999998636</v>
      </c>
      <c r="I555" s="9"/>
      <c r="J555" s="9"/>
      <c r="K555" s="9" t="str">
        <f>IF(B555&lt;&gt;0,"buy "&amp;B555&amp;" "&amp;A555&amp;" @ $"&amp;G555,"")</f>
        <v>buy 12 J @ $92.97</v>
      </c>
      <c r="L555" s="10">
        <f>L554-(G555*B555)</f>
        <v>19913.080000000002</v>
      </c>
      <c r="M555" s="38">
        <f>M554-(G555*B555)</f>
        <v>17524.86</v>
      </c>
      <c r="N555" s="9"/>
      <c r="O555" s="9"/>
      <c r="P555" s="9"/>
      <c r="Q555" s="11"/>
    </row>
    <row r="556" spans="1:17">
      <c r="A556" s="28" t="s">
        <v>120</v>
      </c>
      <c r="B556" s="29">
        <v>14</v>
      </c>
      <c r="C556" s="30">
        <v>81.96</v>
      </c>
      <c r="D556" s="30">
        <f>C556*B556</f>
        <v>1147.4399999999998</v>
      </c>
      <c r="E556" s="38"/>
      <c r="F556" s="29"/>
      <c r="G556" s="44">
        <v>82.47</v>
      </c>
      <c r="H556" s="30">
        <f>(B556*G556)-D556</f>
        <v>7.1400000000001</v>
      </c>
      <c r="I556" s="9"/>
      <c r="J556" s="9"/>
      <c r="K556" s="9" t="str">
        <f>IF(B556&lt;&gt;0,"buy "&amp;B556&amp;" "&amp;A556&amp;" @ $"&amp;G556,"")</f>
        <v>buy 14 GLIBA @ $82.47</v>
      </c>
      <c r="L556" s="10">
        <f>L555-(G556*B556)</f>
        <v>18758.5</v>
      </c>
      <c r="M556" s="38">
        <f>M555-(G556*B556)</f>
        <v>16370.28</v>
      </c>
      <c r="N556" s="9" t="str">
        <f>"$"&amp;M556&amp;" will be the balance in the account after purchases.  "</f>
        <v xml:space="preserve">$16370.28 will be the balance in the account after purchases.  </v>
      </c>
      <c r="O556" s="9"/>
      <c r="P556" s="9"/>
      <c r="Q556" s="11"/>
    </row>
    <row r="557" spans="1:17">
      <c r="A557" s="14"/>
      <c r="B557" s="9"/>
      <c r="C557" s="10"/>
      <c r="D557" s="10">
        <f>SUM(D554:D556)</f>
        <v>3431.13</v>
      </c>
      <c r="E557" s="9"/>
      <c r="F557" s="9"/>
      <c r="G557" s="10" t="s">
        <v>28</v>
      </c>
      <c r="H557" s="10">
        <f>SUM(H554:H556)</f>
        <v>21.240000000000009</v>
      </c>
      <c r="I557" s="9"/>
      <c r="J557" s="9"/>
      <c r="K557" s="9"/>
      <c r="L557" s="10"/>
      <c r="M557" s="9"/>
      <c r="N557" s="9" t="s">
        <v>84</v>
      </c>
      <c r="O557" s="9"/>
      <c r="P557" s="9"/>
      <c r="Q557" s="11"/>
    </row>
    <row r="558" spans="1:17">
      <c r="A558" s="14"/>
      <c r="B558" s="9"/>
      <c r="C558" s="10"/>
      <c r="D558" s="10"/>
      <c r="E558" s="9"/>
      <c r="F558" s="9"/>
      <c r="G558" s="10"/>
      <c r="H558" s="10"/>
      <c r="I558" s="9"/>
      <c r="J558" s="9"/>
      <c r="K558" s="9"/>
      <c r="L558" s="10"/>
      <c r="M558" s="12" t="str">
        <f>IF(J549+M556&gt;0,"Credit Surplus","Credit Shortage")</f>
        <v>Credit Surplus</v>
      </c>
      <c r="N558" s="38">
        <f>J549+M556</f>
        <v>18758.5</v>
      </c>
      <c r="O558" s="9" t="s">
        <v>121</v>
      </c>
      <c r="P558" s="9"/>
      <c r="Q558" s="11"/>
    </row>
    <row r="559" spans="1:17">
      <c r="A559" s="14"/>
      <c r="B559" s="9"/>
      <c r="C559" s="10"/>
      <c r="D559" s="10"/>
      <c r="E559" s="9"/>
      <c r="F559" s="9"/>
      <c r="G559" s="10"/>
      <c r="H559" s="10"/>
      <c r="I559" s="9"/>
      <c r="J559" s="9"/>
      <c r="K559" s="9"/>
      <c r="L559" s="10"/>
      <c r="M559" s="9"/>
      <c r="N559" s="9"/>
      <c r="O559" s="9"/>
      <c r="P559" s="9"/>
      <c r="Q559" s="11"/>
    </row>
    <row r="560" spans="1:17">
      <c r="A560" s="14"/>
      <c r="B560" s="9"/>
      <c r="C560" s="10"/>
      <c r="D560" s="10"/>
      <c r="E560" s="9"/>
      <c r="F560" s="9"/>
      <c r="G560" s="10"/>
      <c r="H560" s="10"/>
      <c r="I560" s="9"/>
      <c r="J560" s="9"/>
      <c r="K560" s="9"/>
      <c r="L560" s="9"/>
      <c r="M560" s="9"/>
      <c r="N560" s="9"/>
      <c r="O560" s="9"/>
      <c r="P560" s="9"/>
      <c r="Q560" s="11"/>
    </row>
    <row r="561" spans="1:17">
      <c r="A561" s="14" t="s">
        <v>23</v>
      </c>
      <c r="B561" s="9"/>
      <c r="C561" s="10"/>
      <c r="D561" s="22">
        <v>512.95000000000005</v>
      </c>
      <c r="E561" s="9" t="s">
        <v>111</v>
      </c>
      <c r="F561" s="9"/>
      <c r="G561" s="10"/>
      <c r="H561" s="10"/>
      <c r="I561" s="9"/>
      <c r="J561" s="9"/>
      <c r="K561" s="9"/>
      <c r="L561" s="9"/>
      <c r="M561" s="9"/>
      <c r="N561" s="9"/>
      <c r="O561" s="9"/>
      <c r="P561" s="9"/>
      <c r="Q561" s="11"/>
    </row>
    <row r="562" spans="1:17">
      <c r="A562" s="14" t="s">
        <v>24</v>
      </c>
      <c r="B562" s="9"/>
      <c r="C562" s="10"/>
      <c r="D562" s="40">
        <f>H549</f>
        <v>10.920000000000073</v>
      </c>
      <c r="E562" s="9" t="s">
        <v>36</v>
      </c>
      <c r="F562" s="9"/>
      <c r="G562" s="10"/>
      <c r="H562" s="10"/>
      <c r="I562" s="9"/>
      <c r="J562" s="9"/>
      <c r="K562" s="9"/>
      <c r="L562" s="9"/>
      <c r="M562" s="9"/>
      <c r="N562" s="9"/>
      <c r="O562" s="9"/>
      <c r="P562" s="9"/>
      <c r="Q562" s="11"/>
    </row>
    <row r="563" spans="1:17">
      <c r="A563" s="14" t="s">
        <v>25</v>
      </c>
      <c r="B563" s="9"/>
      <c r="C563" s="10"/>
      <c r="D563" s="10">
        <f>D561+D562</f>
        <v>523.87000000000012</v>
      </c>
      <c r="E563" s="9"/>
      <c r="F563" s="9"/>
      <c r="G563" s="10"/>
      <c r="H563" s="10"/>
      <c r="I563" s="9"/>
      <c r="J563" s="9"/>
      <c r="K563" s="9"/>
      <c r="L563" s="9"/>
      <c r="M563" s="9"/>
      <c r="N563" s="9"/>
      <c r="O563" s="9"/>
      <c r="P563" s="9"/>
      <c r="Q563" s="11"/>
    </row>
    <row r="564" spans="1:17">
      <c r="A564" s="14" t="s">
        <v>27</v>
      </c>
      <c r="B564" s="9"/>
      <c r="C564" s="10"/>
      <c r="D564" s="10">
        <f>H557</f>
        <v>21.240000000000009</v>
      </c>
      <c r="E564" s="9" t="s">
        <v>37</v>
      </c>
      <c r="F564" s="9"/>
      <c r="G564" s="10"/>
      <c r="H564" s="10"/>
      <c r="I564" s="9"/>
      <c r="J564" s="9"/>
      <c r="K564" s="9"/>
      <c r="L564" s="9"/>
      <c r="M564" s="9"/>
      <c r="N564" s="9"/>
      <c r="O564" s="9"/>
      <c r="P564" s="9"/>
      <c r="Q564" s="11"/>
    </row>
    <row r="565" spans="1:17">
      <c r="A565" s="14" t="s">
        <v>25</v>
      </c>
      <c r="B565" s="9"/>
      <c r="C565" s="10"/>
      <c r="D565" s="32">
        <f>D563-D564</f>
        <v>502.63000000000011</v>
      </c>
      <c r="E565" s="20" t="s">
        <v>38</v>
      </c>
      <c r="F565" s="9"/>
      <c r="G565" s="10"/>
      <c r="H565" s="10"/>
      <c r="I565" s="9"/>
      <c r="J565" s="9"/>
      <c r="K565" s="9"/>
      <c r="L565" s="9"/>
      <c r="M565" s="9"/>
      <c r="N565" s="9"/>
      <c r="O565" s="9"/>
      <c r="P565" s="9"/>
      <c r="Q565" s="11"/>
    </row>
    <row r="566" spans="1:17" ht="14.65" thickBot="1">
      <c r="A566" s="16"/>
      <c r="B566" s="17"/>
      <c r="C566" s="18"/>
      <c r="D566" s="18"/>
      <c r="E566" s="17"/>
      <c r="F566" s="17"/>
      <c r="G566" s="18"/>
      <c r="H566" s="18"/>
      <c r="I566" s="17"/>
      <c r="J566" s="17"/>
      <c r="K566" s="17"/>
      <c r="L566" s="17"/>
      <c r="M566" s="17"/>
      <c r="N566" s="17"/>
      <c r="O566" s="17"/>
      <c r="P566" s="17"/>
      <c r="Q566" s="19"/>
    </row>
    <row r="567" spans="1:17" ht="14.65" thickTop="1"/>
    <row r="569" spans="1:17" ht="14.65" thickBot="1"/>
    <row r="570" spans="1:17" ht="14.65" thickTop="1">
      <c r="A570" s="3"/>
      <c r="B570" s="4"/>
      <c r="C570" s="5">
        <v>44074</v>
      </c>
      <c r="D570" s="6"/>
      <c r="E570" s="4"/>
      <c r="F570" s="4"/>
      <c r="G570" s="6"/>
      <c r="H570" s="6"/>
      <c r="I570" s="4"/>
      <c r="J570" s="4"/>
      <c r="K570" s="4"/>
      <c r="L570" s="21" t="s">
        <v>40</v>
      </c>
      <c r="M570" s="4"/>
      <c r="N570" s="4"/>
      <c r="O570" s="4"/>
      <c r="P570" s="4"/>
      <c r="Q570" s="7"/>
    </row>
    <row r="571" spans="1:17">
      <c r="A571" s="8" t="s">
        <v>11</v>
      </c>
      <c r="B571" s="9"/>
      <c r="C571" s="10"/>
      <c r="D571" s="10"/>
      <c r="E571" s="9"/>
      <c r="F571" s="9"/>
      <c r="G571" s="10"/>
      <c r="H571" s="10"/>
      <c r="I571" s="9"/>
      <c r="J571" s="12" t="s">
        <v>68</v>
      </c>
      <c r="K571" s="9"/>
      <c r="L571" s="12" t="s">
        <v>21</v>
      </c>
      <c r="M571" s="9"/>
      <c r="N571" s="9"/>
      <c r="O571" s="9"/>
      <c r="P571" s="9"/>
      <c r="Q571" s="11"/>
    </row>
    <row r="572" spans="1:17">
      <c r="A572" s="8" t="s">
        <v>3</v>
      </c>
      <c r="B572" s="12" t="s">
        <v>6</v>
      </c>
      <c r="C572" s="13" t="s">
        <v>4</v>
      </c>
      <c r="D572" s="13" t="s">
        <v>7</v>
      </c>
      <c r="E572" s="12" t="s">
        <v>16</v>
      </c>
      <c r="F572" s="9"/>
      <c r="G572" s="13" t="s">
        <v>18</v>
      </c>
      <c r="H572" s="13" t="s">
        <v>19</v>
      </c>
      <c r="I572" s="9"/>
      <c r="J572" s="12" t="s">
        <v>67</v>
      </c>
      <c r="K572" s="9"/>
      <c r="L572" s="22">
        <v>13813.29</v>
      </c>
      <c r="M572" s="9" t="s">
        <v>56</v>
      </c>
      <c r="N572" s="9"/>
      <c r="O572" s="9"/>
      <c r="P572" s="9"/>
      <c r="Q572" s="11"/>
    </row>
    <row r="573" spans="1:17">
      <c r="A573" s="14" t="s">
        <v>112</v>
      </c>
      <c r="B573" s="9">
        <v>12</v>
      </c>
      <c r="C573" s="10">
        <v>97.03</v>
      </c>
      <c r="D573" s="10">
        <f>C573*B573</f>
        <v>1164.3600000000001</v>
      </c>
      <c r="E573" s="38" t="s">
        <v>69</v>
      </c>
      <c r="F573" s="9"/>
      <c r="G573" s="41">
        <v>97.3</v>
      </c>
      <c r="H573" s="10">
        <f>(B573*G573)-D573</f>
        <v>3.2399999999997817</v>
      </c>
      <c r="I573" s="9"/>
      <c r="J573" s="38">
        <f>G573*B573</f>
        <v>1167.5999999999999</v>
      </c>
      <c r="K573" s="9" t="str">
        <f>IF(B573&lt;&gt;0,"sell "&amp;B573&amp;" "&amp;A573&amp;" @ $"&amp;G573,"")</f>
        <v>sell 12 ABC @ $97.3</v>
      </c>
      <c r="L573" s="10">
        <f>L572+(G573*B573)</f>
        <v>14980.890000000001</v>
      </c>
      <c r="M573" s="9"/>
      <c r="N573" s="9"/>
      <c r="O573" s="9"/>
      <c r="P573" s="9"/>
      <c r="Q573" s="11"/>
    </row>
    <row r="574" spans="1:17">
      <c r="A574" s="14" t="s">
        <v>113</v>
      </c>
      <c r="B574" s="9">
        <v>7</v>
      </c>
      <c r="C574" s="10">
        <v>145.19999999999999</v>
      </c>
      <c r="D574" s="10">
        <f>C574*B574</f>
        <v>1016.3999999999999</v>
      </c>
      <c r="E574" s="38" t="s">
        <v>69</v>
      </c>
      <c r="F574" s="9"/>
      <c r="G574" s="41">
        <v>145.04</v>
      </c>
      <c r="H574" s="10">
        <f>(B574*G574)-D574</f>
        <v>-1.1199999999998909</v>
      </c>
      <c r="I574" s="9"/>
      <c r="J574" s="38">
        <f>G574*B574</f>
        <v>1015.28</v>
      </c>
      <c r="K574" s="9" t="str">
        <f t="shared" ref="K574:K575" si="21">IF(B574&lt;&gt;0,"sell "&amp;B574&amp;" "&amp;A574&amp;" @ $"&amp;G574,"")</f>
        <v>sell 7 CTXS @ $145.04</v>
      </c>
      <c r="L574" s="10">
        <f>L573+(G574*B574)</f>
        <v>15996.170000000002</v>
      </c>
      <c r="M574" s="9"/>
      <c r="N574" s="9"/>
      <c r="O574" s="9"/>
      <c r="P574" s="9"/>
      <c r="Q574" s="11"/>
    </row>
    <row r="575" spans="1:17">
      <c r="A575" s="14" t="s">
        <v>114</v>
      </c>
      <c r="B575" s="9">
        <v>79</v>
      </c>
      <c r="C575" s="10">
        <v>14.51</v>
      </c>
      <c r="D575" s="10">
        <f>C575*B575</f>
        <v>1146.29</v>
      </c>
      <c r="E575" s="38" t="s">
        <v>69</v>
      </c>
      <c r="F575" s="9"/>
      <c r="G575" s="41">
        <v>13.97</v>
      </c>
      <c r="H575" s="10">
        <f>(B575*G575)-D575</f>
        <v>-42.659999999999854</v>
      </c>
      <c r="I575" s="9"/>
      <c r="J575" s="38">
        <f>G575*B575</f>
        <v>1103.6300000000001</v>
      </c>
      <c r="K575" s="9" t="str">
        <f t="shared" si="21"/>
        <v>sell 79 KDDIY @ $13.97</v>
      </c>
      <c r="L575" s="10">
        <f>L574+(G575*B575)</f>
        <v>17099.800000000003</v>
      </c>
      <c r="M575" s="9" t="s">
        <v>44</v>
      </c>
      <c r="N575" s="9"/>
      <c r="O575" s="9"/>
      <c r="P575" s="9"/>
      <c r="Q575" s="11"/>
    </row>
    <row r="576" spans="1:17">
      <c r="A576" s="14"/>
      <c r="B576" s="9"/>
      <c r="C576" s="10"/>
      <c r="D576" s="10">
        <f>SUM(D573:D575)</f>
        <v>3327.05</v>
      </c>
      <c r="E576" s="9"/>
      <c r="F576" s="9"/>
      <c r="G576" s="41"/>
      <c r="H576" s="10">
        <f>SUM(H573:H575)</f>
        <v>-40.539999999999964</v>
      </c>
      <c r="I576" s="9"/>
      <c r="J576" s="38">
        <f>SUM(J573:J575)</f>
        <v>3286.51</v>
      </c>
      <c r="K576" s="9"/>
      <c r="L576" s="10"/>
      <c r="M576" s="9"/>
      <c r="N576" s="9"/>
      <c r="O576" s="9"/>
      <c r="P576" s="9"/>
      <c r="Q576" s="11"/>
    </row>
    <row r="577" spans="1:17">
      <c r="A577" s="14"/>
      <c r="B577" s="9"/>
      <c r="C577" s="10"/>
      <c r="D577" s="10"/>
      <c r="E577" s="9"/>
      <c r="F577" s="9"/>
      <c r="G577" s="42"/>
      <c r="H577" s="39"/>
      <c r="I577" s="9"/>
      <c r="J577" s="9"/>
      <c r="K577" s="9"/>
      <c r="L577" s="10"/>
      <c r="M577" s="9"/>
      <c r="N577" s="9"/>
      <c r="O577" s="9"/>
      <c r="P577" s="9"/>
      <c r="Q577" s="11"/>
    </row>
    <row r="578" spans="1:17">
      <c r="A578" s="14"/>
      <c r="B578" s="9"/>
      <c r="C578" s="10"/>
      <c r="D578" s="10"/>
      <c r="E578" s="20"/>
      <c r="F578" s="9"/>
      <c r="G578" s="41"/>
      <c r="H578" s="10"/>
      <c r="I578" s="9"/>
      <c r="J578" s="9"/>
      <c r="K578" s="9"/>
      <c r="L578" s="10"/>
      <c r="M578" s="12" t="s">
        <v>41</v>
      </c>
      <c r="N578" s="9"/>
      <c r="O578" s="9"/>
      <c r="P578" s="9"/>
      <c r="Q578" s="11"/>
    </row>
    <row r="579" spans="1:17">
      <c r="A579" s="8" t="s">
        <v>12</v>
      </c>
      <c r="B579" s="9"/>
      <c r="C579" s="10"/>
      <c r="D579" s="10"/>
      <c r="E579" s="20"/>
      <c r="F579" s="9"/>
      <c r="G579" s="41"/>
      <c r="H579" s="10"/>
      <c r="I579" s="9"/>
      <c r="J579" s="9"/>
      <c r="K579" s="9"/>
      <c r="L579" s="10"/>
      <c r="M579" s="12" t="s">
        <v>42</v>
      </c>
      <c r="N579" s="9"/>
      <c r="O579" s="9"/>
      <c r="P579" s="9"/>
      <c r="Q579" s="11"/>
    </row>
    <row r="580" spans="1:17">
      <c r="A580" s="8" t="s">
        <v>3</v>
      </c>
      <c r="B580" s="12" t="s">
        <v>6</v>
      </c>
      <c r="C580" s="13" t="s">
        <v>4</v>
      </c>
      <c r="D580" s="13" t="s">
        <v>5</v>
      </c>
      <c r="E580" s="23" t="s">
        <v>16</v>
      </c>
      <c r="F580" s="9"/>
      <c r="G580" s="43" t="s">
        <v>18</v>
      </c>
      <c r="H580" s="13" t="s">
        <v>19</v>
      </c>
      <c r="I580" s="9"/>
      <c r="J580" s="9"/>
      <c r="K580" s="9"/>
      <c r="L580" s="10"/>
      <c r="M580" s="38">
        <f>L572</f>
        <v>13813.29</v>
      </c>
      <c r="N580" s="9" t="s">
        <v>45</v>
      </c>
      <c r="O580" s="9"/>
      <c r="P580" s="9"/>
      <c r="Q580" s="11"/>
    </row>
    <row r="581" spans="1:17">
      <c r="A581" s="14" t="s">
        <v>115</v>
      </c>
      <c r="B581" s="9">
        <v>9</v>
      </c>
      <c r="C581" s="10">
        <v>149.08000000000001</v>
      </c>
      <c r="D581" s="10">
        <f>C581*B581</f>
        <v>1341.72</v>
      </c>
      <c r="E581" s="38" t="s">
        <v>69</v>
      </c>
      <c r="F581" s="9"/>
      <c r="G581" s="41">
        <v>148.03</v>
      </c>
      <c r="H581" s="10">
        <f>(B581*G581)-D581</f>
        <v>-9.4500000000000455</v>
      </c>
      <c r="I581" s="9"/>
      <c r="J581" s="9"/>
      <c r="K581" s="9" t="str">
        <f>IF(B581&lt;&gt;0,"buy "&amp;B581&amp;" "&amp;A581&amp;" @ $"&amp;G581,"")</f>
        <v>buy 9 SUI @ $148.03</v>
      </c>
      <c r="L581" s="10">
        <f>L575-(G581*B581)</f>
        <v>15767.530000000002</v>
      </c>
      <c r="M581" s="38">
        <f>L572-(G581*B581)</f>
        <v>12481.02</v>
      </c>
      <c r="N581" s="9"/>
      <c r="O581" s="9"/>
      <c r="P581" s="9"/>
      <c r="Q581" s="11"/>
    </row>
    <row r="582" spans="1:17">
      <c r="A582" s="14" t="s">
        <v>116</v>
      </c>
      <c r="B582" s="9">
        <v>89</v>
      </c>
      <c r="C582" s="10">
        <v>15.15</v>
      </c>
      <c r="D582" s="10">
        <f>C582*B582</f>
        <v>1348.3500000000001</v>
      </c>
      <c r="E582" s="38" t="s">
        <v>69</v>
      </c>
      <c r="F582" s="9"/>
      <c r="G582" s="41">
        <v>15.49</v>
      </c>
      <c r="H582" s="10">
        <f>(B582*G582)-D582</f>
        <v>30.259999999999991</v>
      </c>
      <c r="I582" s="9"/>
      <c r="J582" s="9"/>
      <c r="K582" s="9" t="str">
        <f>IF(B582&lt;&gt;0,"buy "&amp;B582&amp;" "&amp;A582&amp;" @ $"&amp;G582,"")</f>
        <v>buy 89 DRD @ $15.49</v>
      </c>
      <c r="L582" s="10">
        <f>L581-(G582*B582)</f>
        <v>14388.920000000002</v>
      </c>
      <c r="M582" s="38">
        <f>M581-(G582*B582)</f>
        <v>11102.41</v>
      </c>
      <c r="N582" s="9"/>
      <c r="O582" s="9"/>
      <c r="P582" s="9"/>
      <c r="Q582" s="11"/>
    </row>
    <row r="583" spans="1:17">
      <c r="A583" s="28"/>
      <c r="B583" s="29"/>
      <c r="C583" s="30"/>
      <c r="D583" s="30">
        <f>C583*B583</f>
        <v>0</v>
      </c>
      <c r="E583" s="38"/>
      <c r="F583" s="29"/>
      <c r="G583" s="44"/>
      <c r="H583" s="30">
        <f>(B583*G583)-D583</f>
        <v>0</v>
      </c>
      <c r="I583" s="9"/>
      <c r="J583" s="9"/>
      <c r="K583" s="9" t="str">
        <f>IF(B583&lt;&gt;0,"buy "&amp;B583&amp;" "&amp;A583&amp;" @ $"&amp;G583,"")</f>
        <v/>
      </c>
      <c r="L583" s="10">
        <f>L582-(G583*B583)</f>
        <v>14388.920000000002</v>
      </c>
      <c r="M583" s="38">
        <f>M582-(G583*B583)</f>
        <v>11102.41</v>
      </c>
      <c r="N583" s="9" t="str">
        <f>"$"&amp;M583&amp;" will be the balance in the account after purchases.  "</f>
        <v xml:space="preserve">$11102.41 will be the balance in the account after purchases.  </v>
      </c>
      <c r="O583" s="9"/>
      <c r="P583" s="9"/>
      <c r="Q583" s="11"/>
    </row>
    <row r="584" spans="1:17">
      <c r="A584" s="14"/>
      <c r="B584" s="9"/>
      <c r="C584" s="10"/>
      <c r="D584" s="10">
        <f>SUM(D581:D583)</f>
        <v>2690.07</v>
      </c>
      <c r="E584" s="9"/>
      <c r="F584" s="9"/>
      <c r="G584" s="10" t="s">
        <v>28</v>
      </c>
      <c r="H584" s="10">
        <f>SUM(H581:H583)</f>
        <v>20.809999999999945</v>
      </c>
      <c r="I584" s="9"/>
      <c r="J584" s="9"/>
      <c r="K584" s="9"/>
      <c r="L584" s="10"/>
      <c r="M584" s="9"/>
      <c r="N584" s="9" t="s">
        <v>84</v>
      </c>
      <c r="O584" s="9"/>
      <c r="P584" s="9"/>
      <c r="Q584" s="11"/>
    </row>
    <row r="585" spans="1:17">
      <c r="A585" s="14"/>
      <c r="B585" s="9"/>
      <c r="C585" s="10"/>
      <c r="D585" s="10"/>
      <c r="E585" s="9"/>
      <c r="F585" s="9"/>
      <c r="G585" s="10"/>
      <c r="H585" s="10"/>
      <c r="I585" s="9"/>
      <c r="J585" s="9"/>
      <c r="K585" s="9"/>
      <c r="L585" s="10"/>
      <c r="M585" s="12" t="str">
        <f>IF(J576+M583&gt;0,"Credit Surplus","Credit Shortage")</f>
        <v>Credit Surplus</v>
      </c>
      <c r="N585" s="38">
        <f>J576+M583</f>
        <v>14388.92</v>
      </c>
      <c r="O585" s="9" t="s">
        <v>77</v>
      </c>
      <c r="P585" s="9"/>
      <c r="Q585" s="11"/>
    </row>
    <row r="586" spans="1:17">
      <c r="A586" s="14"/>
      <c r="B586" s="9"/>
      <c r="C586" s="10"/>
      <c r="D586" s="10"/>
      <c r="E586" s="9"/>
      <c r="F586" s="9"/>
      <c r="G586" s="10"/>
      <c r="H586" s="10"/>
      <c r="I586" s="9"/>
      <c r="J586" s="9"/>
      <c r="K586" s="9"/>
      <c r="L586" s="10"/>
      <c r="M586" s="9"/>
      <c r="N586" s="9"/>
      <c r="O586" s="9"/>
      <c r="P586" s="9"/>
      <c r="Q586" s="11"/>
    </row>
    <row r="587" spans="1:17">
      <c r="A587" s="14"/>
      <c r="B587" s="9"/>
      <c r="C587" s="10"/>
      <c r="D587" s="10"/>
      <c r="E587" s="9"/>
      <c r="F587" s="9"/>
      <c r="G587" s="10"/>
      <c r="H587" s="10"/>
      <c r="I587" s="9"/>
      <c r="J587" s="9"/>
      <c r="K587" s="9"/>
      <c r="L587" s="9"/>
      <c r="M587" s="9"/>
      <c r="N587" s="9"/>
      <c r="O587" s="9"/>
      <c r="P587" s="9"/>
      <c r="Q587" s="11"/>
    </row>
    <row r="588" spans="1:17">
      <c r="A588" s="14" t="s">
        <v>23</v>
      </c>
      <c r="B588" s="9"/>
      <c r="C588" s="10"/>
      <c r="D588" s="22">
        <v>3128.13</v>
      </c>
      <c r="E588" s="9" t="s">
        <v>111</v>
      </c>
      <c r="F588" s="9"/>
      <c r="G588" s="10"/>
      <c r="H588" s="10"/>
      <c r="I588" s="9"/>
      <c r="J588" s="9"/>
      <c r="K588" s="9"/>
      <c r="L588" s="9"/>
      <c r="M588" s="9"/>
      <c r="N588" s="9"/>
      <c r="O588" s="9"/>
      <c r="P588" s="9"/>
      <c r="Q588" s="11"/>
    </row>
    <row r="589" spans="1:17">
      <c r="A589" s="14" t="s">
        <v>24</v>
      </c>
      <c r="B589" s="9"/>
      <c r="C589" s="10"/>
      <c r="D589" s="40">
        <f>H576</f>
        <v>-40.539999999999964</v>
      </c>
      <c r="E589" s="9" t="s">
        <v>36</v>
      </c>
      <c r="F589" s="9"/>
      <c r="G589" s="10"/>
      <c r="H589" s="10"/>
      <c r="I589" s="9"/>
      <c r="J589" s="9"/>
      <c r="K589" s="9"/>
      <c r="L589" s="9"/>
      <c r="M589" s="9"/>
      <c r="N589" s="9"/>
      <c r="O589" s="9"/>
      <c r="P589" s="9"/>
      <c r="Q589" s="11"/>
    </row>
    <row r="590" spans="1:17">
      <c r="A590" s="14" t="s">
        <v>25</v>
      </c>
      <c r="B590" s="9"/>
      <c r="C590" s="10"/>
      <c r="D590" s="10">
        <f>D588+D589</f>
        <v>3087.59</v>
      </c>
      <c r="E590" s="9"/>
      <c r="F590" s="9"/>
      <c r="G590" s="10"/>
      <c r="H590" s="10"/>
      <c r="I590" s="9"/>
      <c r="J590" s="9"/>
      <c r="K590" s="9"/>
      <c r="L590" s="9"/>
      <c r="M590" s="9"/>
      <c r="N590" s="9"/>
      <c r="O590" s="9"/>
      <c r="P590" s="9"/>
      <c r="Q590" s="11"/>
    </row>
    <row r="591" spans="1:17">
      <c r="A591" s="14" t="s">
        <v>27</v>
      </c>
      <c r="B591" s="9"/>
      <c r="C591" s="10"/>
      <c r="D591" s="10">
        <f>H584</f>
        <v>20.809999999999945</v>
      </c>
      <c r="E591" s="9" t="s">
        <v>37</v>
      </c>
      <c r="F591" s="9"/>
      <c r="G591" s="10"/>
      <c r="H591" s="10"/>
      <c r="I591" s="9"/>
      <c r="J591" s="9"/>
      <c r="K591" s="9"/>
      <c r="L591" s="9"/>
      <c r="M591" s="9"/>
      <c r="N591" s="9"/>
      <c r="O591" s="9"/>
      <c r="P591" s="9"/>
      <c r="Q591" s="11"/>
    </row>
    <row r="592" spans="1:17">
      <c r="A592" s="14" t="s">
        <v>25</v>
      </c>
      <c r="B592" s="9"/>
      <c r="C592" s="10"/>
      <c r="D592" s="32">
        <f>D590-D591</f>
        <v>3066.78</v>
      </c>
      <c r="E592" s="20" t="s">
        <v>38</v>
      </c>
      <c r="F592" s="9"/>
      <c r="G592" s="10"/>
      <c r="H592" s="10"/>
      <c r="I592" s="9"/>
      <c r="J592" s="9"/>
      <c r="K592" s="9"/>
      <c r="L592" s="9"/>
      <c r="M592" s="9"/>
      <c r="N592" s="9"/>
      <c r="O592" s="9"/>
      <c r="P592" s="9"/>
      <c r="Q592" s="11"/>
    </row>
    <row r="593" spans="1:17" ht="14.65" thickBot="1">
      <c r="A593" s="16"/>
      <c r="B593" s="17"/>
      <c r="C593" s="18"/>
      <c r="D593" s="18"/>
      <c r="E593" s="17"/>
      <c r="F593" s="17"/>
      <c r="G593" s="18"/>
      <c r="H593" s="18"/>
      <c r="I593" s="17"/>
      <c r="J593" s="17"/>
      <c r="K593" s="17"/>
      <c r="L593" s="17"/>
      <c r="M593" s="17"/>
      <c r="N593" s="17"/>
      <c r="O593" s="17"/>
      <c r="P593" s="17"/>
      <c r="Q593" s="19"/>
    </row>
    <row r="594" spans="1:17" ht="14.65" thickTop="1"/>
    <row r="595" spans="1:17" ht="14.65" thickBot="1"/>
    <row r="596" spans="1:17" ht="14.65" thickTop="1">
      <c r="A596" s="3"/>
      <c r="B596" s="4"/>
      <c r="C596" s="5">
        <v>43983</v>
      </c>
      <c r="D596" s="6"/>
      <c r="E596" s="4"/>
      <c r="F596" s="4"/>
      <c r="G596" s="6"/>
      <c r="H596" s="6"/>
      <c r="I596" s="4"/>
      <c r="J596" s="4"/>
      <c r="K596" s="4"/>
      <c r="L596" s="21" t="s">
        <v>40</v>
      </c>
      <c r="M596" s="4"/>
      <c r="N596" s="4"/>
      <c r="O596" s="4"/>
      <c r="P596" s="4"/>
      <c r="Q596" s="7"/>
    </row>
    <row r="597" spans="1:17">
      <c r="A597" s="8" t="s">
        <v>11</v>
      </c>
      <c r="B597" s="9"/>
      <c r="C597" s="10"/>
      <c r="D597" s="10"/>
      <c r="E597" s="9"/>
      <c r="F597" s="9"/>
      <c r="G597" s="10"/>
      <c r="H597" s="10"/>
      <c r="I597" s="9"/>
      <c r="J597" s="12" t="s">
        <v>68</v>
      </c>
      <c r="K597" s="9"/>
      <c r="L597" s="12" t="s">
        <v>21</v>
      </c>
      <c r="M597" s="9"/>
      <c r="N597" s="9"/>
      <c r="O597" s="9"/>
      <c r="P597" s="9"/>
      <c r="Q597" s="11"/>
    </row>
    <row r="598" spans="1:17">
      <c r="A598" s="8" t="s">
        <v>3</v>
      </c>
      <c r="B598" s="12" t="s">
        <v>6</v>
      </c>
      <c r="C598" s="13" t="s">
        <v>4</v>
      </c>
      <c r="D598" s="13" t="s">
        <v>7</v>
      </c>
      <c r="E598" s="12" t="s">
        <v>16</v>
      </c>
      <c r="F598" s="9"/>
      <c r="G598" s="13" t="s">
        <v>18</v>
      </c>
      <c r="H598" s="13" t="s">
        <v>19</v>
      </c>
      <c r="I598" s="9"/>
      <c r="J598" s="12" t="s">
        <v>67</v>
      </c>
      <c r="K598" s="9"/>
      <c r="L598" s="22">
        <v>7538.91</v>
      </c>
      <c r="M598" s="9" t="s">
        <v>56</v>
      </c>
      <c r="N598" s="9"/>
      <c r="O598" s="9"/>
      <c r="P598" s="9"/>
      <c r="Q598" s="11"/>
    </row>
    <row r="599" spans="1:17">
      <c r="A599" s="14" t="s">
        <v>103</v>
      </c>
      <c r="B599" s="9">
        <v>37</v>
      </c>
      <c r="C599" s="10">
        <v>31.32</v>
      </c>
      <c r="D599" s="10">
        <f>C599*B599</f>
        <v>1158.8399999999999</v>
      </c>
      <c r="E599" s="38" t="s">
        <v>69</v>
      </c>
      <c r="F599" s="9"/>
      <c r="G599" s="22">
        <v>31.32</v>
      </c>
      <c r="H599" s="10">
        <f>(B599*G599)-D599</f>
        <v>0</v>
      </c>
      <c r="I599" s="9"/>
      <c r="J599" s="38">
        <f>G599*B599</f>
        <v>1158.8399999999999</v>
      </c>
      <c r="K599" s="9" t="str">
        <f>IF(B599&lt;&gt;0,"sell "&amp;B599&amp;" "&amp;A599&amp;" @ $"&amp;G599,"")</f>
        <v>sell 37 SKX @ $31.32</v>
      </c>
      <c r="L599" s="10">
        <f>L598+(G599*B599)</f>
        <v>8697.75</v>
      </c>
      <c r="M599" s="9"/>
      <c r="N599" s="9"/>
      <c r="O599" s="9"/>
      <c r="P599" s="9"/>
      <c r="Q599" s="11"/>
    </row>
    <row r="600" spans="1:17">
      <c r="A600" s="14" t="s">
        <v>104</v>
      </c>
      <c r="B600" s="9">
        <v>18</v>
      </c>
      <c r="C600" s="10">
        <v>67.97</v>
      </c>
      <c r="D600" s="10">
        <f>C600*B600</f>
        <v>1223.46</v>
      </c>
      <c r="E600" s="38" t="s">
        <v>69</v>
      </c>
      <c r="F600" s="9"/>
      <c r="G600" s="22">
        <v>68</v>
      </c>
      <c r="H600" s="10">
        <f>(B600*G600)-D600</f>
        <v>0.53999999999996362</v>
      </c>
      <c r="I600" s="9"/>
      <c r="J600" s="38">
        <f>G600*B600</f>
        <v>1224</v>
      </c>
      <c r="K600" s="9" t="str">
        <f t="shared" ref="K600:K601" si="22">IF(B600&lt;&gt;0,"sell "&amp;B600&amp;" "&amp;A600&amp;" @ $"&amp;G600,"")</f>
        <v>sell 18 EE @ $68</v>
      </c>
      <c r="L600" s="10">
        <f>L599+(G600*B600)</f>
        <v>9921.75</v>
      </c>
      <c r="M600" s="9"/>
      <c r="N600" s="9"/>
      <c r="O600" s="9"/>
      <c r="P600" s="9"/>
      <c r="Q600" s="11"/>
    </row>
    <row r="601" spans="1:17">
      <c r="A601" s="14" t="s">
        <v>105</v>
      </c>
      <c r="B601" s="9">
        <v>30</v>
      </c>
      <c r="C601" s="10">
        <v>49.64</v>
      </c>
      <c r="D601" s="10">
        <f>C601*B601</f>
        <v>1489.2</v>
      </c>
      <c r="E601" s="38" t="s">
        <v>69</v>
      </c>
      <c r="F601" s="9"/>
      <c r="G601" s="22">
        <v>49.24</v>
      </c>
      <c r="H601" s="10">
        <f>(B601*G601)-D601</f>
        <v>-12</v>
      </c>
      <c r="I601" s="9"/>
      <c r="J601" s="38">
        <f>G601*B601</f>
        <v>1477.2</v>
      </c>
      <c r="K601" s="9" t="str">
        <f t="shared" si="22"/>
        <v>sell 30 DELL @ $49.24</v>
      </c>
      <c r="L601" s="10">
        <f>L600+(G601*B601)</f>
        <v>11398.95</v>
      </c>
      <c r="M601" s="9" t="s">
        <v>44</v>
      </c>
      <c r="N601" s="9"/>
      <c r="O601" s="9"/>
      <c r="P601" s="9"/>
      <c r="Q601" s="11"/>
    </row>
    <row r="602" spans="1:17">
      <c r="A602" s="14"/>
      <c r="B602" s="9"/>
      <c r="C602" s="10"/>
      <c r="D602" s="10">
        <f>SUM(D599:D601)</f>
        <v>3871.5</v>
      </c>
      <c r="E602" s="9"/>
      <c r="F602" s="9"/>
      <c r="G602" s="10"/>
      <c r="H602" s="10">
        <f>SUM(H599:H601)</f>
        <v>-11.460000000000036</v>
      </c>
      <c r="I602" s="9"/>
      <c r="J602" s="38">
        <f>SUM(J599:J601)</f>
        <v>3860.04</v>
      </c>
      <c r="K602" s="9"/>
      <c r="L602" s="10"/>
      <c r="M602" s="9"/>
      <c r="N602" s="9"/>
      <c r="O602" s="9"/>
      <c r="P602" s="9"/>
      <c r="Q602" s="11"/>
    </row>
    <row r="603" spans="1:17">
      <c r="A603" s="14"/>
      <c r="B603" s="9"/>
      <c r="C603" s="10"/>
      <c r="D603" s="10"/>
      <c r="E603" s="9"/>
      <c r="F603" s="9"/>
      <c r="G603" s="38"/>
      <c r="H603" s="39"/>
      <c r="I603" s="9"/>
      <c r="J603" s="9"/>
      <c r="K603" s="9"/>
      <c r="L603" s="10"/>
      <c r="M603" s="9"/>
      <c r="N603" s="9"/>
      <c r="O603" s="9"/>
      <c r="P603" s="9"/>
      <c r="Q603" s="11"/>
    </row>
    <row r="604" spans="1:17">
      <c r="A604" s="14"/>
      <c r="B604" s="9"/>
      <c r="C604" s="10"/>
      <c r="D604" s="10"/>
      <c r="E604" s="20"/>
      <c r="F604" s="9"/>
      <c r="G604" s="10"/>
      <c r="H604" s="10"/>
      <c r="I604" s="9"/>
      <c r="J604" s="9"/>
      <c r="K604" s="9"/>
      <c r="L604" s="10"/>
      <c r="M604" s="12" t="s">
        <v>41</v>
      </c>
      <c r="N604" s="9"/>
      <c r="O604" s="9"/>
      <c r="P604" s="9"/>
      <c r="Q604" s="11"/>
    </row>
    <row r="605" spans="1:17">
      <c r="A605" s="8" t="s">
        <v>12</v>
      </c>
      <c r="B605" s="9"/>
      <c r="C605" s="10"/>
      <c r="D605" s="10"/>
      <c r="E605" s="20"/>
      <c r="F605" s="9"/>
      <c r="G605" s="10"/>
      <c r="H605" s="10"/>
      <c r="I605" s="9"/>
      <c r="J605" s="9"/>
      <c r="K605" s="9"/>
      <c r="L605" s="10"/>
      <c r="M605" s="12" t="s">
        <v>42</v>
      </c>
      <c r="N605" s="9"/>
      <c r="O605" s="9"/>
      <c r="P605" s="9"/>
      <c r="Q605" s="11"/>
    </row>
    <row r="606" spans="1:17">
      <c r="A606" s="8" t="s">
        <v>3</v>
      </c>
      <c r="B606" s="12" t="s">
        <v>6</v>
      </c>
      <c r="C606" s="13" t="s">
        <v>4</v>
      </c>
      <c r="D606" s="13" t="s">
        <v>5</v>
      </c>
      <c r="E606" s="23" t="s">
        <v>16</v>
      </c>
      <c r="F606" s="9"/>
      <c r="G606" s="13" t="s">
        <v>18</v>
      </c>
      <c r="H606" s="13" t="s">
        <v>19</v>
      </c>
      <c r="I606" s="9"/>
      <c r="J606" s="9"/>
      <c r="K606" s="9"/>
      <c r="L606" s="10"/>
      <c r="M606" s="38">
        <f>L598</f>
        <v>7538.91</v>
      </c>
      <c r="N606" s="9" t="s">
        <v>45</v>
      </c>
      <c r="O606" s="9"/>
      <c r="P606" s="9"/>
      <c r="Q606" s="11"/>
    </row>
    <row r="607" spans="1:17">
      <c r="A607" s="14" t="s">
        <v>112</v>
      </c>
      <c r="B607" s="9">
        <v>12</v>
      </c>
      <c r="C607" s="10">
        <v>95.34</v>
      </c>
      <c r="D607" s="10">
        <f>C607*B607</f>
        <v>1144.08</v>
      </c>
      <c r="E607" s="38" t="s">
        <v>69</v>
      </c>
      <c r="F607" s="9"/>
      <c r="G607" s="22">
        <v>94.84</v>
      </c>
      <c r="H607" s="10">
        <f>(B607*G607)-D607</f>
        <v>-6</v>
      </c>
      <c r="I607" s="9"/>
      <c r="J607" s="9"/>
      <c r="K607" s="9" t="str">
        <f>IF(B607&lt;&gt;0,"buy "&amp;B607&amp;" "&amp;A607&amp;" @ $"&amp;G607,"")</f>
        <v>buy 12 ABC @ $94.84</v>
      </c>
      <c r="L607" s="10">
        <f>L601-(G607*B607)</f>
        <v>10260.870000000001</v>
      </c>
      <c r="M607" s="38">
        <f>L598-(G607*B607)</f>
        <v>6400.83</v>
      </c>
      <c r="N607" s="9"/>
      <c r="O607" s="9"/>
      <c r="P607" s="9"/>
      <c r="Q607" s="11"/>
    </row>
    <row r="608" spans="1:17">
      <c r="A608" s="14" t="s">
        <v>113</v>
      </c>
      <c r="B608" s="9">
        <v>7</v>
      </c>
      <c r="C608" s="10">
        <v>148.12</v>
      </c>
      <c r="D608" s="10">
        <f>C608*B608</f>
        <v>1036.8400000000001</v>
      </c>
      <c r="E608" s="38" t="s">
        <v>69</v>
      </c>
      <c r="F608" s="9"/>
      <c r="G608" s="22">
        <v>147.38999999999999</v>
      </c>
      <c r="H608" s="10">
        <f>(B608*G608)-D608</f>
        <v>-5.1100000000001273</v>
      </c>
      <c r="I608" s="9"/>
      <c r="J608" s="9"/>
      <c r="K608" s="9" t="str">
        <f t="shared" ref="K608:K609" si="23">IF(B608&lt;&gt;0,"buy "&amp;B608&amp;" "&amp;A608&amp;" @ $"&amp;G608,"")</f>
        <v>buy 7 CTXS @ $147.39</v>
      </c>
      <c r="L608" s="10">
        <f>L607-(G608*B608)</f>
        <v>9229.1400000000012</v>
      </c>
      <c r="M608" s="38">
        <f>M607-(G608*B608)</f>
        <v>5369.1</v>
      </c>
      <c r="N608" s="9"/>
      <c r="O608" s="9"/>
      <c r="P608" s="9"/>
      <c r="Q608" s="11"/>
    </row>
    <row r="609" spans="1:17">
      <c r="A609" s="28" t="s">
        <v>114</v>
      </c>
      <c r="B609" s="29">
        <v>79</v>
      </c>
      <c r="C609" s="30">
        <v>14.54</v>
      </c>
      <c r="D609" s="30">
        <f>C609*B609</f>
        <v>1148.6599999999999</v>
      </c>
      <c r="E609" s="38" t="s">
        <v>69</v>
      </c>
      <c r="F609" s="29"/>
      <c r="G609" s="31">
        <v>14.75</v>
      </c>
      <c r="H609" s="30">
        <f>(B609*G609)-D609</f>
        <v>16.590000000000146</v>
      </c>
      <c r="I609" s="9"/>
      <c r="J609" s="9"/>
      <c r="K609" s="9" t="str">
        <f t="shared" si="23"/>
        <v>buy 79 KDDIY @ $14.75</v>
      </c>
      <c r="L609" s="10">
        <f>L608-(G609*B609)</f>
        <v>8063.8900000000012</v>
      </c>
      <c r="M609" s="38">
        <f>M608-(G609*B609)</f>
        <v>4203.8500000000004</v>
      </c>
      <c r="N609" s="9" t="str">
        <f>"$"&amp;M609&amp;" will be the balance in the account after purchases.  "</f>
        <v xml:space="preserve">$4203.85 will be the balance in the account after purchases.  </v>
      </c>
      <c r="O609" s="9"/>
      <c r="P609" s="9"/>
      <c r="Q609" s="11"/>
    </row>
    <row r="610" spans="1:17">
      <c r="A610" s="14"/>
      <c r="B610" s="9"/>
      <c r="C610" s="10"/>
      <c r="D610" s="10">
        <f>SUM(D607:D609)</f>
        <v>3329.58</v>
      </c>
      <c r="E610" s="9"/>
      <c r="F610" s="9"/>
      <c r="G610" s="10" t="s">
        <v>28</v>
      </c>
      <c r="H610" s="10">
        <f>SUM(H607:H609)</f>
        <v>5.4800000000000182</v>
      </c>
      <c r="I610" s="9"/>
      <c r="J610" s="9"/>
      <c r="K610" s="9"/>
      <c r="L610" s="10"/>
      <c r="M610" s="9"/>
      <c r="N610" s="9" t="s">
        <v>84</v>
      </c>
      <c r="O610" s="9"/>
      <c r="P610" s="9"/>
      <c r="Q610" s="11"/>
    </row>
    <row r="611" spans="1:17">
      <c r="A611" s="14"/>
      <c r="B611" s="9"/>
      <c r="C611" s="10"/>
      <c r="D611" s="10"/>
      <c r="E611" s="9"/>
      <c r="F611" s="9"/>
      <c r="G611" s="10"/>
      <c r="H611" s="10"/>
      <c r="I611" s="9"/>
      <c r="J611" s="9"/>
      <c r="K611" s="9"/>
      <c r="L611" s="10"/>
      <c r="M611" s="12" t="str">
        <f>IF(J602+M609&gt;0,"Credit Surplus","Credit Shortage")</f>
        <v>Credit Surplus</v>
      </c>
      <c r="N611" s="38">
        <f>J602+M609</f>
        <v>8063.89</v>
      </c>
      <c r="O611" s="9" t="s">
        <v>77</v>
      </c>
      <c r="P611" s="9"/>
      <c r="Q611" s="11"/>
    </row>
    <row r="612" spans="1:17">
      <c r="A612" s="14"/>
      <c r="B612" s="9"/>
      <c r="C612" s="10"/>
      <c r="D612" s="10"/>
      <c r="E612" s="9"/>
      <c r="F612" s="9"/>
      <c r="G612" s="10"/>
      <c r="H612" s="10"/>
      <c r="I612" s="9"/>
      <c r="J612" s="9"/>
      <c r="K612" s="9"/>
      <c r="L612" s="10"/>
      <c r="M612" s="9"/>
      <c r="N612" s="9"/>
      <c r="O612" s="9"/>
      <c r="P612" s="9"/>
      <c r="Q612" s="11"/>
    </row>
    <row r="613" spans="1:17">
      <c r="A613" s="14"/>
      <c r="B613" s="9"/>
      <c r="C613" s="10"/>
      <c r="D613" s="10"/>
      <c r="E613" s="9"/>
      <c r="F613" s="9"/>
      <c r="G613" s="10"/>
      <c r="H613" s="10"/>
      <c r="I613" s="9"/>
      <c r="J613" s="9"/>
      <c r="K613" s="9"/>
      <c r="L613" s="9"/>
      <c r="M613" s="9"/>
      <c r="N613" s="9"/>
      <c r="O613" s="9"/>
      <c r="P613" s="9"/>
      <c r="Q613" s="11"/>
    </row>
    <row r="614" spans="1:17">
      <c r="A614" s="14" t="s">
        <v>23</v>
      </c>
      <c r="B614" s="9"/>
      <c r="C614" s="10"/>
      <c r="D614" s="22">
        <v>1692.14</v>
      </c>
      <c r="E614" s="9" t="s">
        <v>111</v>
      </c>
      <c r="F614" s="9"/>
      <c r="G614" s="10"/>
      <c r="H614" s="10"/>
      <c r="I614" s="9"/>
      <c r="J614" s="9"/>
      <c r="K614" s="9"/>
      <c r="L614" s="9"/>
      <c r="M614" s="9"/>
      <c r="N614" s="9"/>
      <c r="O614" s="9"/>
      <c r="P614" s="9"/>
      <c r="Q614" s="11"/>
    </row>
    <row r="615" spans="1:17">
      <c r="A615" s="14" t="s">
        <v>24</v>
      </c>
      <c r="B615" s="9"/>
      <c r="C615" s="10"/>
      <c r="D615" s="40">
        <f>H602</f>
        <v>-11.460000000000036</v>
      </c>
      <c r="E615" s="9" t="s">
        <v>36</v>
      </c>
      <c r="F615" s="9"/>
      <c r="G615" s="10"/>
      <c r="H615" s="10"/>
      <c r="I615" s="9"/>
      <c r="J615" s="9"/>
      <c r="K615" s="9"/>
      <c r="L615" s="9"/>
      <c r="M615" s="9"/>
      <c r="N615" s="9"/>
      <c r="O615" s="9"/>
      <c r="P615" s="9"/>
      <c r="Q615" s="11"/>
    </row>
    <row r="616" spans="1:17">
      <c r="A616" s="14" t="s">
        <v>25</v>
      </c>
      <c r="B616" s="9"/>
      <c r="C616" s="10"/>
      <c r="D616" s="10">
        <f>D614+D615</f>
        <v>1680.68</v>
      </c>
      <c r="E616" s="9"/>
      <c r="F616" s="9"/>
      <c r="G616" s="10"/>
      <c r="H616" s="10"/>
      <c r="I616" s="9"/>
      <c r="J616" s="9"/>
      <c r="K616" s="9"/>
      <c r="L616" s="9"/>
      <c r="M616" s="9"/>
      <c r="N616" s="9"/>
      <c r="O616" s="9"/>
      <c r="P616" s="9"/>
      <c r="Q616" s="11"/>
    </row>
    <row r="617" spans="1:17">
      <c r="A617" s="14" t="s">
        <v>27</v>
      </c>
      <c r="B617" s="9"/>
      <c r="C617" s="10"/>
      <c r="D617" s="10">
        <f>H610</f>
        <v>5.4800000000000182</v>
      </c>
      <c r="E617" s="9" t="s">
        <v>37</v>
      </c>
      <c r="F617" s="9"/>
      <c r="G617" s="10"/>
      <c r="H617" s="10"/>
      <c r="I617" s="9"/>
      <c r="J617" s="9"/>
      <c r="K617" s="9"/>
      <c r="L617" s="9"/>
      <c r="M617" s="9"/>
      <c r="N617" s="9"/>
      <c r="O617" s="9"/>
      <c r="P617" s="9"/>
      <c r="Q617" s="11"/>
    </row>
    <row r="618" spans="1:17">
      <c r="A618" s="14" t="s">
        <v>25</v>
      </c>
      <c r="B618" s="9"/>
      <c r="C618" s="10"/>
      <c r="D618" s="32">
        <f>D616-D617</f>
        <v>1675.2</v>
      </c>
      <c r="E618" s="20" t="s">
        <v>38</v>
      </c>
      <c r="F618" s="9"/>
      <c r="G618" s="10"/>
      <c r="H618" s="10"/>
      <c r="I618" s="9"/>
      <c r="J618" s="9"/>
      <c r="K618" s="9"/>
      <c r="L618" s="9"/>
      <c r="M618" s="9"/>
      <c r="N618" s="9"/>
      <c r="O618" s="9"/>
      <c r="P618" s="9"/>
      <c r="Q618" s="11"/>
    </row>
    <row r="619" spans="1:17" ht="14.65" thickBot="1">
      <c r="A619" s="16"/>
      <c r="B619" s="17"/>
      <c r="C619" s="18"/>
      <c r="D619" s="18"/>
      <c r="E619" s="17"/>
      <c r="F619" s="17"/>
      <c r="G619" s="18"/>
      <c r="H619" s="18"/>
      <c r="I619" s="17"/>
      <c r="J619" s="17"/>
      <c r="K619" s="17"/>
      <c r="L619" s="17"/>
      <c r="M619" s="17"/>
      <c r="N619" s="17"/>
      <c r="O619" s="17"/>
      <c r="P619" s="17"/>
      <c r="Q619" s="19"/>
    </row>
    <row r="620" spans="1:17" ht="14.65" thickTop="1"/>
    <row r="622" spans="1:17" ht="14.65" thickBot="1"/>
    <row r="623" spans="1:17" ht="14.65" thickTop="1">
      <c r="A623" s="3"/>
      <c r="B623" s="4"/>
      <c r="C623" s="5">
        <v>43952</v>
      </c>
      <c r="D623" s="6"/>
      <c r="E623" s="4"/>
      <c r="F623" s="4"/>
      <c r="G623" s="6"/>
      <c r="H623" s="6"/>
      <c r="I623" s="4"/>
      <c r="J623" s="4"/>
      <c r="K623" s="4"/>
      <c r="L623" s="21" t="s">
        <v>40</v>
      </c>
      <c r="M623" s="4"/>
      <c r="N623" s="4"/>
      <c r="O623" s="4"/>
      <c r="P623" s="4"/>
      <c r="Q623" s="7"/>
    </row>
    <row r="624" spans="1:17">
      <c r="A624" s="8" t="s">
        <v>11</v>
      </c>
      <c r="B624" s="9"/>
      <c r="C624" s="10"/>
      <c r="D624" s="10"/>
      <c r="E624" s="9"/>
      <c r="F624" s="9"/>
      <c r="G624" s="10"/>
      <c r="H624" s="10"/>
      <c r="I624" s="9"/>
      <c r="J624" s="12" t="s">
        <v>68</v>
      </c>
      <c r="K624" s="9"/>
      <c r="L624" s="12" t="s">
        <v>21</v>
      </c>
      <c r="M624" s="9"/>
      <c r="N624" s="9"/>
      <c r="O624" s="9"/>
      <c r="P624" s="9"/>
      <c r="Q624" s="11"/>
    </row>
    <row r="625" spans="1:17">
      <c r="A625" s="8" t="s">
        <v>3</v>
      </c>
      <c r="B625" s="12" t="s">
        <v>6</v>
      </c>
      <c r="C625" s="13" t="s">
        <v>4</v>
      </c>
      <c r="D625" s="13" t="s">
        <v>7</v>
      </c>
      <c r="E625" s="12" t="s">
        <v>16</v>
      </c>
      <c r="F625" s="9"/>
      <c r="G625" s="13" t="s">
        <v>18</v>
      </c>
      <c r="H625" s="13" t="s">
        <v>19</v>
      </c>
      <c r="I625" s="9"/>
      <c r="J625" s="12" t="s">
        <v>67</v>
      </c>
      <c r="K625" s="9"/>
      <c r="L625" s="22">
        <v>7890.19</v>
      </c>
      <c r="M625" s="9" t="s">
        <v>56</v>
      </c>
      <c r="N625" s="9"/>
      <c r="O625" s="9"/>
      <c r="P625" s="9"/>
      <c r="Q625" s="11"/>
    </row>
    <row r="626" spans="1:17">
      <c r="A626" s="14" t="s">
        <v>102</v>
      </c>
      <c r="B626" s="9">
        <v>131</v>
      </c>
      <c r="C626" s="10">
        <v>10.69</v>
      </c>
      <c r="D626" s="10">
        <f>C626*B626</f>
        <v>1400.3899999999999</v>
      </c>
      <c r="E626" s="38" t="s">
        <v>69</v>
      </c>
      <c r="F626" s="9"/>
      <c r="G626" s="22">
        <v>10.7</v>
      </c>
      <c r="H626" s="10">
        <f>(B626*G626)-D626</f>
        <v>1.3099999999999454</v>
      </c>
      <c r="I626" s="9"/>
      <c r="J626" s="38">
        <f>G626*B626</f>
        <v>1401.6999999999998</v>
      </c>
      <c r="K626" s="9" t="str">
        <f>IF(B626&lt;&gt;0,"sell "&amp;B626&amp;" "&amp;A626&amp;" @ $"&amp;G626,"")</f>
        <v>sell 131 EURN @ $10.7</v>
      </c>
      <c r="L626" s="10">
        <f>L625+(G626*B626)</f>
        <v>9291.89</v>
      </c>
      <c r="M626" s="9"/>
      <c r="N626" s="9"/>
      <c r="O626" s="9"/>
      <c r="P626" s="9"/>
      <c r="Q626" s="11"/>
    </row>
    <row r="627" spans="1:17">
      <c r="A627" s="14"/>
      <c r="B627" s="9">
        <v>0</v>
      </c>
      <c r="C627" s="10">
        <v>0</v>
      </c>
      <c r="D627" s="10">
        <f>C627*B627</f>
        <v>0</v>
      </c>
      <c r="E627" s="38" t="s">
        <v>69</v>
      </c>
      <c r="F627" s="9"/>
      <c r="G627" s="22">
        <v>0</v>
      </c>
      <c r="H627" s="10">
        <f>(B627*G627)-D627</f>
        <v>0</v>
      </c>
      <c r="I627" s="9"/>
      <c r="J627" s="38">
        <f>G627*B627</f>
        <v>0</v>
      </c>
      <c r="K627" s="9" t="str">
        <f t="shared" ref="K627:K628" si="24">IF(B627&lt;&gt;0,"sell "&amp;B627&amp;" "&amp;A627&amp;" @ $"&amp;G627,"")</f>
        <v/>
      </c>
      <c r="L627" s="10">
        <f>L626+(G627*B627)</f>
        <v>9291.89</v>
      </c>
      <c r="M627" s="9"/>
      <c r="N627" s="9"/>
      <c r="O627" s="9"/>
      <c r="P627" s="9"/>
      <c r="Q627" s="11"/>
    </row>
    <row r="628" spans="1:17">
      <c r="A628" s="14"/>
      <c r="B628" s="9">
        <v>0</v>
      </c>
      <c r="C628" s="10">
        <v>0</v>
      </c>
      <c r="D628" s="10">
        <f>C628*B628</f>
        <v>0</v>
      </c>
      <c r="E628" s="38" t="s">
        <v>69</v>
      </c>
      <c r="F628" s="9"/>
      <c r="G628" s="22">
        <v>0</v>
      </c>
      <c r="H628" s="10">
        <f>(B628*G628)-D628</f>
        <v>0</v>
      </c>
      <c r="I628" s="9"/>
      <c r="J628" s="38">
        <f>G628*B628</f>
        <v>0</v>
      </c>
      <c r="K628" s="9" t="str">
        <f t="shared" si="24"/>
        <v/>
      </c>
      <c r="L628" s="10">
        <f>L627+(G628*B628)</f>
        <v>9291.89</v>
      </c>
      <c r="M628" s="9" t="s">
        <v>44</v>
      </c>
      <c r="N628" s="9"/>
      <c r="O628" s="9"/>
      <c r="P628" s="9"/>
      <c r="Q628" s="11"/>
    </row>
    <row r="629" spans="1:17">
      <c r="A629" s="14"/>
      <c r="B629" s="9"/>
      <c r="C629" s="10"/>
      <c r="D629" s="10">
        <f>SUM(D626:D628)</f>
        <v>1400.3899999999999</v>
      </c>
      <c r="E629" s="9"/>
      <c r="F629" s="9"/>
      <c r="G629" s="10"/>
      <c r="H629" s="10">
        <f>SUM(H626:H628)</f>
        <v>1.3099999999999454</v>
      </c>
      <c r="I629" s="9"/>
      <c r="J629" s="38">
        <f>SUM(J626:J628)</f>
        <v>1401.6999999999998</v>
      </c>
      <c r="K629" s="9"/>
      <c r="L629" s="10"/>
      <c r="M629" s="9"/>
      <c r="N629" s="9"/>
      <c r="O629" s="9"/>
      <c r="P629" s="9"/>
      <c r="Q629" s="11"/>
    </row>
    <row r="630" spans="1:17">
      <c r="A630" s="14"/>
      <c r="B630" s="9"/>
      <c r="C630" s="10"/>
      <c r="D630" s="10"/>
      <c r="E630" s="9"/>
      <c r="F630" s="9"/>
      <c r="G630" s="38"/>
      <c r="H630" s="39"/>
      <c r="I630" s="9"/>
      <c r="J630" s="9"/>
      <c r="K630" s="9"/>
      <c r="L630" s="10"/>
      <c r="M630" s="9"/>
      <c r="N630" s="9"/>
      <c r="O630" s="9"/>
      <c r="P630" s="9"/>
      <c r="Q630" s="11"/>
    </row>
    <row r="631" spans="1:17">
      <c r="A631" s="14"/>
      <c r="B631" s="9"/>
      <c r="C631" s="10"/>
      <c r="D631" s="10"/>
      <c r="E631" s="20"/>
      <c r="F631" s="9"/>
      <c r="G631" s="10"/>
      <c r="H631" s="10"/>
      <c r="I631" s="9"/>
      <c r="J631" s="9"/>
      <c r="K631" s="9"/>
      <c r="L631" s="10"/>
      <c r="M631" s="12" t="s">
        <v>41</v>
      </c>
      <c r="N631" s="9"/>
      <c r="O631" s="9"/>
      <c r="P631" s="9"/>
      <c r="Q631" s="11"/>
    </row>
    <row r="632" spans="1:17">
      <c r="A632" s="8" t="s">
        <v>12</v>
      </c>
      <c r="B632" s="9"/>
      <c r="C632" s="10"/>
      <c r="D632" s="10"/>
      <c r="E632" s="20"/>
      <c r="F632" s="9"/>
      <c r="G632" s="10"/>
      <c r="H632" s="10"/>
      <c r="I632" s="9"/>
      <c r="J632" s="9"/>
      <c r="K632" s="9"/>
      <c r="L632" s="10"/>
      <c r="M632" s="12" t="s">
        <v>42</v>
      </c>
      <c r="N632" s="9"/>
      <c r="O632" s="9"/>
      <c r="P632" s="9"/>
      <c r="Q632" s="11"/>
    </row>
    <row r="633" spans="1:17">
      <c r="A633" s="8" t="s">
        <v>3</v>
      </c>
      <c r="B633" s="12" t="s">
        <v>6</v>
      </c>
      <c r="C633" s="13" t="s">
        <v>4</v>
      </c>
      <c r="D633" s="13" t="s">
        <v>5</v>
      </c>
      <c r="E633" s="23" t="s">
        <v>16</v>
      </c>
      <c r="F633" s="9"/>
      <c r="G633" s="13" t="s">
        <v>18</v>
      </c>
      <c r="H633" s="13" t="s">
        <v>19</v>
      </c>
      <c r="I633" s="9"/>
      <c r="J633" s="9"/>
      <c r="K633" s="9"/>
      <c r="L633" s="10"/>
      <c r="M633" s="38">
        <f>L625</f>
        <v>7890.19</v>
      </c>
      <c r="N633" s="9" t="s">
        <v>45</v>
      </c>
      <c r="O633" s="9"/>
      <c r="P633" s="9"/>
      <c r="Q633" s="11"/>
    </row>
    <row r="634" spans="1:17">
      <c r="A634" s="14" t="s">
        <v>109</v>
      </c>
      <c r="B634" s="9">
        <v>25</v>
      </c>
      <c r="C634" s="10">
        <v>43.77</v>
      </c>
      <c r="D634" s="10">
        <f>C634*B634</f>
        <v>1094.25</v>
      </c>
      <c r="E634" s="38" t="s">
        <v>69</v>
      </c>
      <c r="F634" s="9"/>
      <c r="G634" s="22">
        <v>43.77</v>
      </c>
      <c r="H634" s="10">
        <f>(B634*G634)-D634</f>
        <v>0</v>
      </c>
      <c r="I634" s="9"/>
      <c r="J634" s="9"/>
      <c r="K634" s="9" t="str">
        <f>IF(B634&lt;&gt;0,"buy "&amp;B634&amp;" "&amp;A634&amp;" @ $"&amp;G634,"")</f>
        <v>buy 25 DAVA @ $43.77</v>
      </c>
      <c r="L634" s="10">
        <f>L628-(G634*B634)</f>
        <v>8197.64</v>
      </c>
      <c r="M634" s="38">
        <f>L625-(G634*B634)</f>
        <v>6795.94</v>
      </c>
      <c r="N634" s="9"/>
      <c r="O634" s="9"/>
      <c r="P634" s="9"/>
      <c r="Q634" s="11"/>
    </row>
    <row r="635" spans="1:17">
      <c r="A635" s="14" t="s">
        <v>110</v>
      </c>
      <c r="B635" s="9">
        <v>7</v>
      </c>
      <c r="C635" s="10">
        <v>157.09</v>
      </c>
      <c r="D635" s="10">
        <f>C635*B635</f>
        <v>1099.6300000000001</v>
      </c>
      <c r="E635" s="38" t="s">
        <v>69</v>
      </c>
      <c r="F635" s="9"/>
      <c r="G635" s="22">
        <v>153.47999999999999</v>
      </c>
      <c r="H635" s="10">
        <f>(B635*G635)-D635</f>
        <v>-25.270000000000209</v>
      </c>
      <c r="I635" s="9"/>
      <c r="J635" s="9"/>
      <c r="K635" s="9" t="str">
        <f>IF(B635&lt;&gt;0,"buy "&amp;B635&amp;" "&amp;A635&amp;" @ $"&amp;G635,"")</f>
        <v>buy 7 ARE @ $153.48</v>
      </c>
      <c r="L635" s="10">
        <f>L634-(G635*B635)</f>
        <v>7123.28</v>
      </c>
      <c r="M635" s="38">
        <f>M634-(G635*B635)</f>
        <v>5721.58</v>
      </c>
      <c r="N635" s="9"/>
      <c r="O635" s="9"/>
      <c r="P635" s="9"/>
      <c r="Q635" s="11"/>
    </row>
    <row r="636" spans="1:17">
      <c r="A636" s="28"/>
      <c r="B636" s="29">
        <v>0</v>
      </c>
      <c r="C636" s="30">
        <v>0</v>
      </c>
      <c r="D636" s="30">
        <f>C636*B636</f>
        <v>0</v>
      </c>
      <c r="E636" s="38" t="s">
        <v>69</v>
      </c>
      <c r="F636" s="29"/>
      <c r="G636" s="31">
        <v>0</v>
      </c>
      <c r="H636" s="30">
        <f>(B636*G636)-D636</f>
        <v>0</v>
      </c>
      <c r="I636" s="9"/>
      <c r="J636" s="9"/>
      <c r="K636" s="9" t="str">
        <f>IF(B636&lt;&gt;0,"buy "&amp;B636&amp;" "&amp;A636&amp;" @ $"&amp;G636,"")</f>
        <v/>
      </c>
      <c r="L636" s="10">
        <f>L635-(G636*B636)</f>
        <v>7123.28</v>
      </c>
      <c r="M636" s="38">
        <f>M635-(G636*B636)</f>
        <v>5721.58</v>
      </c>
      <c r="N636" s="9" t="str">
        <f>"$"&amp;M636&amp;" will be the balance in the account after purchases.  "</f>
        <v xml:space="preserve">$5721.58 will be the balance in the account after purchases.  </v>
      </c>
      <c r="O636" s="9"/>
      <c r="P636" s="9"/>
      <c r="Q636" s="11"/>
    </row>
    <row r="637" spans="1:17">
      <c r="A637" s="14"/>
      <c r="B637" s="9"/>
      <c r="C637" s="10"/>
      <c r="D637" s="10">
        <f>SUM(D634:D636)</f>
        <v>2193.88</v>
      </c>
      <c r="E637" s="9"/>
      <c r="F637" s="9"/>
      <c r="G637" s="10" t="s">
        <v>28</v>
      </c>
      <c r="H637" s="10">
        <f>SUM(H634:H636)</f>
        <v>-25.270000000000209</v>
      </c>
      <c r="I637" s="9"/>
      <c r="J637" s="9"/>
      <c r="K637" s="9"/>
      <c r="L637" s="10"/>
      <c r="M637" s="9"/>
      <c r="N637" s="9" t="s">
        <v>84</v>
      </c>
      <c r="O637" s="9"/>
      <c r="P637" s="9"/>
      <c r="Q637" s="11"/>
    </row>
    <row r="638" spans="1:17">
      <c r="A638" s="14"/>
      <c r="B638" s="9"/>
      <c r="C638" s="10"/>
      <c r="D638" s="10"/>
      <c r="E638" s="9"/>
      <c r="F638" s="9"/>
      <c r="G638" s="10"/>
      <c r="H638" s="10"/>
      <c r="I638" s="9"/>
      <c r="J638" s="9"/>
      <c r="K638" s="9"/>
      <c r="L638" s="10"/>
      <c r="M638" s="12" t="str">
        <f>IF(J629+M636&gt;0,"Credit Surplus","Credit Shortage")</f>
        <v>Credit Surplus</v>
      </c>
      <c r="N638" s="38">
        <f>J629+M636</f>
        <v>7123.28</v>
      </c>
      <c r="O638" s="9" t="s">
        <v>77</v>
      </c>
      <c r="P638" s="9"/>
      <c r="Q638" s="11"/>
    </row>
    <row r="639" spans="1:17">
      <c r="A639" s="14"/>
      <c r="B639" s="9"/>
      <c r="C639" s="10"/>
      <c r="D639" s="10"/>
      <c r="E639" s="9"/>
      <c r="F639" s="9"/>
      <c r="G639" s="10"/>
      <c r="H639" s="10"/>
      <c r="I639" s="9"/>
      <c r="J639" s="9"/>
      <c r="K639" s="9"/>
      <c r="L639" s="10"/>
      <c r="M639" s="9"/>
      <c r="N639" s="9"/>
      <c r="O639" s="9"/>
      <c r="P639" s="9"/>
      <c r="Q639" s="11"/>
    </row>
    <row r="640" spans="1:17">
      <c r="A640" s="14"/>
      <c r="B640" s="9"/>
      <c r="C640" s="10"/>
      <c r="D640" s="10"/>
      <c r="E640" s="9"/>
      <c r="F640" s="9"/>
      <c r="G640" s="10"/>
      <c r="H640" s="10"/>
      <c r="I640" s="9"/>
      <c r="J640" s="9"/>
      <c r="K640" s="9"/>
      <c r="L640" s="9"/>
      <c r="M640" s="9"/>
      <c r="N640" s="9"/>
      <c r="O640" s="9"/>
      <c r="P640" s="9"/>
      <c r="Q640" s="11"/>
    </row>
    <row r="641" spans="1:17">
      <c r="A641" s="14" t="s">
        <v>23</v>
      </c>
      <c r="B641" s="9"/>
      <c r="C641" s="10"/>
      <c r="D641" s="22">
        <v>1123.6400000000001</v>
      </c>
      <c r="E641" s="9" t="s">
        <v>73</v>
      </c>
      <c r="F641" s="9"/>
      <c r="G641" s="10"/>
      <c r="H641" s="10"/>
      <c r="I641" s="9"/>
      <c r="J641" s="9"/>
      <c r="K641" s="9"/>
      <c r="L641" s="9"/>
      <c r="M641" s="9"/>
      <c r="N641" s="9"/>
      <c r="O641" s="9"/>
      <c r="P641" s="9"/>
      <c r="Q641" s="11"/>
    </row>
    <row r="642" spans="1:17">
      <c r="A642" s="14" t="s">
        <v>24</v>
      </c>
      <c r="B642" s="9"/>
      <c r="C642" s="10"/>
      <c r="D642" s="40">
        <f>H629</f>
        <v>1.3099999999999454</v>
      </c>
      <c r="E642" s="9" t="s">
        <v>36</v>
      </c>
      <c r="F642" s="9"/>
      <c r="G642" s="10"/>
      <c r="H642" s="10"/>
      <c r="I642" s="9"/>
      <c r="J642" s="9"/>
      <c r="K642" s="9"/>
      <c r="L642" s="9"/>
      <c r="M642" s="9"/>
      <c r="N642" s="9"/>
      <c r="O642" s="9"/>
      <c r="P642" s="9"/>
      <c r="Q642" s="11"/>
    </row>
    <row r="643" spans="1:17">
      <c r="A643" s="14" t="s">
        <v>25</v>
      </c>
      <c r="B643" s="9"/>
      <c r="C643" s="10"/>
      <c r="D643" s="10">
        <f>D641+D642</f>
        <v>1124.95</v>
      </c>
      <c r="E643" s="9"/>
      <c r="F643" s="9"/>
      <c r="G643" s="10"/>
      <c r="H643" s="10"/>
      <c r="I643" s="9"/>
      <c r="J643" s="9"/>
      <c r="K643" s="9"/>
      <c r="L643" s="9"/>
      <c r="M643" s="9"/>
      <c r="N643" s="9"/>
      <c r="O643" s="9"/>
      <c r="P643" s="9"/>
      <c r="Q643" s="11"/>
    </row>
    <row r="644" spans="1:17">
      <c r="A644" s="14" t="s">
        <v>27</v>
      </c>
      <c r="B644" s="9"/>
      <c r="C644" s="10"/>
      <c r="D644" s="10">
        <f>H637</f>
        <v>-25.270000000000209</v>
      </c>
      <c r="E644" s="9" t="s">
        <v>37</v>
      </c>
      <c r="F644" s="9"/>
      <c r="G644" s="10"/>
      <c r="H644" s="10"/>
      <c r="I644" s="9"/>
      <c r="J644" s="9"/>
      <c r="K644" s="9"/>
      <c r="L644" s="9"/>
      <c r="M644" s="9"/>
      <c r="N644" s="9"/>
      <c r="O644" s="9"/>
      <c r="P644" s="9"/>
      <c r="Q644" s="11"/>
    </row>
    <row r="645" spans="1:17">
      <c r="A645" s="14" t="s">
        <v>25</v>
      </c>
      <c r="B645" s="9"/>
      <c r="C645" s="10"/>
      <c r="D645" s="32">
        <f>D643-D644</f>
        <v>1150.2200000000003</v>
      </c>
      <c r="E645" s="20" t="s">
        <v>38</v>
      </c>
      <c r="F645" s="9"/>
      <c r="G645" s="10"/>
      <c r="H645" s="10"/>
      <c r="I645" s="9"/>
      <c r="J645" s="9"/>
      <c r="K645" s="9"/>
      <c r="L645" s="9"/>
      <c r="M645" s="9"/>
      <c r="N645" s="9"/>
      <c r="O645" s="9"/>
      <c r="P645" s="9"/>
      <c r="Q645" s="11"/>
    </row>
    <row r="646" spans="1:17" ht="14.65" thickBot="1">
      <c r="A646" s="16"/>
      <c r="B646" s="17"/>
      <c r="C646" s="18"/>
      <c r="D646" s="18"/>
      <c r="E646" s="17"/>
      <c r="F646" s="17"/>
      <c r="G646" s="18"/>
      <c r="H646" s="18"/>
      <c r="I646" s="17"/>
      <c r="J646" s="17"/>
      <c r="K646" s="17"/>
      <c r="L646" s="17"/>
      <c r="M646" s="17"/>
      <c r="N646" s="17"/>
      <c r="O646" s="17"/>
      <c r="P646" s="17"/>
      <c r="Q646" s="19"/>
    </row>
    <row r="647" spans="1:17" ht="14.65" thickTop="1"/>
    <row r="648" spans="1:17" ht="14.65" thickBot="1"/>
    <row r="649" spans="1:17" ht="14.65" thickTop="1">
      <c r="A649" s="3"/>
      <c r="B649" s="4"/>
      <c r="C649" s="5">
        <v>43922</v>
      </c>
      <c r="D649" s="6"/>
      <c r="E649" s="4"/>
      <c r="F649" s="4"/>
      <c r="G649" s="6"/>
      <c r="H649" s="6"/>
      <c r="I649" s="4"/>
      <c r="J649" s="4"/>
      <c r="K649" s="4"/>
      <c r="L649" s="21" t="s">
        <v>40</v>
      </c>
      <c r="M649" s="4"/>
      <c r="N649" s="4"/>
      <c r="O649" s="4"/>
      <c r="P649" s="4"/>
      <c r="Q649" s="7"/>
    </row>
    <row r="650" spans="1:17">
      <c r="A650" s="8" t="s">
        <v>11</v>
      </c>
      <c r="B650" s="9"/>
      <c r="C650" s="10"/>
      <c r="D650" s="10"/>
      <c r="E650" s="9"/>
      <c r="F650" s="9"/>
      <c r="G650" s="10"/>
      <c r="H650" s="10"/>
      <c r="I650" s="9"/>
      <c r="J650" s="12" t="s">
        <v>68</v>
      </c>
      <c r="K650" s="9"/>
      <c r="L650" s="12" t="s">
        <v>21</v>
      </c>
      <c r="M650" s="9"/>
      <c r="N650" s="9"/>
      <c r="O650" s="9"/>
      <c r="P650" s="9"/>
      <c r="Q650" s="11"/>
    </row>
    <row r="651" spans="1:17">
      <c r="A651" s="8" t="s">
        <v>3</v>
      </c>
      <c r="B651" s="12" t="s">
        <v>6</v>
      </c>
      <c r="C651" s="13" t="s">
        <v>4</v>
      </c>
      <c r="D651" s="13" t="s">
        <v>7</v>
      </c>
      <c r="E651" s="12" t="s">
        <v>16</v>
      </c>
      <c r="F651" s="9"/>
      <c r="G651" s="13" t="s">
        <v>18</v>
      </c>
      <c r="H651" s="13" t="s">
        <v>19</v>
      </c>
      <c r="I651" s="9"/>
      <c r="J651" s="12" t="s">
        <v>67</v>
      </c>
      <c r="K651" s="9"/>
      <c r="L651" s="22">
        <v>8037.5</v>
      </c>
      <c r="M651" s="9" t="s">
        <v>56</v>
      </c>
      <c r="N651" s="9"/>
      <c r="O651" s="9"/>
      <c r="P651" s="9"/>
      <c r="Q651" s="11"/>
    </row>
    <row r="652" spans="1:17">
      <c r="A652" s="14" t="s">
        <v>63</v>
      </c>
      <c r="B652" s="9">
        <v>38</v>
      </c>
      <c r="C652" s="10">
        <v>23.74</v>
      </c>
      <c r="D652" s="10">
        <f>C652*B652</f>
        <v>902.11999999999989</v>
      </c>
      <c r="E652" s="38" t="s">
        <v>69</v>
      </c>
      <c r="F652" s="9"/>
      <c r="G652" s="22">
        <v>22.61</v>
      </c>
      <c r="H652" s="10">
        <f>(B652*G652)-D652</f>
        <v>-42.939999999999941</v>
      </c>
      <c r="I652" s="9"/>
      <c r="J652" s="38">
        <f>G652*B652</f>
        <v>859.18</v>
      </c>
      <c r="K652" s="9" t="str">
        <f>"sell "&amp;B652&amp;" "&amp;A652&amp;" @ $"&amp;G652</f>
        <v>sell 38 GTY @ $22.61</v>
      </c>
      <c r="L652" s="10">
        <f>L651+(G652*B652)</f>
        <v>8896.68</v>
      </c>
      <c r="M652" s="9"/>
      <c r="N652" s="9"/>
      <c r="O652" s="9"/>
      <c r="P652" s="9"/>
      <c r="Q652" s="11"/>
    </row>
    <row r="653" spans="1:17">
      <c r="A653" s="14" t="s">
        <v>100</v>
      </c>
      <c r="B653" s="9">
        <v>42</v>
      </c>
      <c r="C653" s="10">
        <v>21.5</v>
      </c>
      <c r="D653" s="10">
        <f>C653*B653</f>
        <v>903</v>
      </c>
      <c r="E653" s="38" t="s">
        <v>69</v>
      </c>
      <c r="F653" s="9"/>
      <c r="G653" s="22">
        <v>20.53</v>
      </c>
      <c r="H653" s="10">
        <f>(B653*G653)-D653</f>
        <v>-40.740000000000009</v>
      </c>
      <c r="I653" s="9"/>
      <c r="J653" s="38">
        <f>G653*B653</f>
        <v>862.26</v>
      </c>
      <c r="K653" s="9" t="str">
        <f>"sell "&amp;B653&amp;" "&amp;A653&amp;" @ $"&amp;G653</f>
        <v>sell 42 MDU @ $20.53</v>
      </c>
      <c r="L653" s="10">
        <f>L652+(G653*B653)</f>
        <v>9758.94</v>
      </c>
      <c r="M653" s="9"/>
      <c r="N653" s="9"/>
      <c r="O653" s="9"/>
      <c r="P653" s="9"/>
      <c r="Q653" s="11"/>
    </row>
    <row r="654" spans="1:17">
      <c r="A654" s="14" t="s">
        <v>101</v>
      </c>
      <c r="B654" s="9">
        <v>26</v>
      </c>
      <c r="C654" s="10">
        <v>31.62</v>
      </c>
      <c r="D654" s="10">
        <f>C654*B654</f>
        <v>822.12</v>
      </c>
      <c r="E654" s="38" t="s">
        <v>69</v>
      </c>
      <c r="F654" s="9"/>
      <c r="G654" s="22">
        <v>30.03</v>
      </c>
      <c r="H654" s="10">
        <f>(B654*G654)-D654</f>
        <v>-41.340000000000032</v>
      </c>
      <c r="I654" s="9"/>
      <c r="J654" s="38">
        <f>G654*B654</f>
        <v>780.78</v>
      </c>
      <c r="K654" s="9" t="str">
        <f>"sell "&amp;B654&amp;" "&amp;A654&amp;" @ $"&amp;G654</f>
        <v>sell 26 LSXMK @ $30.03</v>
      </c>
      <c r="L654" s="10">
        <f>L653+(G654*B654)</f>
        <v>10539.720000000001</v>
      </c>
      <c r="M654" s="9" t="s">
        <v>44</v>
      </c>
      <c r="N654" s="9"/>
      <c r="O654" s="9"/>
      <c r="P654" s="9"/>
      <c r="Q654" s="11"/>
    </row>
    <row r="655" spans="1:17">
      <c r="A655" s="14"/>
      <c r="B655" s="9"/>
      <c r="C655" s="10"/>
      <c r="D655" s="10">
        <f>SUM(D652:D654)</f>
        <v>2627.24</v>
      </c>
      <c r="E655" s="9"/>
      <c r="F655" s="9"/>
      <c r="G655" s="10"/>
      <c r="H655" s="10">
        <f>SUM(H652:H654)</f>
        <v>-125.01999999999998</v>
      </c>
      <c r="I655" s="9"/>
      <c r="J655" s="38">
        <f>SUM(J652:J654)</f>
        <v>2502.2200000000003</v>
      </c>
      <c r="K655" s="9"/>
      <c r="L655" s="10"/>
      <c r="M655" s="9"/>
      <c r="N655" s="9"/>
      <c r="O655" s="9"/>
      <c r="P655" s="9"/>
      <c r="Q655" s="11"/>
    </row>
    <row r="656" spans="1:17">
      <c r="A656" s="14"/>
      <c r="B656" s="9"/>
      <c r="C656" s="10"/>
      <c r="D656" s="10"/>
      <c r="E656" s="9"/>
      <c r="F656" s="9"/>
      <c r="G656" s="38"/>
      <c r="H656" s="39"/>
      <c r="I656" s="9"/>
      <c r="J656" s="9"/>
      <c r="K656" s="9"/>
      <c r="L656" s="10"/>
      <c r="M656" s="9"/>
      <c r="N656" s="9"/>
      <c r="O656" s="9"/>
      <c r="P656" s="9"/>
      <c r="Q656" s="11"/>
    </row>
    <row r="657" spans="1:17">
      <c r="A657" s="14"/>
      <c r="B657" s="9"/>
      <c r="C657" s="10"/>
      <c r="D657" s="10"/>
      <c r="E657" s="20"/>
      <c r="F657" s="9"/>
      <c r="G657" s="10"/>
      <c r="H657" s="10"/>
      <c r="I657" s="9"/>
      <c r="J657" s="9"/>
      <c r="K657" s="9"/>
      <c r="L657" s="10"/>
      <c r="M657" s="12" t="s">
        <v>41</v>
      </c>
      <c r="N657" s="9"/>
      <c r="O657" s="9"/>
      <c r="P657" s="9"/>
      <c r="Q657" s="11"/>
    </row>
    <row r="658" spans="1:17">
      <c r="A658" s="8" t="s">
        <v>12</v>
      </c>
      <c r="B658" s="9"/>
      <c r="C658" s="10"/>
      <c r="D658" s="10"/>
      <c r="E658" s="20"/>
      <c r="F658" s="9"/>
      <c r="G658" s="10"/>
      <c r="H658" s="10"/>
      <c r="I658" s="9"/>
      <c r="J658" s="9"/>
      <c r="K658" s="9"/>
      <c r="L658" s="10"/>
      <c r="M658" s="12" t="s">
        <v>42</v>
      </c>
      <c r="N658" s="9"/>
      <c r="O658" s="9"/>
      <c r="P658" s="9"/>
      <c r="Q658" s="11"/>
    </row>
    <row r="659" spans="1:17">
      <c r="A659" s="8" t="s">
        <v>3</v>
      </c>
      <c r="B659" s="12" t="s">
        <v>6</v>
      </c>
      <c r="C659" s="13" t="s">
        <v>4</v>
      </c>
      <c r="D659" s="13" t="s">
        <v>5</v>
      </c>
      <c r="E659" s="23" t="s">
        <v>16</v>
      </c>
      <c r="F659" s="9"/>
      <c r="G659" s="13" t="s">
        <v>18</v>
      </c>
      <c r="H659" s="13" t="s">
        <v>19</v>
      </c>
      <c r="I659" s="9"/>
      <c r="J659" s="9"/>
      <c r="K659" s="9"/>
      <c r="L659" s="10"/>
      <c r="M659" s="38">
        <f>L651</f>
        <v>8037.5</v>
      </c>
      <c r="N659" s="9" t="s">
        <v>45</v>
      </c>
      <c r="O659" s="9"/>
      <c r="P659" s="9"/>
      <c r="Q659" s="11"/>
    </row>
    <row r="660" spans="1:17">
      <c r="A660" s="14" t="s">
        <v>106</v>
      </c>
      <c r="B660" s="9">
        <v>11</v>
      </c>
      <c r="C660" s="10">
        <v>102</v>
      </c>
      <c r="D660" s="10">
        <f>C660*B660</f>
        <v>1122</v>
      </c>
      <c r="E660" s="38" t="s">
        <v>69</v>
      </c>
      <c r="F660" s="9"/>
      <c r="G660" s="22">
        <v>98.41</v>
      </c>
      <c r="H660" s="10">
        <f>(B660*G660)-D660</f>
        <v>-39.490000000000009</v>
      </c>
      <c r="I660" s="9"/>
      <c r="J660" s="9"/>
      <c r="K660" s="9" t="str">
        <f>"buy "&amp;B660&amp;" "&amp;A660&amp;" @ $"&amp;G660</f>
        <v>buy 11 BFAM @ $98.41</v>
      </c>
      <c r="L660" s="10">
        <f>L654-(G660*B660)</f>
        <v>9457.2100000000009</v>
      </c>
      <c r="M660" s="38">
        <f>L651-(G660*B660)</f>
        <v>6954.99</v>
      </c>
      <c r="N660" s="9"/>
      <c r="O660" s="9"/>
      <c r="P660" s="9"/>
      <c r="Q660" s="11"/>
    </row>
    <row r="661" spans="1:17">
      <c r="A661" s="14" t="s">
        <v>64</v>
      </c>
      <c r="B661" s="9">
        <v>13</v>
      </c>
      <c r="C661" s="10">
        <v>83.62</v>
      </c>
      <c r="D661" s="10">
        <f>C661*B661</f>
        <v>1087.06</v>
      </c>
      <c r="E661" s="38" t="s">
        <v>69</v>
      </c>
      <c r="F661" s="9"/>
      <c r="G661" s="22">
        <v>79.430000000000007</v>
      </c>
      <c r="H661" s="10">
        <f>(B661*G661)-D661</f>
        <v>-54.4699999999998</v>
      </c>
      <c r="I661" s="9"/>
      <c r="J661" s="9"/>
      <c r="K661" s="9" t="str">
        <f>"buy "&amp;B661&amp;" "&amp;A661&amp;" @ $"&amp;G661</f>
        <v>buy 13 OGS @ $79.43</v>
      </c>
      <c r="L661" s="10">
        <f>L660-(G661*B661)</f>
        <v>8424.6200000000008</v>
      </c>
      <c r="M661" s="38">
        <f>M660-(G661*B661)</f>
        <v>5922.4</v>
      </c>
      <c r="N661" s="9"/>
      <c r="O661" s="9"/>
      <c r="P661" s="9"/>
      <c r="Q661" s="11"/>
    </row>
    <row r="662" spans="1:17">
      <c r="A662" s="28" t="s">
        <v>107</v>
      </c>
      <c r="B662" s="29">
        <v>40</v>
      </c>
      <c r="C662" s="30">
        <v>27.71</v>
      </c>
      <c r="D662" s="30">
        <f>C662*B662</f>
        <v>1108.4000000000001</v>
      </c>
      <c r="E662" s="38" t="s">
        <v>69</v>
      </c>
      <c r="F662" s="29"/>
      <c r="G662" s="31">
        <v>26.13</v>
      </c>
      <c r="H662" s="30">
        <f>(B662*G662)-D662</f>
        <v>-63.200000000000045</v>
      </c>
      <c r="I662" s="9"/>
      <c r="J662" s="9"/>
      <c r="K662" s="9" t="str">
        <f>"buy "&amp;B662&amp;" "&amp;A662&amp;" @ $"&amp;G662</f>
        <v>buy 40 GLPI @ $26.13</v>
      </c>
      <c r="L662" s="10">
        <f>L661-(G662*B662)</f>
        <v>7379.420000000001</v>
      </c>
      <c r="M662" s="38">
        <f>M661-(G662*B662)</f>
        <v>4877.2</v>
      </c>
      <c r="N662" s="9" t="str">
        <f>"$"&amp;M662&amp;" will be the balance in the account after purchases.  "</f>
        <v xml:space="preserve">$4877.2 will be the balance in the account after purchases.  </v>
      </c>
      <c r="O662" s="9"/>
      <c r="P662" s="9"/>
      <c r="Q662" s="11"/>
    </row>
    <row r="663" spans="1:17">
      <c r="A663" s="14"/>
      <c r="B663" s="9"/>
      <c r="C663" s="10"/>
      <c r="D663" s="10">
        <f>SUM(D660:D662)</f>
        <v>3317.46</v>
      </c>
      <c r="E663" s="9"/>
      <c r="F663" s="9"/>
      <c r="G663" s="10" t="s">
        <v>28</v>
      </c>
      <c r="H663" s="10">
        <f>SUM(H660:H662)</f>
        <v>-157.15999999999985</v>
      </c>
      <c r="I663" s="9"/>
      <c r="J663" s="9"/>
      <c r="K663" s="9"/>
      <c r="L663" s="10"/>
      <c r="M663" s="9"/>
      <c r="N663" s="9" t="s">
        <v>84</v>
      </c>
      <c r="O663" s="9"/>
      <c r="P663" s="9"/>
      <c r="Q663" s="11"/>
    </row>
    <row r="664" spans="1:17">
      <c r="A664" s="14"/>
      <c r="B664" s="9"/>
      <c r="C664" s="10"/>
      <c r="D664" s="10"/>
      <c r="E664" s="9"/>
      <c r="F664" s="9"/>
      <c r="G664" s="10"/>
      <c r="H664" s="10"/>
      <c r="I664" s="9"/>
      <c r="J664" s="9"/>
      <c r="K664" s="9"/>
      <c r="L664" s="10"/>
      <c r="M664" s="12" t="str">
        <f>IF(J655+M662&gt;0,"Credit Surplus","Credit Shortage")</f>
        <v>Credit Surplus</v>
      </c>
      <c r="N664" s="38">
        <f>J655+M662</f>
        <v>7379.42</v>
      </c>
      <c r="O664" s="9" t="s">
        <v>77</v>
      </c>
      <c r="P664" s="9"/>
      <c r="Q664" s="11"/>
    </row>
    <row r="665" spans="1:17">
      <c r="A665" s="14"/>
      <c r="B665" s="9"/>
      <c r="C665" s="10"/>
      <c r="D665" s="10"/>
      <c r="E665" s="9"/>
      <c r="F665" s="9"/>
      <c r="G665" s="10"/>
      <c r="H665" s="10"/>
      <c r="I665" s="9"/>
      <c r="J665" s="9"/>
      <c r="K665" s="9"/>
      <c r="L665" s="10"/>
      <c r="M665" s="9"/>
      <c r="N665" s="9"/>
      <c r="O665" s="9"/>
      <c r="P665" s="9"/>
      <c r="Q665" s="11"/>
    </row>
    <row r="666" spans="1:17">
      <c r="A666" s="14"/>
      <c r="B666" s="9"/>
      <c r="C666" s="10"/>
      <c r="D666" s="10"/>
      <c r="E666" s="9"/>
      <c r="F666" s="9"/>
      <c r="G666" s="10"/>
      <c r="H666" s="10"/>
      <c r="I666" s="9"/>
      <c r="J666" s="9"/>
      <c r="K666" s="9"/>
      <c r="L666" s="9"/>
      <c r="M666" s="9"/>
      <c r="N666" s="9"/>
      <c r="O666" s="9"/>
      <c r="P666" s="9"/>
      <c r="Q666" s="11"/>
    </row>
    <row r="667" spans="1:17">
      <c r="A667" s="14" t="s">
        <v>23</v>
      </c>
      <c r="B667" s="9"/>
      <c r="C667" s="10"/>
      <c r="D667" s="22">
        <v>1884.99</v>
      </c>
      <c r="E667" s="9" t="s">
        <v>73</v>
      </c>
      <c r="F667" s="9"/>
      <c r="G667" s="10"/>
      <c r="H667" s="10"/>
      <c r="I667" s="9"/>
      <c r="J667" s="9"/>
      <c r="K667" s="9"/>
      <c r="L667" s="9"/>
      <c r="M667" s="9"/>
      <c r="N667" s="9"/>
      <c r="O667" s="9"/>
      <c r="P667" s="9"/>
      <c r="Q667" s="11"/>
    </row>
    <row r="668" spans="1:17">
      <c r="A668" s="14" t="s">
        <v>24</v>
      </c>
      <c r="B668" s="9"/>
      <c r="C668" s="10"/>
      <c r="D668" s="40">
        <f>H655</f>
        <v>-125.01999999999998</v>
      </c>
      <c r="E668" s="9" t="s">
        <v>36</v>
      </c>
      <c r="F668" s="9"/>
      <c r="G668" s="10"/>
      <c r="H668" s="10"/>
      <c r="I668" s="9"/>
      <c r="J668" s="9"/>
      <c r="K668" s="9"/>
      <c r="L668" s="9"/>
      <c r="M668" s="9"/>
      <c r="N668" s="9"/>
      <c r="O668" s="9"/>
      <c r="P668" s="9"/>
      <c r="Q668" s="11"/>
    </row>
    <row r="669" spans="1:17">
      <c r="A669" s="14" t="s">
        <v>25</v>
      </c>
      <c r="B669" s="9"/>
      <c r="C669" s="10"/>
      <c r="D669" s="10">
        <f>D667+D668</f>
        <v>1759.97</v>
      </c>
      <c r="E669" s="9"/>
      <c r="F669" s="9"/>
      <c r="G669" s="10"/>
      <c r="H669" s="10"/>
      <c r="I669" s="9"/>
      <c r="J669" s="9"/>
      <c r="K669" s="9"/>
      <c r="L669" s="9"/>
      <c r="M669" s="9"/>
      <c r="N669" s="9"/>
      <c r="O669" s="9"/>
      <c r="P669" s="9"/>
      <c r="Q669" s="11"/>
    </row>
    <row r="670" spans="1:17">
      <c r="A670" s="14" t="s">
        <v>27</v>
      </c>
      <c r="B670" s="9"/>
      <c r="C670" s="10"/>
      <c r="D670" s="10">
        <f>H663</f>
        <v>-157.15999999999985</v>
      </c>
      <c r="E670" s="9" t="s">
        <v>37</v>
      </c>
      <c r="F670" s="9"/>
      <c r="G670" s="10"/>
      <c r="H670" s="10"/>
      <c r="I670" s="9"/>
      <c r="J670" s="9"/>
      <c r="K670" s="9"/>
      <c r="L670" s="9"/>
      <c r="M670" s="9"/>
      <c r="N670" s="9"/>
      <c r="O670" s="9"/>
      <c r="P670" s="9"/>
      <c r="Q670" s="11"/>
    </row>
    <row r="671" spans="1:17">
      <c r="A671" s="14" t="s">
        <v>25</v>
      </c>
      <c r="B671" s="9"/>
      <c r="C671" s="10"/>
      <c r="D671" s="32">
        <f>D669-D670</f>
        <v>1917.1299999999999</v>
      </c>
      <c r="E671" s="20" t="s">
        <v>38</v>
      </c>
      <c r="F671" s="9"/>
      <c r="G671" s="10"/>
      <c r="H671" s="10"/>
      <c r="I671" s="9"/>
      <c r="J671" s="9"/>
      <c r="K671" s="9"/>
      <c r="L671" s="9"/>
      <c r="M671" s="9"/>
      <c r="N671" s="9"/>
      <c r="O671" s="9"/>
      <c r="P671" s="9"/>
      <c r="Q671" s="11"/>
    </row>
    <row r="672" spans="1:17" ht="14.65" thickBot="1">
      <c r="A672" s="16"/>
      <c r="B672" s="17"/>
      <c r="C672" s="18"/>
      <c r="D672" s="18"/>
      <c r="E672" s="17"/>
      <c r="F672" s="17"/>
      <c r="G672" s="18"/>
      <c r="H672" s="18"/>
      <c r="I672" s="17"/>
      <c r="J672" s="17"/>
      <c r="K672" s="17"/>
      <c r="L672" s="17"/>
      <c r="M672" s="17"/>
      <c r="N672" s="17"/>
      <c r="O672" s="17"/>
      <c r="P672" s="17"/>
      <c r="Q672" s="19"/>
    </row>
    <row r="673" spans="1:17" ht="14.65" thickTop="1"/>
    <row r="677" spans="1:17" ht="14.65" thickBot="1"/>
    <row r="678" spans="1:17" ht="14.65" thickTop="1">
      <c r="A678" s="3"/>
      <c r="B678" s="4"/>
      <c r="C678" s="5">
        <v>43891</v>
      </c>
      <c r="D678" s="6"/>
      <c r="E678" s="4"/>
      <c r="F678" s="4"/>
      <c r="G678" s="6"/>
      <c r="H678" s="6"/>
      <c r="I678" s="4"/>
      <c r="J678" s="4"/>
      <c r="K678" s="4"/>
      <c r="L678" s="21" t="s">
        <v>40</v>
      </c>
      <c r="M678" s="4"/>
      <c r="N678" s="4"/>
      <c r="O678" s="4"/>
      <c r="P678" s="4"/>
      <c r="Q678" s="7"/>
    </row>
    <row r="679" spans="1:17">
      <c r="A679" s="8" t="s">
        <v>11</v>
      </c>
      <c r="B679" s="9"/>
      <c r="C679" s="10"/>
      <c r="D679" s="10"/>
      <c r="E679" s="9"/>
      <c r="F679" s="9"/>
      <c r="G679" s="10"/>
      <c r="H679" s="10"/>
      <c r="I679" s="9"/>
      <c r="J679" s="12" t="s">
        <v>68</v>
      </c>
      <c r="K679" s="9"/>
      <c r="L679" s="12" t="s">
        <v>21</v>
      </c>
      <c r="M679" s="9"/>
      <c r="N679" s="9"/>
      <c r="O679" s="9"/>
      <c r="P679" s="9"/>
      <c r="Q679" s="11"/>
    </row>
    <row r="680" spans="1:17">
      <c r="A680" s="8" t="s">
        <v>3</v>
      </c>
      <c r="B680" s="12" t="s">
        <v>6</v>
      </c>
      <c r="C680" s="13" t="s">
        <v>4</v>
      </c>
      <c r="D680" s="13" t="s">
        <v>7</v>
      </c>
      <c r="E680" s="12" t="s">
        <v>16</v>
      </c>
      <c r="F680" s="9"/>
      <c r="G680" s="13" t="s">
        <v>18</v>
      </c>
      <c r="H680" s="13" t="s">
        <v>19</v>
      </c>
      <c r="I680" s="9"/>
      <c r="J680" s="12" t="s">
        <v>67</v>
      </c>
      <c r="K680" s="9"/>
      <c r="L680" s="22">
        <v>8037.5</v>
      </c>
      <c r="M680" s="9" t="s">
        <v>56</v>
      </c>
      <c r="N680" s="9"/>
      <c r="O680" s="9"/>
      <c r="P680" s="9"/>
      <c r="Q680" s="11"/>
    </row>
    <row r="681" spans="1:17">
      <c r="A681" s="14" t="s">
        <v>97</v>
      </c>
      <c r="B681" s="9">
        <v>178</v>
      </c>
      <c r="C681" s="10">
        <v>5.93</v>
      </c>
      <c r="D681" s="10">
        <f>C681*B681</f>
        <v>1055.54</v>
      </c>
      <c r="E681" s="38" t="s">
        <v>69</v>
      </c>
      <c r="F681" s="9"/>
      <c r="G681" s="22">
        <v>6.11</v>
      </c>
      <c r="H681" s="10">
        <f>(B681*G681)-D681</f>
        <v>32.040000000000191</v>
      </c>
      <c r="I681" s="9"/>
      <c r="J681" s="38">
        <f>G681*B681</f>
        <v>1087.5800000000002</v>
      </c>
      <c r="K681" s="9" t="str">
        <f>"sell "&amp;B681&amp;" "&amp;A681&amp;" @ $"&amp;G681</f>
        <v>sell 178 SAND @ $6.11</v>
      </c>
      <c r="L681" s="10">
        <f>L680+(G681*B681)</f>
        <v>9125.08</v>
      </c>
      <c r="M681" s="9"/>
      <c r="N681" s="9"/>
      <c r="O681" s="9"/>
      <c r="P681" s="9"/>
      <c r="Q681" s="11"/>
    </row>
    <row r="682" spans="1:17">
      <c r="A682" s="14" t="s">
        <v>98</v>
      </c>
      <c r="B682" s="9">
        <v>60</v>
      </c>
      <c r="C682" s="10">
        <v>17.190000000000001</v>
      </c>
      <c r="D682" s="10">
        <f>C682*B682</f>
        <v>1031.4000000000001</v>
      </c>
      <c r="E682" s="38" t="s">
        <v>69</v>
      </c>
      <c r="F682" s="9"/>
      <c r="G682" s="22">
        <v>17.190000000000001</v>
      </c>
      <c r="H682" s="10">
        <f>(B682*G682)-D682</f>
        <v>0</v>
      </c>
      <c r="I682" s="9"/>
      <c r="J682" s="38">
        <f>G682*B682</f>
        <v>1031.4000000000001</v>
      </c>
      <c r="K682" s="9" t="str">
        <f>"sell "&amp;B682&amp;" "&amp;A682&amp;" @ $"&amp;G682</f>
        <v>sell 60 XPER @ $17.19</v>
      </c>
      <c r="L682" s="10">
        <f>L681+(G682*B682)</f>
        <v>10156.48</v>
      </c>
      <c r="M682" s="9"/>
      <c r="N682" s="9"/>
      <c r="O682" s="9"/>
      <c r="P682" s="9"/>
      <c r="Q682" s="11"/>
    </row>
    <row r="683" spans="1:17">
      <c r="A683" s="14" t="s">
        <v>99</v>
      </c>
      <c r="B683" s="9">
        <v>28</v>
      </c>
      <c r="C683" s="10">
        <v>37.29</v>
      </c>
      <c r="D683" s="10">
        <f>C683*B683</f>
        <v>1044.1199999999999</v>
      </c>
      <c r="E683" s="38" t="s">
        <v>69</v>
      </c>
      <c r="F683" s="9"/>
      <c r="G683" s="22">
        <v>37.72</v>
      </c>
      <c r="H683" s="10">
        <f>(B683*G683)-D683</f>
        <v>12.039999999999964</v>
      </c>
      <c r="I683" s="9"/>
      <c r="J683" s="38">
        <f>G683*B683</f>
        <v>1056.1599999999999</v>
      </c>
      <c r="K683" s="9" t="str">
        <f>"sell "&amp;B683&amp;" "&amp;A683&amp;" @ $"&amp;G683</f>
        <v>sell 28 PRGS @ $37.72</v>
      </c>
      <c r="L683" s="10">
        <f>L682+(G683*B683)</f>
        <v>11212.64</v>
      </c>
      <c r="M683" s="9" t="s">
        <v>44</v>
      </c>
      <c r="N683" s="9"/>
      <c r="O683" s="9"/>
      <c r="P683" s="9"/>
      <c r="Q683" s="11"/>
    </row>
    <row r="684" spans="1:17">
      <c r="A684" s="14"/>
      <c r="B684" s="9"/>
      <c r="C684" s="10"/>
      <c r="D684" s="10">
        <f>SUM(D681:D683)</f>
        <v>3131.06</v>
      </c>
      <c r="E684" s="9"/>
      <c r="F684" s="9"/>
      <c r="G684" s="10"/>
      <c r="H684" s="10">
        <f>SUM(H681:H683)</f>
        <v>44.080000000000155</v>
      </c>
      <c r="I684" s="9"/>
      <c r="J684" s="38">
        <f>SUM(J681:J683)</f>
        <v>3175.1400000000003</v>
      </c>
      <c r="K684" s="9"/>
      <c r="L684" s="10"/>
      <c r="M684" s="9"/>
      <c r="N684" s="9"/>
      <c r="O684" s="9"/>
      <c r="P684" s="9"/>
      <c r="Q684" s="11"/>
    </row>
    <row r="685" spans="1:17">
      <c r="A685" s="14"/>
      <c r="B685" s="9"/>
      <c r="C685" s="10"/>
      <c r="D685" s="10"/>
      <c r="E685" s="9"/>
      <c r="F685" s="9"/>
      <c r="G685" s="38"/>
      <c r="H685" s="39"/>
      <c r="I685" s="9"/>
      <c r="J685" s="9"/>
      <c r="K685" s="9"/>
      <c r="L685" s="10"/>
      <c r="M685" s="9"/>
      <c r="N685" s="9"/>
      <c r="O685" s="9"/>
      <c r="P685" s="9"/>
      <c r="Q685" s="11"/>
    </row>
    <row r="686" spans="1:17">
      <c r="A686" s="14"/>
      <c r="B686" s="9"/>
      <c r="C686" s="10"/>
      <c r="D686" s="10"/>
      <c r="E686" s="20"/>
      <c r="F686" s="9"/>
      <c r="G686" s="10"/>
      <c r="H686" s="10"/>
      <c r="I686" s="9"/>
      <c r="J686" s="9"/>
      <c r="K686" s="9"/>
      <c r="L686" s="10"/>
      <c r="M686" s="12" t="s">
        <v>41</v>
      </c>
      <c r="N686" s="9"/>
      <c r="O686" s="9"/>
      <c r="P686" s="9"/>
      <c r="Q686" s="11"/>
    </row>
    <row r="687" spans="1:17">
      <c r="A687" s="8" t="s">
        <v>12</v>
      </c>
      <c r="B687" s="9"/>
      <c r="C687" s="10"/>
      <c r="D687" s="10"/>
      <c r="E687" s="20"/>
      <c r="F687" s="9"/>
      <c r="G687" s="10"/>
      <c r="H687" s="10"/>
      <c r="I687" s="9"/>
      <c r="J687" s="9"/>
      <c r="K687" s="9"/>
      <c r="L687" s="10"/>
      <c r="M687" s="12" t="s">
        <v>42</v>
      </c>
      <c r="N687" s="9"/>
      <c r="O687" s="9"/>
      <c r="P687" s="9"/>
      <c r="Q687" s="11"/>
    </row>
    <row r="688" spans="1:17">
      <c r="A688" s="8" t="s">
        <v>3</v>
      </c>
      <c r="B688" s="12" t="s">
        <v>6</v>
      </c>
      <c r="C688" s="13" t="s">
        <v>4</v>
      </c>
      <c r="D688" s="13" t="s">
        <v>5</v>
      </c>
      <c r="E688" s="23" t="s">
        <v>16</v>
      </c>
      <c r="F688" s="9"/>
      <c r="G688" s="13" t="s">
        <v>18</v>
      </c>
      <c r="H688" s="13" t="s">
        <v>19</v>
      </c>
      <c r="I688" s="9"/>
      <c r="J688" s="9"/>
      <c r="K688" s="9"/>
      <c r="L688" s="10"/>
      <c r="M688" s="38">
        <f>L680</f>
        <v>8037.5</v>
      </c>
      <c r="N688" s="9" t="s">
        <v>45</v>
      </c>
      <c r="O688" s="9"/>
      <c r="P688" s="9"/>
      <c r="Q688" s="11"/>
    </row>
    <row r="689" spans="1:17">
      <c r="A689" s="14" t="s">
        <v>103</v>
      </c>
      <c r="B689" s="9">
        <v>37</v>
      </c>
      <c r="C689" s="10">
        <v>33.08</v>
      </c>
      <c r="D689" s="10">
        <f>C689*B689</f>
        <v>1223.96</v>
      </c>
      <c r="E689" s="38" t="s">
        <v>69</v>
      </c>
      <c r="F689" s="9"/>
      <c r="G689" s="22">
        <v>33.18</v>
      </c>
      <c r="H689" s="10">
        <f>(B689*G689)-D689</f>
        <v>3.7000000000000455</v>
      </c>
      <c r="I689" s="9"/>
      <c r="J689" s="9"/>
      <c r="K689" s="9" t="str">
        <f>"buy "&amp;B689&amp;" "&amp;A689&amp;" @ $"&amp;G689</f>
        <v>buy 37 SKX @ $33.18</v>
      </c>
      <c r="L689" s="10">
        <f>L683-(G689*B689)</f>
        <v>9984.98</v>
      </c>
      <c r="M689" s="38">
        <f>L680-(G689*B689)</f>
        <v>6809.84</v>
      </c>
      <c r="N689" s="9"/>
      <c r="O689" s="9"/>
      <c r="P689" s="9"/>
      <c r="Q689" s="11"/>
    </row>
    <row r="690" spans="1:17">
      <c r="A690" s="14" t="s">
        <v>104</v>
      </c>
      <c r="B690" s="9">
        <v>18</v>
      </c>
      <c r="C690" s="10">
        <v>67.87</v>
      </c>
      <c r="D690" s="10">
        <f>C690*B690</f>
        <v>1221.6600000000001</v>
      </c>
      <c r="E690" s="38" t="s">
        <v>69</v>
      </c>
      <c r="F690" s="9"/>
      <c r="G690" s="22">
        <v>67.88</v>
      </c>
      <c r="H690" s="10">
        <f>(B690*G690)-D690</f>
        <v>0.17999999999983629</v>
      </c>
      <c r="I690" s="9"/>
      <c r="J690" s="9"/>
      <c r="K690" s="9" t="str">
        <f>"buy "&amp;B690&amp;" "&amp;A690&amp;" @ $"&amp;G690</f>
        <v>buy 18 EE @ $67.88</v>
      </c>
      <c r="L690" s="10">
        <f>L689-(G690*B690)</f>
        <v>8763.14</v>
      </c>
      <c r="M690" s="38">
        <f>M689-(G690*B690)</f>
        <v>5588</v>
      </c>
      <c r="N690" s="9"/>
      <c r="O690" s="9"/>
      <c r="P690" s="9"/>
      <c r="Q690" s="11"/>
    </row>
    <row r="691" spans="1:17">
      <c r="A691" s="28" t="s">
        <v>105</v>
      </c>
      <c r="B691" s="29">
        <v>30</v>
      </c>
      <c r="C691" s="30">
        <v>40.46</v>
      </c>
      <c r="D691" s="30">
        <f>C691*B691</f>
        <v>1213.8</v>
      </c>
      <c r="E691" s="38" t="s">
        <v>69</v>
      </c>
      <c r="F691" s="29"/>
      <c r="G691" s="31">
        <v>40.61</v>
      </c>
      <c r="H691" s="30">
        <f>(B691*G691)-D691</f>
        <v>4.5</v>
      </c>
      <c r="I691" s="9"/>
      <c r="J691" s="9"/>
      <c r="K691" s="9" t="str">
        <f>"buy "&amp;B691&amp;" "&amp;A691&amp;" @ $"&amp;G691</f>
        <v>buy 30 DELL @ $40.61</v>
      </c>
      <c r="L691" s="10">
        <f>L690-(G691*B691)</f>
        <v>7544.8399999999992</v>
      </c>
      <c r="M691" s="38">
        <f>M690-(G691*B691)</f>
        <v>4369.7</v>
      </c>
      <c r="N691" s="9" t="str">
        <f>"$"&amp;M691&amp;" will be the balance in the account after purchases.  "</f>
        <v xml:space="preserve">$4369.7 will be the balance in the account after purchases.  </v>
      </c>
      <c r="O691" s="9"/>
      <c r="P691" s="9"/>
      <c r="Q691" s="11"/>
    </row>
    <row r="692" spans="1:17">
      <c r="A692" s="14"/>
      <c r="B692" s="9"/>
      <c r="C692" s="10"/>
      <c r="D692" s="10">
        <f>SUM(D689:D691)</f>
        <v>3659.42</v>
      </c>
      <c r="E692" s="9"/>
      <c r="F692" s="9"/>
      <c r="G692" s="10" t="s">
        <v>28</v>
      </c>
      <c r="H692" s="10">
        <f>SUM(H689:H691)</f>
        <v>8.3799999999998818</v>
      </c>
      <c r="I692" s="9"/>
      <c r="J692" s="9"/>
      <c r="K692" s="9"/>
      <c r="L692" s="10"/>
      <c r="M692" s="9"/>
      <c r="N692" s="9" t="s">
        <v>84</v>
      </c>
      <c r="O692" s="9"/>
      <c r="P692" s="9"/>
      <c r="Q692" s="11"/>
    </row>
    <row r="693" spans="1:17">
      <c r="A693" s="14"/>
      <c r="B693" s="9"/>
      <c r="C693" s="10"/>
      <c r="D693" s="10"/>
      <c r="E693" s="9"/>
      <c r="F693" s="9"/>
      <c r="G693" s="10"/>
      <c r="H693" s="10"/>
      <c r="I693" s="9"/>
      <c r="J693" s="9"/>
      <c r="K693" s="9"/>
      <c r="L693" s="10"/>
      <c r="M693" s="12" t="str">
        <f>IF(J684+M691&gt;0,"Credit Surplus","Credit Shortage")</f>
        <v>Credit Surplus</v>
      </c>
      <c r="N693" s="38">
        <f>J684+M691</f>
        <v>7544.84</v>
      </c>
      <c r="O693" s="9" t="s">
        <v>77</v>
      </c>
      <c r="P693" s="9"/>
      <c r="Q693" s="11"/>
    </row>
    <row r="694" spans="1:17">
      <c r="A694" s="14"/>
      <c r="B694" s="9"/>
      <c r="C694" s="10"/>
      <c r="D694" s="10"/>
      <c r="E694" s="9"/>
      <c r="F694" s="9"/>
      <c r="G694" s="10"/>
      <c r="H694" s="10"/>
      <c r="I694" s="9"/>
      <c r="J694" s="9"/>
      <c r="K694" s="9"/>
      <c r="L694" s="10"/>
      <c r="M694" s="9"/>
      <c r="N694" s="9"/>
      <c r="O694" s="9"/>
      <c r="P694" s="9"/>
      <c r="Q694" s="11"/>
    </row>
    <row r="695" spans="1:17">
      <c r="A695" s="14"/>
      <c r="B695" s="9"/>
      <c r="C695" s="10"/>
      <c r="D695" s="10"/>
      <c r="E695" s="9"/>
      <c r="F695" s="9"/>
      <c r="G695" s="10"/>
      <c r="H695" s="10"/>
      <c r="I695" s="9"/>
      <c r="J695" s="9"/>
      <c r="K695" s="9"/>
      <c r="L695" s="9"/>
      <c r="M695" s="9"/>
      <c r="N695" s="9"/>
      <c r="O695" s="9"/>
      <c r="P695" s="9"/>
      <c r="Q695" s="11"/>
    </row>
    <row r="696" spans="1:17">
      <c r="A696" s="14" t="s">
        <v>23</v>
      </c>
      <c r="B696" s="9"/>
      <c r="C696" s="10"/>
      <c r="D696" s="22">
        <v>2539.5100000000002</v>
      </c>
      <c r="E696" s="9" t="s">
        <v>73</v>
      </c>
      <c r="F696" s="9"/>
      <c r="G696" s="10"/>
      <c r="H696" s="10"/>
      <c r="I696" s="9"/>
      <c r="J696" s="9"/>
      <c r="K696" s="9"/>
      <c r="L696" s="9"/>
      <c r="M696" s="9"/>
      <c r="N696" s="9"/>
      <c r="O696" s="9"/>
      <c r="P696" s="9"/>
      <c r="Q696" s="11"/>
    </row>
    <row r="697" spans="1:17">
      <c r="A697" s="14" t="s">
        <v>24</v>
      </c>
      <c r="B697" s="9"/>
      <c r="C697" s="10"/>
      <c r="D697" s="40">
        <f>H684</f>
        <v>44.080000000000155</v>
      </c>
      <c r="E697" s="9" t="s">
        <v>36</v>
      </c>
      <c r="F697" s="9"/>
      <c r="G697" s="10"/>
      <c r="H697" s="10"/>
      <c r="I697" s="9"/>
      <c r="J697" s="9"/>
      <c r="K697" s="9"/>
      <c r="L697" s="9"/>
      <c r="M697" s="9"/>
      <c r="N697" s="9"/>
      <c r="O697" s="9"/>
      <c r="P697" s="9"/>
      <c r="Q697" s="11"/>
    </row>
    <row r="698" spans="1:17">
      <c r="A698" s="14" t="s">
        <v>25</v>
      </c>
      <c r="B698" s="9"/>
      <c r="C698" s="10"/>
      <c r="D698" s="10">
        <f>D696+D697</f>
        <v>2583.59</v>
      </c>
      <c r="E698" s="9"/>
      <c r="F698" s="9"/>
      <c r="G698" s="10"/>
      <c r="H698" s="10"/>
      <c r="I698" s="9"/>
      <c r="J698" s="9"/>
      <c r="K698" s="9"/>
      <c r="L698" s="9"/>
      <c r="M698" s="9"/>
      <c r="N698" s="9"/>
      <c r="O698" s="9"/>
      <c r="P698" s="9"/>
      <c r="Q698" s="11"/>
    </row>
    <row r="699" spans="1:17">
      <c r="A699" s="14" t="s">
        <v>27</v>
      </c>
      <c r="B699" s="9"/>
      <c r="C699" s="10"/>
      <c r="D699" s="10">
        <f>H692</f>
        <v>8.3799999999998818</v>
      </c>
      <c r="E699" s="9" t="s">
        <v>37</v>
      </c>
      <c r="F699" s="9"/>
      <c r="G699" s="10"/>
      <c r="H699" s="10"/>
      <c r="I699" s="9"/>
      <c r="J699" s="9"/>
      <c r="K699" s="9"/>
      <c r="L699" s="9"/>
      <c r="M699" s="9"/>
      <c r="N699" s="9"/>
      <c r="O699" s="9"/>
      <c r="P699" s="9"/>
      <c r="Q699" s="11"/>
    </row>
    <row r="700" spans="1:17">
      <c r="A700" s="14" t="s">
        <v>25</v>
      </c>
      <c r="B700" s="9"/>
      <c r="C700" s="10"/>
      <c r="D700" s="32">
        <f>D698-D699</f>
        <v>2575.21</v>
      </c>
      <c r="E700" s="20" t="s">
        <v>38</v>
      </c>
      <c r="F700" s="9"/>
      <c r="G700" s="10"/>
      <c r="H700" s="10"/>
      <c r="I700" s="9"/>
      <c r="J700" s="9"/>
      <c r="K700" s="9"/>
      <c r="L700" s="9"/>
      <c r="M700" s="9"/>
      <c r="N700" s="9"/>
      <c r="O700" s="9"/>
      <c r="P700" s="9"/>
      <c r="Q700" s="11"/>
    </row>
    <row r="701" spans="1:17" ht="14.65" thickBot="1">
      <c r="A701" s="16"/>
      <c r="B701" s="17"/>
      <c r="C701" s="18"/>
      <c r="D701" s="18"/>
      <c r="E701" s="17"/>
      <c r="F701" s="17"/>
      <c r="G701" s="18"/>
      <c r="H701" s="18"/>
      <c r="I701" s="17"/>
      <c r="J701" s="17"/>
      <c r="K701" s="17"/>
      <c r="L701" s="17"/>
      <c r="M701" s="17"/>
      <c r="N701" s="17"/>
      <c r="O701" s="17"/>
      <c r="P701" s="17"/>
      <c r="Q701" s="19"/>
    </row>
    <row r="702" spans="1:17" ht="14.65" thickTop="1"/>
    <row r="706" spans="1:17" ht="14.65" thickBot="1"/>
    <row r="707" spans="1:17" ht="14.65" thickTop="1">
      <c r="A707" s="3"/>
      <c r="B707" s="4"/>
      <c r="C707" s="5">
        <v>43862</v>
      </c>
      <c r="D707" s="6"/>
      <c r="E707" s="4"/>
      <c r="F707" s="4"/>
      <c r="G707" s="6"/>
      <c r="H707" s="6"/>
      <c r="I707" s="4"/>
      <c r="J707" s="4"/>
      <c r="K707" s="4"/>
      <c r="L707" s="21" t="s">
        <v>40</v>
      </c>
      <c r="M707" s="4"/>
      <c r="N707" s="4"/>
      <c r="O707" s="4"/>
      <c r="P707" s="4"/>
      <c r="Q707" s="7"/>
    </row>
    <row r="708" spans="1:17">
      <c r="A708" s="8" t="s">
        <v>11</v>
      </c>
      <c r="B708" s="9"/>
      <c r="C708" s="10"/>
      <c r="D708" s="10"/>
      <c r="E708" s="9"/>
      <c r="F708" s="9"/>
      <c r="G708" s="10"/>
      <c r="H708" s="10"/>
      <c r="I708" s="9"/>
      <c r="J708" s="12" t="s">
        <v>68</v>
      </c>
      <c r="K708" s="9"/>
      <c r="L708" s="12" t="s">
        <v>21</v>
      </c>
      <c r="M708" s="9"/>
      <c r="N708" s="9"/>
      <c r="O708" s="9"/>
      <c r="P708" s="9"/>
      <c r="Q708" s="11"/>
    </row>
    <row r="709" spans="1:17">
      <c r="A709" s="8" t="s">
        <v>3</v>
      </c>
      <c r="B709" s="12" t="s">
        <v>6</v>
      </c>
      <c r="C709" s="13" t="s">
        <v>4</v>
      </c>
      <c r="D709" s="13" t="s">
        <v>7</v>
      </c>
      <c r="E709" s="12" t="s">
        <v>16</v>
      </c>
      <c r="F709" s="9"/>
      <c r="G709" s="13" t="s">
        <v>18</v>
      </c>
      <c r="H709" s="13" t="s">
        <v>19</v>
      </c>
      <c r="I709" s="9"/>
      <c r="J709" s="12" t="s">
        <v>67</v>
      </c>
      <c r="K709" s="9"/>
      <c r="L709" s="22">
        <v>4504.6899999999996</v>
      </c>
      <c r="M709" s="9" t="s">
        <v>56</v>
      </c>
      <c r="N709" s="9"/>
      <c r="O709" s="9"/>
      <c r="P709" s="9"/>
      <c r="Q709" s="11"/>
    </row>
    <row r="710" spans="1:17">
      <c r="A710" s="14" t="s">
        <v>94</v>
      </c>
      <c r="B710" s="9">
        <v>10</v>
      </c>
      <c r="C710" s="10">
        <v>88.56</v>
      </c>
      <c r="D710" s="10">
        <f>C710*B710</f>
        <v>885.6</v>
      </c>
      <c r="E710" s="38" t="s">
        <v>69</v>
      </c>
      <c r="F710" s="9"/>
      <c r="G710" s="22">
        <v>88.73</v>
      </c>
      <c r="H710" s="10">
        <f>(B710*G710)-D710</f>
        <v>1.7000000000000455</v>
      </c>
      <c r="I710" s="9"/>
      <c r="J710" s="38">
        <f>G710*B710</f>
        <v>887.30000000000007</v>
      </c>
      <c r="K710" s="9" t="str">
        <f>"sell "&amp;B710&amp;" "&amp;A710&amp;" @ $"&amp;G710</f>
        <v>sell 10 AWR @ $88.73</v>
      </c>
      <c r="L710" s="10">
        <f>L709+(G710*B710)</f>
        <v>5391.99</v>
      </c>
      <c r="M710" s="9"/>
      <c r="N710" s="9"/>
      <c r="O710" s="9"/>
      <c r="P710" s="9"/>
      <c r="Q710" s="11"/>
    </row>
    <row r="711" spans="1:17">
      <c r="A711" s="14" t="s">
        <v>95</v>
      </c>
      <c r="B711" s="9">
        <v>69</v>
      </c>
      <c r="C711" s="10">
        <v>18.309999999999999</v>
      </c>
      <c r="D711" s="10">
        <f>C711*B711</f>
        <v>1263.3899999999999</v>
      </c>
      <c r="E711" s="38" t="s">
        <v>69</v>
      </c>
      <c r="F711" s="9"/>
      <c r="G711" s="22">
        <v>18.09</v>
      </c>
      <c r="H711" s="10">
        <f>(B711*G711)-D711</f>
        <v>-15.179999999999836</v>
      </c>
      <c r="I711" s="9"/>
      <c r="J711" s="38">
        <f>G711*B711</f>
        <v>1248.21</v>
      </c>
      <c r="K711" s="9" t="str">
        <f>"sell "&amp;B711&amp;" "&amp;A711&amp;" @ $"&amp;G711</f>
        <v>sell 69 SSRM @ $18.09</v>
      </c>
      <c r="L711" s="10">
        <f>L710+(G711*B711)</f>
        <v>6640.2</v>
      </c>
      <c r="M711" s="9"/>
      <c r="N711" s="9"/>
      <c r="O711" s="9"/>
      <c r="P711" s="9"/>
      <c r="Q711" s="11"/>
    </row>
    <row r="712" spans="1:17">
      <c r="A712" s="14" t="s">
        <v>96</v>
      </c>
      <c r="B712" s="9">
        <v>12</v>
      </c>
      <c r="C712" s="10">
        <v>79.930000000000007</v>
      </c>
      <c r="D712" s="10">
        <f>C712*B712</f>
        <v>959.16000000000008</v>
      </c>
      <c r="E712" s="38" t="s">
        <v>69</v>
      </c>
      <c r="F712" s="9"/>
      <c r="G712" s="22">
        <v>80.08</v>
      </c>
      <c r="H712" s="10">
        <f>(B712*G712)-D712</f>
        <v>1.7999999999999545</v>
      </c>
      <c r="I712" s="9"/>
      <c r="J712" s="38">
        <f>G712*B712</f>
        <v>960.96</v>
      </c>
      <c r="K712" s="9" t="str">
        <f>"sell "&amp;B712&amp;" "&amp;A712&amp;" @ $"&amp;G712</f>
        <v>sell 12 MGEE @ $80.08</v>
      </c>
      <c r="L712" s="10">
        <f>L711+(G712*B712)</f>
        <v>7601.16</v>
      </c>
      <c r="M712" s="9" t="s">
        <v>44</v>
      </c>
      <c r="N712" s="9"/>
      <c r="O712" s="9"/>
      <c r="P712" s="9"/>
      <c r="Q712" s="11"/>
    </row>
    <row r="713" spans="1:17">
      <c r="A713" s="14"/>
      <c r="B713" s="9"/>
      <c r="C713" s="10"/>
      <c r="D713" s="10">
        <f>SUM(D710:D712)</f>
        <v>3108.1499999999996</v>
      </c>
      <c r="E713" s="9"/>
      <c r="F713" s="9"/>
      <c r="G713" s="10"/>
      <c r="H713" s="10">
        <f>SUM(H710:H712)</f>
        <v>-11.679999999999836</v>
      </c>
      <c r="I713" s="9"/>
      <c r="J713" s="38">
        <f>SUM(J710:J712)</f>
        <v>3096.4700000000003</v>
      </c>
      <c r="K713" s="9"/>
      <c r="L713" s="10"/>
      <c r="M713" s="9"/>
      <c r="N713" s="9"/>
      <c r="O713" s="9"/>
      <c r="P713" s="9"/>
      <c r="Q713" s="11"/>
    </row>
    <row r="714" spans="1:17">
      <c r="A714" s="14"/>
      <c r="B714" s="9"/>
      <c r="C714" s="10"/>
      <c r="D714" s="10"/>
      <c r="E714" s="9"/>
      <c r="F714" s="9"/>
      <c r="G714" s="38"/>
      <c r="H714" s="10"/>
      <c r="I714" s="9"/>
      <c r="J714" s="9"/>
      <c r="K714" s="9"/>
      <c r="L714" s="10"/>
      <c r="M714" s="9"/>
      <c r="N714" s="9"/>
      <c r="O714" s="9"/>
      <c r="P714" s="9"/>
      <c r="Q714" s="11"/>
    </row>
    <row r="715" spans="1:17">
      <c r="A715" s="14"/>
      <c r="B715" s="9"/>
      <c r="C715" s="10"/>
      <c r="D715" s="10"/>
      <c r="E715" s="20"/>
      <c r="F715" s="9"/>
      <c r="G715" s="10"/>
      <c r="H715" s="10"/>
      <c r="I715" s="9"/>
      <c r="J715" s="9"/>
      <c r="K715" s="9"/>
      <c r="L715" s="10"/>
      <c r="M715" s="12" t="s">
        <v>41</v>
      </c>
      <c r="N715" s="9"/>
      <c r="O715" s="9"/>
      <c r="P715" s="9"/>
      <c r="Q715" s="11"/>
    </row>
    <row r="716" spans="1:17">
      <c r="A716" s="8" t="s">
        <v>12</v>
      </c>
      <c r="B716" s="9"/>
      <c r="C716" s="10"/>
      <c r="D716" s="10"/>
      <c r="E716" s="20"/>
      <c r="F716" s="9"/>
      <c r="G716" s="10"/>
      <c r="H716" s="10"/>
      <c r="I716" s="9"/>
      <c r="J716" s="9"/>
      <c r="K716" s="9"/>
      <c r="L716" s="10"/>
      <c r="M716" s="12" t="s">
        <v>42</v>
      </c>
      <c r="N716" s="9"/>
      <c r="O716" s="9"/>
      <c r="P716" s="9"/>
      <c r="Q716" s="11"/>
    </row>
    <row r="717" spans="1:17">
      <c r="A717" s="8" t="s">
        <v>3</v>
      </c>
      <c r="B717" s="12" t="s">
        <v>6</v>
      </c>
      <c r="C717" s="13" t="s">
        <v>4</v>
      </c>
      <c r="D717" s="13" t="s">
        <v>5</v>
      </c>
      <c r="E717" s="23" t="s">
        <v>16</v>
      </c>
      <c r="F717" s="9"/>
      <c r="G717" s="13" t="s">
        <v>18</v>
      </c>
      <c r="H717" s="13" t="s">
        <v>19</v>
      </c>
      <c r="I717" s="9"/>
      <c r="J717" s="9"/>
      <c r="K717" s="9"/>
      <c r="L717" s="10"/>
      <c r="M717" s="38">
        <f>L709</f>
        <v>4504.6899999999996</v>
      </c>
      <c r="N717" s="9" t="s">
        <v>45</v>
      </c>
      <c r="O717" s="9"/>
      <c r="P717" s="9"/>
      <c r="Q717" s="11"/>
    </row>
    <row r="718" spans="1:17">
      <c r="A718" s="14" t="s">
        <v>102</v>
      </c>
      <c r="B718" s="9">
        <v>131</v>
      </c>
      <c r="C718" s="10">
        <v>9.8800000000000008</v>
      </c>
      <c r="D718" s="10">
        <f>C718*B718</f>
        <v>1294.2800000000002</v>
      </c>
      <c r="E718" s="38" t="s">
        <v>69</v>
      </c>
      <c r="F718" s="9"/>
      <c r="G718" s="22">
        <v>9.89</v>
      </c>
      <c r="H718" s="10">
        <f>(B718*G718)-D718</f>
        <v>1.3099999999999454</v>
      </c>
      <c r="I718" s="9"/>
      <c r="J718" s="9"/>
      <c r="K718" s="9" t="str">
        <f>"buy "&amp;B718&amp;" "&amp;A718&amp;" @ $"&amp;G718</f>
        <v>buy 131 EURN @ $9.89</v>
      </c>
      <c r="L718" s="10">
        <f>L712-(G718*B718)</f>
        <v>6305.57</v>
      </c>
      <c r="M718" s="38">
        <f>L709-(G718*B718)</f>
        <v>3209.0999999999995</v>
      </c>
      <c r="N718" s="9"/>
      <c r="O718" s="9"/>
      <c r="P718" s="9"/>
      <c r="Q718" s="11"/>
    </row>
    <row r="719" spans="1:17">
      <c r="A719" s="14"/>
      <c r="B719" s="9">
        <v>0</v>
      </c>
      <c r="C719" s="10">
        <v>29.71</v>
      </c>
      <c r="D719" s="10">
        <f>C719*B719</f>
        <v>0</v>
      </c>
      <c r="E719" s="38"/>
      <c r="F719" s="9"/>
      <c r="G719" s="22">
        <v>29.73</v>
      </c>
      <c r="H719" s="10">
        <f>(B719*G719)-D719</f>
        <v>0</v>
      </c>
      <c r="I719" s="9"/>
      <c r="J719" s="9"/>
      <c r="K719" s="9" t="str">
        <f>"buy "&amp;B719&amp;" "&amp;A719&amp;" @ $"&amp;G719</f>
        <v>buy 0  @ $29.73</v>
      </c>
      <c r="L719" s="10">
        <f>L718-(G719*B719)</f>
        <v>6305.57</v>
      </c>
      <c r="M719" s="38">
        <f>M718-(G719*B719)</f>
        <v>3209.0999999999995</v>
      </c>
      <c r="N719" s="9"/>
      <c r="O719" s="9"/>
      <c r="P719" s="9"/>
      <c r="Q719" s="11"/>
    </row>
    <row r="720" spans="1:17">
      <c r="A720" s="28"/>
      <c r="B720" s="29">
        <v>0</v>
      </c>
      <c r="C720" s="30">
        <v>48.14</v>
      </c>
      <c r="D720" s="30">
        <f>C720*B720</f>
        <v>0</v>
      </c>
      <c r="E720" s="38"/>
      <c r="F720" s="29"/>
      <c r="G720" s="31">
        <v>48.14</v>
      </c>
      <c r="H720" s="30">
        <f>(B720*G720)-D720</f>
        <v>0</v>
      </c>
      <c r="I720" s="9"/>
      <c r="J720" s="9"/>
      <c r="K720" s="9" t="str">
        <f>"buy "&amp;B720&amp;" "&amp;A720&amp;" @ $"&amp;G720</f>
        <v>buy 0  @ $48.14</v>
      </c>
      <c r="L720" s="10">
        <f>L719-(G720*B720)</f>
        <v>6305.57</v>
      </c>
      <c r="M720" s="38">
        <f>M719-(G720*B720)</f>
        <v>3209.0999999999995</v>
      </c>
      <c r="N720" s="9" t="str">
        <f>"$"&amp;M720&amp;" will be the balance in the account after purchases.  "</f>
        <v xml:space="preserve">$3209.1 will be the balance in the account after purchases.  </v>
      </c>
      <c r="O720" s="9"/>
      <c r="P720" s="9"/>
      <c r="Q720" s="11"/>
    </row>
    <row r="721" spans="1:17">
      <c r="A721" s="14"/>
      <c r="B721" s="9"/>
      <c r="C721" s="10"/>
      <c r="D721" s="10">
        <f>SUM(D718:D720)</f>
        <v>1294.2800000000002</v>
      </c>
      <c r="E721" s="9"/>
      <c r="F721" s="9"/>
      <c r="G721" s="10" t="s">
        <v>28</v>
      </c>
      <c r="H721" s="10">
        <f>SUM(H718:H720)</f>
        <v>1.3099999999999454</v>
      </c>
      <c r="I721" s="9"/>
      <c r="J721" s="9"/>
      <c r="K721" s="9"/>
      <c r="L721" s="10"/>
      <c r="M721" s="9"/>
      <c r="N721" s="9" t="s">
        <v>84</v>
      </c>
      <c r="O721" s="9"/>
      <c r="P721" s="9"/>
      <c r="Q721" s="11"/>
    </row>
    <row r="722" spans="1:17">
      <c r="A722" s="14"/>
      <c r="B722" s="9"/>
      <c r="C722" s="10"/>
      <c r="D722" s="10"/>
      <c r="E722" s="9"/>
      <c r="F722" s="9"/>
      <c r="G722" s="10"/>
      <c r="H722" s="10"/>
      <c r="I722" s="9"/>
      <c r="J722" s="9"/>
      <c r="K722" s="9"/>
      <c r="L722" s="10"/>
      <c r="M722" s="12" t="str">
        <f>IF(J713+M720&gt;0,"Credit Surplus","Credit Shortage")</f>
        <v>Credit Surplus</v>
      </c>
      <c r="N722" s="38">
        <f>J713+M720</f>
        <v>6305.57</v>
      </c>
      <c r="O722" s="9" t="s">
        <v>77</v>
      </c>
      <c r="P722" s="9"/>
      <c r="Q722" s="11"/>
    </row>
    <row r="723" spans="1:17">
      <c r="A723" s="14"/>
      <c r="B723" s="9"/>
      <c r="C723" s="10"/>
      <c r="D723" s="10"/>
      <c r="E723" s="9"/>
      <c r="F723" s="9"/>
      <c r="G723" s="10"/>
      <c r="H723" s="10"/>
      <c r="I723" s="9"/>
      <c r="J723" s="9"/>
      <c r="K723" s="9"/>
      <c r="L723" s="10"/>
      <c r="M723" s="9"/>
      <c r="N723" s="9"/>
      <c r="O723" s="9"/>
      <c r="P723" s="9"/>
      <c r="Q723" s="11"/>
    </row>
    <row r="724" spans="1:17">
      <c r="A724" s="14"/>
      <c r="B724" s="9"/>
      <c r="C724" s="10"/>
      <c r="D724" s="10"/>
      <c r="E724" s="9"/>
      <c r="F724" s="9"/>
      <c r="G724" s="10"/>
      <c r="H724" s="10"/>
      <c r="I724" s="9"/>
      <c r="J724" s="9"/>
      <c r="K724" s="9"/>
      <c r="L724" s="9"/>
      <c r="M724" s="9"/>
      <c r="N724" s="9"/>
      <c r="O724" s="9"/>
      <c r="P724" s="9"/>
      <c r="Q724" s="11"/>
    </row>
    <row r="725" spans="1:17">
      <c r="A725" s="14" t="s">
        <v>23</v>
      </c>
      <c r="B725" s="9"/>
      <c r="C725" s="10"/>
      <c r="D725" s="22">
        <v>3080.86</v>
      </c>
      <c r="E725" s="9" t="s">
        <v>73</v>
      </c>
      <c r="F725" s="9"/>
      <c r="G725" s="10"/>
      <c r="H725" s="10"/>
      <c r="I725" s="9"/>
      <c r="J725" s="9"/>
      <c r="K725" s="9"/>
      <c r="L725" s="9"/>
      <c r="M725" s="9"/>
      <c r="N725" s="9"/>
      <c r="O725" s="9"/>
      <c r="P725" s="9"/>
      <c r="Q725" s="11"/>
    </row>
    <row r="726" spans="1:17">
      <c r="A726" s="14" t="s">
        <v>24</v>
      </c>
      <c r="B726" s="9"/>
      <c r="C726" s="10"/>
      <c r="D726" s="10">
        <f>H713</f>
        <v>-11.679999999999836</v>
      </c>
      <c r="E726" s="9" t="s">
        <v>36</v>
      </c>
      <c r="F726" s="9"/>
      <c r="G726" s="10"/>
      <c r="H726" s="10"/>
      <c r="I726" s="9"/>
      <c r="J726" s="9"/>
      <c r="K726" s="9"/>
      <c r="L726" s="9"/>
      <c r="M726" s="9"/>
      <c r="N726" s="9"/>
      <c r="O726" s="9"/>
      <c r="P726" s="9"/>
      <c r="Q726" s="11"/>
    </row>
    <row r="727" spans="1:17">
      <c r="A727" s="14" t="s">
        <v>25</v>
      </c>
      <c r="B727" s="9"/>
      <c r="C727" s="10"/>
      <c r="D727" s="10">
        <f>D725+D726</f>
        <v>3069.1800000000003</v>
      </c>
      <c r="E727" s="9"/>
      <c r="F727" s="9"/>
      <c r="G727" s="10"/>
      <c r="H727" s="10"/>
      <c r="I727" s="9"/>
      <c r="J727" s="9"/>
      <c r="K727" s="9"/>
      <c r="L727" s="9"/>
      <c r="M727" s="9"/>
      <c r="N727" s="9"/>
      <c r="O727" s="9"/>
      <c r="P727" s="9"/>
      <c r="Q727" s="11"/>
    </row>
    <row r="728" spans="1:17">
      <c r="A728" s="14" t="s">
        <v>27</v>
      </c>
      <c r="B728" s="9"/>
      <c r="C728" s="10"/>
      <c r="D728" s="10">
        <f>H721</f>
        <v>1.3099999999999454</v>
      </c>
      <c r="E728" s="9" t="s">
        <v>37</v>
      </c>
      <c r="F728" s="9"/>
      <c r="G728" s="10"/>
      <c r="H728" s="10"/>
      <c r="I728" s="9"/>
      <c r="J728" s="9"/>
      <c r="K728" s="9"/>
      <c r="L728" s="9"/>
      <c r="M728" s="9"/>
      <c r="N728" s="9"/>
      <c r="O728" s="9"/>
      <c r="P728" s="9"/>
      <c r="Q728" s="11"/>
    </row>
    <row r="729" spans="1:17">
      <c r="A729" s="14" t="s">
        <v>25</v>
      </c>
      <c r="B729" s="9"/>
      <c r="C729" s="10"/>
      <c r="D729" s="32">
        <f>D727-D728</f>
        <v>3067.8700000000003</v>
      </c>
      <c r="E729" s="20" t="s">
        <v>38</v>
      </c>
      <c r="F729" s="9"/>
      <c r="G729" s="10"/>
      <c r="H729" s="10"/>
      <c r="I729" s="9"/>
      <c r="J729" s="9"/>
      <c r="K729" s="9"/>
      <c r="L729" s="9"/>
      <c r="M729" s="9"/>
      <c r="N729" s="9"/>
      <c r="O729" s="9"/>
      <c r="P729" s="9"/>
      <c r="Q729" s="11"/>
    </row>
    <row r="730" spans="1:17" ht="14.65" thickBot="1">
      <c r="A730" s="16"/>
      <c r="B730" s="17"/>
      <c r="C730" s="18"/>
      <c r="D730" s="18"/>
      <c r="E730" s="17"/>
      <c r="F730" s="17"/>
      <c r="G730" s="18"/>
      <c r="H730" s="18"/>
      <c r="I730" s="17"/>
      <c r="J730" s="17"/>
      <c r="K730" s="17"/>
      <c r="L730" s="17"/>
      <c r="M730" s="17"/>
      <c r="N730" s="17"/>
      <c r="O730" s="17"/>
      <c r="P730" s="17"/>
      <c r="Q730" s="19"/>
    </row>
    <row r="731" spans="1:17" ht="14.65" thickTop="1"/>
    <row r="734" spans="1:17" ht="14.65" thickBot="1"/>
    <row r="735" spans="1:17" ht="14.65" thickTop="1">
      <c r="A735" s="3"/>
      <c r="B735" s="4"/>
      <c r="C735" s="5">
        <v>43831</v>
      </c>
      <c r="D735" s="6"/>
      <c r="E735" s="4"/>
      <c r="F735" s="4"/>
      <c r="G735" s="6"/>
      <c r="H735" s="6"/>
      <c r="I735" s="4"/>
      <c r="J735" s="4"/>
      <c r="K735" s="4"/>
      <c r="L735" s="21" t="s">
        <v>40</v>
      </c>
      <c r="M735" s="4"/>
      <c r="N735" s="4"/>
      <c r="O735" s="4"/>
      <c r="P735" s="4"/>
      <c r="Q735" s="7"/>
    </row>
    <row r="736" spans="1:17">
      <c r="A736" s="8" t="s">
        <v>11</v>
      </c>
      <c r="B736" s="9"/>
      <c r="C736" s="10"/>
      <c r="D736" s="10"/>
      <c r="E736" s="9"/>
      <c r="F736" s="9"/>
      <c r="G736" s="10"/>
      <c r="H736" s="10"/>
      <c r="I736" s="9"/>
      <c r="J736" s="12" t="s">
        <v>68</v>
      </c>
      <c r="K736" s="9"/>
      <c r="L736" s="12" t="s">
        <v>21</v>
      </c>
      <c r="M736" s="9"/>
      <c r="N736" s="9"/>
      <c r="O736" s="9"/>
      <c r="P736" s="9"/>
      <c r="Q736" s="11"/>
    </row>
    <row r="737" spans="1:17">
      <c r="A737" s="8" t="s">
        <v>3</v>
      </c>
      <c r="B737" s="12" t="s">
        <v>6</v>
      </c>
      <c r="C737" s="13" t="s">
        <v>4</v>
      </c>
      <c r="D737" s="13" t="s">
        <v>7</v>
      </c>
      <c r="E737" s="12" t="s">
        <v>16</v>
      </c>
      <c r="F737" s="9"/>
      <c r="G737" s="13" t="s">
        <v>18</v>
      </c>
      <c r="H737" s="13" t="s">
        <v>19</v>
      </c>
      <c r="I737" s="9"/>
      <c r="J737" s="12" t="s">
        <v>67</v>
      </c>
      <c r="K737" s="9"/>
      <c r="L737" s="22">
        <v>4504.6899999999996</v>
      </c>
      <c r="M737" s="9" t="s">
        <v>56</v>
      </c>
      <c r="N737" s="9"/>
      <c r="O737" s="9"/>
      <c r="P737" s="9"/>
      <c r="Q737" s="11"/>
    </row>
    <row r="738" spans="1:17">
      <c r="A738" s="14" t="s">
        <v>91</v>
      </c>
      <c r="B738" s="9">
        <v>5</v>
      </c>
      <c r="C738" s="10">
        <v>284.05</v>
      </c>
      <c r="D738" s="10">
        <f>C738*B738</f>
        <v>1420.25</v>
      </c>
      <c r="E738" s="38" t="s">
        <v>69</v>
      </c>
      <c r="F738" s="9"/>
      <c r="G738" s="22">
        <v>285.74</v>
      </c>
      <c r="H738" s="10">
        <f>(B738*G738)-D738</f>
        <v>8.4500000000000455</v>
      </c>
      <c r="I738" s="9"/>
      <c r="J738" s="38">
        <f>G738*B738</f>
        <v>1428.7</v>
      </c>
      <c r="K738" s="9" t="str">
        <f>"sell "&amp;B738&amp;" "&amp;A738&amp;" @ $"&amp;G738</f>
        <v>sell 5 COKE @ $285.74</v>
      </c>
      <c r="L738" s="10">
        <f>L737+(G738*B738)</f>
        <v>5933.3899999999994</v>
      </c>
      <c r="M738" s="9"/>
      <c r="N738" s="9"/>
      <c r="O738" s="9"/>
      <c r="P738" s="9"/>
      <c r="Q738" s="11"/>
    </row>
    <row r="739" spans="1:17">
      <c r="A739" s="14" t="s">
        <v>92</v>
      </c>
      <c r="B739" s="9">
        <v>67</v>
      </c>
      <c r="C739" s="10">
        <v>29.25</v>
      </c>
      <c r="D739" s="10">
        <f>C739*B739</f>
        <v>1959.75</v>
      </c>
      <c r="E739" s="38" t="s">
        <v>69</v>
      </c>
      <c r="F739" s="9"/>
      <c r="G739" s="22">
        <v>29.55</v>
      </c>
      <c r="H739" s="10">
        <f>(B739*G739)-D739</f>
        <v>20.100000000000136</v>
      </c>
      <c r="I739" s="9"/>
      <c r="J739" s="38">
        <f>G739*B739</f>
        <v>1979.8500000000001</v>
      </c>
      <c r="K739" s="9" t="str">
        <f>"sell "&amp;B739&amp;" "&amp;A739&amp;" @ $"&amp;G739</f>
        <v>sell 67 NEO @ $29.55</v>
      </c>
      <c r="L739" s="10">
        <f>L738+(G739*B739)</f>
        <v>7913.24</v>
      </c>
      <c r="M739" s="9"/>
      <c r="N739" s="9"/>
      <c r="O739" s="9"/>
      <c r="P739" s="9"/>
      <c r="Q739" s="11"/>
    </row>
    <row r="740" spans="1:17">
      <c r="A740" s="14" t="s">
        <v>93</v>
      </c>
      <c r="B740" s="9">
        <v>70</v>
      </c>
      <c r="C740" s="10">
        <v>18.350000000000001</v>
      </c>
      <c r="D740" s="10">
        <f>C740*B740</f>
        <v>1284.5</v>
      </c>
      <c r="E740" s="38" t="s">
        <v>69</v>
      </c>
      <c r="F740" s="9"/>
      <c r="G740" s="22">
        <v>18.420000000000002</v>
      </c>
      <c r="H740" s="10">
        <f>(B740*G740)-D740</f>
        <v>4.9000000000000909</v>
      </c>
      <c r="I740" s="9"/>
      <c r="J740" s="38">
        <f>G740*B740</f>
        <v>1289.4000000000001</v>
      </c>
      <c r="K740" s="9" t="str">
        <f>"sell "&amp;B740&amp;" "&amp;A740&amp;" @ $"&amp;G740</f>
        <v>sell 70 AHH @ $18.42</v>
      </c>
      <c r="L740" s="10">
        <f>L739+(G740*B740)</f>
        <v>9202.64</v>
      </c>
      <c r="M740" s="9" t="s">
        <v>44</v>
      </c>
      <c r="N740" s="9"/>
      <c r="O740" s="9"/>
      <c r="P740" s="9"/>
      <c r="Q740" s="11"/>
    </row>
    <row r="741" spans="1:17">
      <c r="A741" s="14"/>
      <c r="B741" s="9"/>
      <c r="C741" s="10"/>
      <c r="D741" s="10">
        <f>SUM(D738:D740)</f>
        <v>4664.5</v>
      </c>
      <c r="E741" s="9"/>
      <c r="F741" s="9"/>
      <c r="G741" s="10"/>
      <c r="H741" s="10">
        <f>SUM(H738:H740)</f>
        <v>33.450000000000273</v>
      </c>
      <c r="I741" s="9"/>
      <c r="J741" s="38">
        <f>SUM(J738:J740)</f>
        <v>4697.9500000000007</v>
      </c>
      <c r="K741" s="9"/>
      <c r="L741" s="10"/>
      <c r="M741" s="9"/>
      <c r="N741" s="9"/>
      <c r="O741" s="9"/>
      <c r="P741" s="9"/>
      <c r="Q741" s="11"/>
    </row>
    <row r="742" spans="1:17">
      <c r="A742" s="14"/>
      <c r="B742" s="9"/>
      <c r="C742" s="10"/>
      <c r="D742" s="10"/>
      <c r="E742" s="9"/>
      <c r="F742" s="9"/>
      <c r="G742" s="10"/>
      <c r="H742" s="10"/>
      <c r="I742" s="9"/>
      <c r="J742" s="9"/>
      <c r="K742" s="9"/>
      <c r="L742" s="10"/>
      <c r="M742" s="9"/>
      <c r="N742" s="9"/>
      <c r="O742" s="9"/>
      <c r="P742" s="9"/>
      <c r="Q742" s="11"/>
    </row>
    <row r="743" spans="1:17">
      <c r="A743" s="14"/>
      <c r="B743" s="9"/>
      <c r="C743" s="10"/>
      <c r="D743" s="10"/>
      <c r="E743" s="20"/>
      <c r="F743" s="9"/>
      <c r="G743" s="10"/>
      <c r="H743" s="10"/>
      <c r="I743" s="9"/>
      <c r="J743" s="9"/>
      <c r="K743" s="9"/>
      <c r="L743" s="10"/>
      <c r="M743" s="12" t="s">
        <v>41</v>
      </c>
      <c r="N743" s="9"/>
      <c r="O743" s="9"/>
      <c r="P743" s="9"/>
      <c r="Q743" s="11"/>
    </row>
    <row r="744" spans="1:17">
      <c r="A744" s="8" t="s">
        <v>12</v>
      </c>
      <c r="B744" s="9"/>
      <c r="C744" s="10"/>
      <c r="D744" s="10"/>
      <c r="E744" s="20"/>
      <c r="F744" s="9"/>
      <c r="G744" s="10"/>
      <c r="H744" s="10"/>
      <c r="I744" s="9"/>
      <c r="J744" s="9"/>
      <c r="K744" s="9"/>
      <c r="L744" s="10"/>
      <c r="M744" s="12" t="s">
        <v>42</v>
      </c>
      <c r="N744" s="9"/>
      <c r="O744" s="9"/>
      <c r="P744" s="9"/>
      <c r="Q744" s="11"/>
    </row>
    <row r="745" spans="1:17">
      <c r="A745" s="8" t="s">
        <v>3</v>
      </c>
      <c r="B745" s="12" t="s">
        <v>6</v>
      </c>
      <c r="C745" s="13" t="s">
        <v>4</v>
      </c>
      <c r="D745" s="13" t="s">
        <v>5</v>
      </c>
      <c r="E745" s="23" t="s">
        <v>16</v>
      </c>
      <c r="F745" s="9"/>
      <c r="G745" s="13" t="s">
        <v>18</v>
      </c>
      <c r="H745" s="13" t="s">
        <v>19</v>
      </c>
      <c r="I745" s="9"/>
      <c r="J745" s="9"/>
      <c r="K745" s="9"/>
      <c r="L745" s="10"/>
      <c r="M745" s="38">
        <f>L737</f>
        <v>4504.6899999999996</v>
      </c>
      <c r="N745" s="9" t="s">
        <v>45</v>
      </c>
      <c r="O745" s="9"/>
      <c r="P745" s="9"/>
      <c r="Q745" s="11"/>
    </row>
    <row r="746" spans="1:17">
      <c r="A746" s="14" t="s">
        <v>63</v>
      </c>
      <c r="B746" s="9">
        <v>38</v>
      </c>
      <c r="C746" s="10">
        <v>32.869999999999997</v>
      </c>
      <c r="D746" s="10">
        <f>C746*B746</f>
        <v>1249.06</v>
      </c>
      <c r="E746" s="38" t="s">
        <v>69</v>
      </c>
      <c r="F746" s="9"/>
      <c r="G746" s="22">
        <v>32.94</v>
      </c>
      <c r="H746" s="10">
        <f>(B746*G746)-D746</f>
        <v>2.6599999999998545</v>
      </c>
      <c r="I746" s="9"/>
      <c r="J746" s="9"/>
      <c r="K746" s="9" t="str">
        <f>"buy "&amp;B746&amp;" "&amp;A746&amp;" @ $"&amp;G746</f>
        <v>buy 38 GTY @ $32.94</v>
      </c>
      <c r="L746" s="10">
        <f>L740-(G746*B746)</f>
        <v>7950.92</v>
      </c>
      <c r="M746" s="38">
        <f>L737-(G746*B746)</f>
        <v>3252.97</v>
      </c>
      <c r="N746" s="9"/>
      <c r="O746" s="9"/>
      <c r="P746" s="9"/>
      <c r="Q746" s="11"/>
    </row>
    <row r="747" spans="1:17">
      <c r="A747" s="14" t="s">
        <v>100</v>
      </c>
      <c r="B747" s="9">
        <v>42</v>
      </c>
      <c r="C747" s="10">
        <v>29.71</v>
      </c>
      <c r="D747" s="10">
        <f>C747*B747</f>
        <v>1247.82</v>
      </c>
      <c r="E747" s="38" t="s">
        <v>69</v>
      </c>
      <c r="F747" s="9"/>
      <c r="G747" s="22">
        <v>29.73</v>
      </c>
      <c r="H747" s="10">
        <f>(B747*G747)-D747</f>
        <v>0.84000000000014552</v>
      </c>
      <c r="I747" s="9"/>
      <c r="J747" s="9"/>
      <c r="K747" s="9" t="str">
        <f>"buy "&amp;B747&amp;" "&amp;A747&amp;" @ $"&amp;G747</f>
        <v>buy 42 MDU @ $29.73</v>
      </c>
      <c r="L747" s="10">
        <f>L746-(G747*B747)</f>
        <v>6702.26</v>
      </c>
      <c r="M747" s="38">
        <f>M746-(G747*B747)</f>
        <v>2004.3099999999997</v>
      </c>
      <c r="N747" s="9"/>
      <c r="O747" s="9"/>
      <c r="P747" s="9"/>
      <c r="Q747" s="11"/>
    </row>
    <row r="748" spans="1:17">
      <c r="A748" s="28" t="s">
        <v>101</v>
      </c>
      <c r="B748" s="29">
        <v>26</v>
      </c>
      <c r="C748" s="30">
        <v>48.14</v>
      </c>
      <c r="D748" s="30">
        <f>C748*B748</f>
        <v>1251.6400000000001</v>
      </c>
      <c r="E748" s="38" t="s">
        <v>69</v>
      </c>
      <c r="F748" s="29"/>
      <c r="G748" s="31">
        <v>48.14</v>
      </c>
      <c r="H748" s="30">
        <f>(B748*G748)-D748</f>
        <v>0</v>
      </c>
      <c r="I748" s="9"/>
      <c r="J748" s="9"/>
      <c r="K748" s="9" t="str">
        <f>"buy "&amp;B748&amp;" "&amp;A748&amp;" @ $"&amp;G748</f>
        <v>buy 26 LSXMK @ $48.14</v>
      </c>
      <c r="L748" s="10">
        <f>L747-(G748*B748)</f>
        <v>5450.62</v>
      </c>
      <c r="M748" s="38">
        <f>M747-(G748*B748)</f>
        <v>752.66999999999962</v>
      </c>
      <c r="N748" s="9" t="str">
        <f>"$"&amp;M748&amp;" will be the balance in the account after purchases.  "</f>
        <v xml:space="preserve">$752.67 will be the balance in the account after purchases.  </v>
      </c>
      <c r="O748" s="9"/>
      <c r="P748" s="9"/>
      <c r="Q748" s="11"/>
    </row>
    <row r="749" spans="1:17">
      <c r="A749" s="14"/>
      <c r="B749" s="9"/>
      <c r="C749" s="10"/>
      <c r="D749" s="10">
        <f>SUM(D746:D748)</f>
        <v>3748.5200000000004</v>
      </c>
      <c r="E749" s="9"/>
      <c r="F749" s="9"/>
      <c r="G749" s="10" t="s">
        <v>28</v>
      </c>
      <c r="H749" s="10">
        <f>SUM(H746:H748)</f>
        <v>3.5</v>
      </c>
      <c r="I749" s="9"/>
      <c r="J749" s="9"/>
      <c r="K749" s="9"/>
      <c r="L749" s="10"/>
      <c r="M749" s="9"/>
      <c r="N749" s="9" t="s">
        <v>84</v>
      </c>
      <c r="O749" s="9"/>
      <c r="P749" s="9"/>
      <c r="Q749" s="11"/>
    </row>
    <row r="750" spans="1:17">
      <c r="A750" s="14"/>
      <c r="B750" s="9"/>
      <c r="C750" s="10"/>
      <c r="D750" s="10"/>
      <c r="E750" s="9"/>
      <c r="F750" s="9"/>
      <c r="G750" s="10"/>
      <c r="H750" s="10"/>
      <c r="I750" s="9"/>
      <c r="J750" s="9"/>
      <c r="K750" s="9"/>
      <c r="L750" s="10"/>
      <c r="M750" s="12" t="str">
        <f>IF(J741+M748&gt;0,"Credit Surplus","Credit Shortage")</f>
        <v>Credit Surplus</v>
      </c>
      <c r="N750" s="38">
        <f>J741+M748</f>
        <v>5450.6200000000008</v>
      </c>
      <c r="O750" s="9" t="s">
        <v>77</v>
      </c>
      <c r="P750" s="9"/>
      <c r="Q750" s="11"/>
    </row>
    <row r="751" spans="1:17">
      <c r="A751" s="14"/>
      <c r="B751" s="9"/>
      <c r="C751" s="10"/>
      <c r="D751" s="10"/>
      <c r="E751" s="9"/>
      <c r="F751" s="9"/>
      <c r="G751" s="10"/>
      <c r="H751" s="10"/>
      <c r="I751" s="9"/>
      <c r="J751" s="9"/>
      <c r="K751" s="9"/>
      <c r="L751" s="10"/>
      <c r="M751" s="9"/>
      <c r="N751" s="9"/>
      <c r="O751" s="9"/>
      <c r="P751" s="9"/>
      <c r="Q751" s="11"/>
    </row>
    <row r="752" spans="1:17">
      <c r="A752" s="14"/>
      <c r="B752" s="9"/>
      <c r="C752" s="10"/>
      <c r="D752" s="10"/>
      <c r="E752" s="9"/>
      <c r="F752" s="9"/>
      <c r="G752" s="10"/>
      <c r="H752" s="10"/>
      <c r="I752" s="9"/>
      <c r="J752" s="9"/>
      <c r="K752" s="9"/>
      <c r="L752" s="9"/>
      <c r="M752" s="9"/>
      <c r="N752" s="9"/>
      <c r="O752" s="9"/>
      <c r="P752" s="9"/>
      <c r="Q752" s="11"/>
    </row>
    <row r="753" spans="1:17">
      <c r="A753" s="14" t="s">
        <v>23</v>
      </c>
      <c r="B753" s="9"/>
      <c r="C753" s="10"/>
      <c r="D753" s="22">
        <v>1237.04</v>
      </c>
      <c r="E753" s="9" t="s">
        <v>73</v>
      </c>
      <c r="F753" s="9"/>
      <c r="G753" s="10"/>
      <c r="H753" s="10"/>
      <c r="I753" s="9"/>
      <c r="J753" s="9"/>
      <c r="K753" s="9"/>
      <c r="L753" s="9"/>
      <c r="M753" s="9"/>
      <c r="N753" s="9"/>
      <c r="O753" s="9"/>
      <c r="P753" s="9"/>
      <c r="Q753" s="11"/>
    </row>
    <row r="754" spans="1:17">
      <c r="A754" s="14" t="s">
        <v>24</v>
      </c>
      <c r="B754" s="9"/>
      <c r="C754" s="10"/>
      <c r="D754" s="10">
        <f>H741</f>
        <v>33.450000000000273</v>
      </c>
      <c r="E754" s="9" t="s">
        <v>36</v>
      </c>
      <c r="F754" s="9"/>
      <c r="G754" s="10"/>
      <c r="H754" s="10"/>
      <c r="I754" s="9"/>
      <c r="J754" s="9"/>
      <c r="K754" s="9"/>
      <c r="L754" s="9"/>
      <c r="M754" s="9"/>
      <c r="N754" s="9"/>
      <c r="O754" s="9"/>
      <c r="P754" s="9"/>
      <c r="Q754" s="11"/>
    </row>
    <row r="755" spans="1:17">
      <c r="A755" s="14" t="s">
        <v>25</v>
      </c>
      <c r="B755" s="9"/>
      <c r="C755" s="10"/>
      <c r="D755" s="10">
        <f>D753+D754</f>
        <v>1270.4900000000002</v>
      </c>
      <c r="E755" s="9"/>
      <c r="F755" s="9"/>
      <c r="G755" s="10"/>
      <c r="H755" s="10"/>
      <c r="I755" s="9"/>
      <c r="J755" s="9"/>
      <c r="K755" s="9"/>
      <c r="L755" s="9"/>
      <c r="M755" s="9"/>
      <c r="N755" s="9"/>
      <c r="O755" s="9"/>
      <c r="P755" s="9"/>
      <c r="Q755" s="11"/>
    </row>
    <row r="756" spans="1:17">
      <c r="A756" s="14" t="s">
        <v>27</v>
      </c>
      <c r="B756" s="9"/>
      <c r="C756" s="10"/>
      <c r="D756" s="10">
        <f>H749</f>
        <v>3.5</v>
      </c>
      <c r="E756" s="9" t="s">
        <v>37</v>
      </c>
      <c r="F756" s="9"/>
      <c r="G756" s="10"/>
      <c r="H756" s="10"/>
      <c r="I756" s="9"/>
      <c r="J756" s="9"/>
      <c r="K756" s="9"/>
      <c r="L756" s="9"/>
      <c r="M756" s="9"/>
      <c r="N756" s="9"/>
      <c r="O756" s="9"/>
      <c r="P756" s="9"/>
      <c r="Q756" s="11"/>
    </row>
    <row r="757" spans="1:17">
      <c r="A757" s="14" t="s">
        <v>25</v>
      </c>
      <c r="B757" s="9"/>
      <c r="C757" s="10"/>
      <c r="D757" s="32">
        <f>D755-D756</f>
        <v>1266.9900000000002</v>
      </c>
      <c r="E757" s="20" t="s">
        <v>38</v>
      </c>
      <c r="F757" s="9"/>
      <c r="G757" s="10"/>
      <c r="H757" s="10"/>
      <c r="I757" s="9"/>
      <c r="J757" s="9"/>
      <c r="K757" s="9"/>
      <c r="L757" s="9"/>
      <c r="M757" s="9"/>
      <c r="N757" s="9"/>
      <c r="O757" s="9"/>
      <c r="P757" s="9"/>
      <c r="Q757" s="11"/>
    </row>
    <row r="758" spans="1:17" ht="14.65" thickBot="1">
      <c r="A758" s="16"/>
      <c r="B758" s="17"/>
      <c r="C758" s="18"/>
      <c r="D758" s="18"/>
      <c r="E758" s="17"/>
      <c r="F758" s="17"/>
      <c r="G758" s="18"/>
      <c r="H758" s="18"/>
      <c r="I758" s="17"/>
      <c r="J758" s="17"/>
      <c r="K758" s="17"/>
      <c r="L758" s="17"/>
      <c r="M758" s="17"/>
      <c r="N758" s="17"/>
      <c r="O758" s="17"/>
      <c r="P758" s="17"/>
      <c r="Q758" s="19"/>
    </row>
    <row r="759" spans="1:17" ht="14.65" thickTop="1"/>
    <row r="762" spans="1:17" ht="14.65" thickBot="1"/>
    <row r="763" spans="1:17" ht="14.65" thickTop="1">
      <c r="A763" s="3"/>
      <c r="B763" s="4"/>
      <c r="C763" s="5">
        <v>43800</v>
      </c>
      <c r="D763" s="6"/>
      <c r="E763" s="4"/>
      <c r="F763" s="4"/>
      <c r="G763" s="6"/>
      <c r="H763" s="6"/>
      <c r="I763" s="4"/>
      <c r="J763" s="4"/>
      <c r="K763" s="4"/>
      <c r="L763" s="21" t="s">
        <v>40</v>
      </c>
      <c r="M763" s="4"/>
      <c r="N763" s="4"/>
      <c r="O763" s="4"/>
      <c r="P763" s="4"/>
      <c r="Q763" s="7"/>
    </row>
    <row r="764" spans="1:17">
      <c r="A764" s="8" t="s">
        <v>11</v>
      </c>
      <c r="B764" s="9"/>
      <c r="C764" s="10"/>
      <c r="D764" s="10"/>
      <c r="E764" s="9"/>
      <c r="F764" s="9"/>
      <c r="G764" s="10"/>
      <c r="H764" s="10"/>
      <c r="I764" s="9"/>
      <c r="J764" s="12" t="s">
        <v>68</v>
      </c>
      <c r="K764" s="9"/>
      <c r="L764" s="12" t="s">
        <v>21</v>
      </c>
      <c r="M764" s="9"/>
      <c r="N764" s="9"/>
      <c r="O764" s="9"/>
      <c r="P764" s="9"/>
      <c r="Q764" s="11"/>
    </row>
    <row r="765" spans="1:17">
      <c r="A765" s="8" t="s">
        <v>3</v>
      </c>
      <c r="B765" s="12" t="s">
        <v>6</v>
      </c>
      <c r="C765" s="13" t="s">
        <v>4</v>
      </c>
      <c r="D765" s="13" t="s">
        <v>7</v>
      </c>
      <c r="E765" s="12" t="s">
        <v>16</v>
      </c>
      <c r="F765" s="9"/>
      <c r="G765" s="13" t="s">
        <v>18</v>
      </c>
      <c r="H765" s="13" t="s">
        <v>19</v>
      </c>
      <c r="I765" s="9"/>
      <c r="J765" s="12" t="s">
        <v>67</v>
      </c>
      <c r="K765" s="9"/>
      <c r="L765" s="22">
        <v>4504.6899999999996</v>
      </c>
      <c r="M765" s="9" t="s">
        <v>56</v>
      </c>
      <c r="N765" s="9"/>
      <c r="O765" s="9"/>
      <c r="P765" s="9"/>
      <c r="Q765" s="11"/>
    </row>
    <row r="766" spans="1:17">
      <c r="A766" s="14" t="s">
        <v>74</v>
      </c>
      <c r="B766" s="9">
        <v>26</v>
      </c>
      <c r="C766" s="10">
        <v>43.43</v>
      </c>
      <c r="D766" s="10">
        <f>C766*B766</f>
        <v>1129.18</v>
      </c>
      <c r="E766" s="38" t="s">
        <v>69</v>
      </c>
      <c r="F766" s="9"/>
      <c r="G766" s="22">
        <v>43.32</v>
      </c>
      <c r="H766" s="10">
        <f>(B766*G766)-D766</f>
        <v>-2.8600000000001273</v>
      </c>
      <c r="I766" s="9"/>
      <c r="J766" s="15">
        <f>G766*B766</f>
        <v>1126.32</v>
      </c>
      <c r="K766" s="9" t="str">
        <f>"sell "&amp;B766&amp;" "&amp;A766&amp;" @ $"&amp;G766</f>
        <v>sell 26 ENSG @ $43.32</v>
      </c>
      <c r="L766" s="10">
        <f>L765+(G766*B766)</f>
        <v>5631.0099999999993</v>
      </c>
      <c r="M766" s="9"/>
      <c r="N766" s="9"/>
      <c r="O766" s="9"/>
      <c r="P766" s="9"/>
      <c r="Q766" s="11"/>
    </row>
    <row r="767" spans="1:17">
      <c r="A767" s="14" t="s">
        <v>89</v>
      </c>
      <c r="B767" s="9">
        <v>18</v>
      </c>
      <c r="C767" s="10">
        <v>68.77</v>
      </c>
      <c r="D767" s="10">
        <f>C767*B767</f>
        <v>1237.8599999999999</v>
      </c>
      <c r="E767" s="38" t="s">
        <v>69</v>
      </c>
      <c r="F767" s="9"/>
      <c r="G767" s="22">
        <v>68.56</v>
      </c>
      <c r="H767" s="10">
        <f>(B767*G767)-D767</f>
        <v>-3.7799999999999727</v>
      </c>
      <c r="I767" s="9"/>
      <c r="J767" s="15">
        <f>G767*B767</f>
        <v>1234.08</v>
      </c>
      <c r="K767" s="9" t="str">
        <f>"sell "&amp;B767&amp;" "&amp;A767&amp;" @ $"&amp;G767</f>
        <v>sell 18 NWN @ $68.56</v>
      </c>
      <c r="L767" s="10">
        <f>L766+(G767*B767)</f>
        <v>6865.0899999999992</v>
      </c>
      <c r="M767" s="9"/>
      <c r="N767" s="9"/>
      <c r="O767" s="9"/>
      <c r="P767" s="9"/>
      <c r="Q767" s="11"/>
    </row>
    <row r="768" spans="1:17">
      <c r="A768" s="14" t="s">
        <v>90</v>
      </c>
      <c r="B768" s="9">
        <v>180</v>
      </c>
      <c r="C768" s="10">
        <v>8.3000000000000007</v>
      </c>
      <c r="D768" s="10">
        <f>C768*B768</f>
        <v>1494.0000000000002</v>
      </c>
      <c r="E768" s="38" t="s">
        <v>69</v>
      </c>
      <c r="F768" s="9"/>
      <c r="G768" s="22">
        <v>8.3800000000000008</v>
      </c>
      <c r="H768" s="10">
        <f>(B768*G768)-D768</f>
        <v>14.399999999999864</v>
      </c>
      <c r="I768" s="9"/>
      <c r="J768" s="15">
        <f>G768*B768</f>
        <v>1508.4</v>
      </c>
      <c r="K768" s="9" t="str">
        <f>"sell "&amp;B768&amp;" "&amp;A768&amp;" @ $"&amp;G768</f>
        <v>sell 180 HLX @ $8.38</v>
      </c>
      <c r="L768" s="10">
        <f>L767+(G768*B768)</f>
        <v>8373.49</v>
      </c>
      <c r="M768" s="9" t="s">
        <v>44</v>
      </c>
      <c r="N768" s="9"/>
      <c r="O768" s="9"/>
      <c r="P768" s="9"/>
      <c r="Q768" s="11"/>
    </row>
    <row r="769" spans="1:17">
      <c r="A769" s="14"/>
      <c r="B769" s="9"/>
      <c r="C769" s="10"/>
      <c r="D769" s="10">
        <f>SUM(D766:D768)</f>
        <v>3861.04</v>
      </c>
      <c r="E769" s="9"/>
      <c r="F769" s="9"/>
      <c r="G769" s="10"/>
      <c r="H769" s="10">
        <f>SUM(H766:H768)</f>
        <v>7.7599999999997635</v>
      </c>
      <c r="I769" s="9"/>
      <c r="J769" s="15">
        <f>SUM(J766:J768)</f>
        <v>3868.7999999999997</v>
      </c>
      <c r="K769" s="9"/>
      <c r="L769" s="10"/>
      <c r="M769" s="9"/>
      <c r="N769" s="9"/>
      <c r="O769" s="9"/>
      <c r="P769" s="9"/>
      <c r="Q769" s="11"/>
    </row>
    <row r="770" spans="1:17">
      <c r="A770" s="14"/>
      <c r="B770" s="9"/>
      <c r="C770" s="10"/>
      <c r="D770" s="10"/>
      <c r="E770" s="9"/>
      <c r="F770" s="9"/>
      <c r="G770" s="10"/>
      <c r="H770" s="10"/>
      <c r="I770" s="9"/>
      <c r="J770" s="9"/>
      <c r="K770" s="9"/>
      <c r="L770" s="10"/>
      <c r="M770" s="9"/>
      <c r="N770" s="9"/>
      <c r="O770" s="9"/>
      <c r="P770" s="9"/>
      <c r="Q770" s="11"/>
    </row>
    <row r="771" spans="1:17">
      <c r="A771" s="14"/>
      <c r="B771" s="9"/>
      <c r="C771" s="10"/>
      <c r="D771" s="10"/>
      <c r="E771" s="20"/>
      <c r="F771" s="9"/>
      <c r="G771" s="10"/>
      <c r="H771" s="10"/>
      <c r="I771" s="9"/>
      <c r="J771" s="9"/>
      <c r="K771" s="9"/>
      <c r="L771" s="10"/>
      <c r="M771" s="12" t="s">
        <v>41</v>
      </c>
      <c r="N771" s="9"/>
      <c r="O771" s="9"/>
      <c r="P771" s="9"/>
      <c r="Q771" s="11"/>
    </row>
    <row r="772" spans="1:17">
      <c r="A772" s="8" t="s">
        <v>12</v>
      </c>
      <c r="B772" s="9"/>
      <c r="C772" s="10"/>
      <c r="D772" s="10"/>
      <c r="E772" s="20"/>
      <c r="F772" s="9"/>
      <c r="G772" s="10"/>
      <c r="H772" s="10"/>
      <c r="I772" s="9"/>
      <c r="J772" s="9"/>
      <c r="K772" s="9"/>
      <c r="L772" s="10"/>
      <c r="M772" s="12" t="s">
        <v>42</v>
      </c>
      <c r="N772" s="9"/>
      <c r="O772" s="9"/>
      <c r="P772" s="9"/>
      <c r="Q772" s="11"/>
    </row>
    <row r="773" spans="1:17">
      <c r="A773" s="8" t="s">
        <v>3</v>
      </c>
      <c r="B773" s="12" t="s">
        <v>6</v>
      </c>
      <c r="C773" s="13" t="s">
        <v>4</v>
      </c>
      <c r="D773" s="13" t="s">
        <v>5</v>
      </c>
      <c r="E773" s="23" t="s">
        <v>16</v>
      </c>
      <c r="F773" s="9"/>
      <c r="G773" s="13" t="s">
        <v>18</v>
      </c>
      <c r="H773" s="13" t="s">
        <v>19</v>
      </c>
      <c r="I773" s="9"/>
      <c r="J773" s="9"/>
      <c r="K773" s="9"/>
      <c r="L773" s="10"/>
      <c r="M773" s="15">
        <f>L765</f>
        <v>4504.6899999999996</v>
      </c>
      <c r="N773" s="9" t="s">
        <v>45</v>
      </c>
      <c r="O773" s="9"/>
      <c r="P773" s="9"/>
      <c r="Q773" s="11"/>
    </row>
    <row r="774" spans="1:17">
      <c r="A774" s="14" t="s">
        <v>97</v>
      </c>
      <c r="B774" s="9">
        <v>178</v>
      </c>
      <c r="C774" s="10">
        <v>6.73</v>
      </c>
      <c r="D774" s="10">
        <f>C774*B774</f>
        <v>1197.94</v>
      </c>
      <c r="E774" s="38" t="s">
        <v>69</v>
      </c>
      <c r="F774" s="9"/>
      <c r="G774" s="22">
        <v>6.73</v>
      </c>
      <c r="H774" s="10">
        <f>(B774*G774)-D774</f>
        <v>0</v>
      </c>
      <c r="I774" s="9"/>
      <c r="J774" s="9"/>
      <c r="K774" s="9" t="str">
        <f>"buy "&amp;B774&amp;" "&amp;A774&amp;" @ $"&amp;G774</f>
        <v>buy 178 SAND @ $6.73</v>
      </c>
      <c r="L774" s="10">
        <f>L768-(G774*B774)</f>
        <v>7175.5499999999993</v>
      </c>
      <c r="M774" s="15">
        <f>L765-(G774*B774)</f>
        <v>3306.7499999999995</v>
      </c>
      <c r="N774" s="9"/>
      <c r="O774" s="9"/>
      <c r="P774" s="9"/>
      <c r="Q774" s="11"/>
    </row>
    <row r="775" spans="1:17">
      <c r="A775" s="14" t="s">
        <v>98</v>
      </c>
      <c r="B775" s="9">
        <v>60</v>
      </c>
      <c r="C775" s="10">
        <v>19.79</v>
      </c>
      <c r="D775" s="10">
        <f>C775*B775</f>
        <v>1187.3999999999999</v>
      </c>
      <c r="E775" s="38" t="s">
        <v>69</v>
      </c>
      <c r="F775" s="9"/>
      <c r="G775" s="22">
        <v>19.75</v>
      </c>
      <c r="H775" s="10">
        <f>(B775*G775)-D775</f>
        <v>-2.3999999999998636</v>
      </c>
      <c r="I775" s="9"/>
      <c r="J775" s="9"/>
      <c r="K775" s="9" t="str">
        <f>"buy "&amp;B775&amp;" "&amp;A775&amp;" @ $"&amp;G775</f>
        <v>buy 60 XPER @ $19.75</v>
      </c>
      <c r="L775" s="10">
        <f>L774-(G775*B775)</f>
        <v>5990.5499999999993</v>
      </c>
      <c r="M775" s="15">
        <f>M774-(G775*B775)</f>
        <v>2121.7499999999995</v>
      </c>
      <c r="N775" s="9"/>
      <c r="O775" s="9"/>
      <c r="P775" s="9"/>
      <c r="Q775" s="11"/>
    </row>
    <row r="776" spans="1:17">
      <c r="A776" s="28" t="s">
        <v>99</v>
      </c>
      <c r="B776" s="29">
        <v>28</v>
      </c>
      <c r="C776" s="30">
        <v>42.01</v>
      </c>
      <c r="D776" s="30">
        <f>C776*B776</f>
        <v>1176.28</v>
      </c>
      <c r="E776" s="38" t="s">
        <v>69</v>
      </c>
      <c r="F776" s="29"/>
      <c r="G776" s="31">
        <v>41.95</v>
      </c>
      <c r="H776" s="30">
        <f>(B776*G776)-D776</f>
        <v>-1.6799999999998363</v>
      </c>
      <c r="I776" s="9"/>
      <c r="J776" s="9"/>
      <c r="K776" s="9" t="str">
        <f>"buy "&amp;B776&amp;" "&amp;A776&amp;" @ $"&amp;G776</f>
        <v>buy 28 PRGS @ $41.95</v>
      </c>
      <c r="L776" s="10">
        <f>L775-(G776*B776)</f>
        <v>4815.9499999999989</v>
      </c>
      <c r="M776" s="15">
        <f>M775-(G776*B776)</f>
        <v>947.14999999999941</v>
      </c>
      <c r="N776" s="9" t="str">
        <f>"$"&amp;M776&amp;" will be the balance in the account after purchases.  "</f>
        <v xml:space="preserve">$947.149999999999 will be the balance in the account after purchases.  </v>
      </c>
      <c r="O776" s="9"/>
      <c r="P776" s="9"/>
      <c r="Q776" s="11"/>
    </row>
    <row r="777" spans="1:17">
      <c r="A777" s="14"/>
      <c r="B777" s="9"/>
      <c r="C777" s="10"/>
      <c r="D777" s="10">
        <f>SUM(D774:D776)</f>
        <v>3561.62</v>
      </c>
      <c r="E777" s="9"/>
      <c r="F777" s="9"/>
      <c r="G777" s="10" t="s">
        <v>28</v>
      </c>
      <c r="H777" s="10">
        <f>SUM(H774:H776)</f>
        <v>-4.0799999999996999</v>
      </c>
      <c r="I777" s="9"/>
      <c r="J777" s="9"/>
      <c r="K777" s="9"/>
      <c r="L777" s="10"/>
      <c r="M777" s="9"/>
      <c r="N777" s="9" t="s">
        <v>84</v>
      </c>
      <c r="O777" s="9"/>
      <c r="P777" s="9"/>
      <c r="Q777" s="11"/>
    </row>
    <row r="778" spans="1:17">
      <c r="A778" s="14"/>
      <c r="B778" s="9"/>
      <c r="C778" s="10"/>
      <c r="D778" s="10"/>
      <c r="E778" s="9"/>
      <c r="F778" s="9"/>
      <c r="G778" s="10"/>
      <c r="H778" s="10"/>
      <c r="I778" s="9"/>
      <c r="J778" s="9"/>
      <c r="K778" s="9"/>
      <c r="L778" s="10"/>
      <c r="M778" s="12" t="str">
        <f>IF(J769+M776&gt;0,"Credit Surplus","Credit Shortage")</f>
        <v>Credit Surplus</v>
      </c>
      <c r="N778" s="15">
        <f>J769+M776</f>
        <v>4815.9499999999989</v>
      </c>
      <c r="O778" s="9" t="s">
        <v>77</v>
      </c>
      <c r="P778" s="9"/>
      <c r="Q778" s="11"/>
    </row>
    <row r="779" spans="1:17">
      <c r="A779" s="14"/>
      <c r="B779" s="9"/>
      <c r="C779" s="10"/>
      <c r="D779" s="10"/>
      <c r="E779" s="9"/>
      <c r="F779" s="9"/>
      <c r="G779" s="10"/>
      <c r="H779" s="10"/>
      <c r="I779" s="9"/>
      <c r="J779" s="9"/>
      <c r="K779" s="9"/>
      <c r="L779" s="10"/>
      <c r="M779" s="9"/>
      <c r="N779" s="9"/>
      <c r="O779" s="9"/>
      <c r="P779" s="9"/>
      <c r="Q779" s="11"/>
    </row>
    <row r="780" spans="1:17">
      <c r="A780" s="14"/>
      <c r="B780" s="9"/>
      <c r="C780" s="10"/>
      <c r="D780" s="10"/>
      <c r="E780" s="9"/>
      <c r="F780" s="9"/>
      <c r="G780" s="10"/>
      <c r="H780" s="10"/>
      <c r="I780" s="9"/>
      <c r="J780" s="9"/>
      <c r="K780" s="9"/>
      <c r="L780" s="9"/>
      <c r="M780" s="9"/>
      <c r="N780" s="9"/>
      <c r="O780" s="9"/>
      <c r="P780" s="9"/>
      <c r="Q780" s="11"/>
    </row>
    <row r="781" spans="1:17">
      <c r="A781" s="14" t="s">
        <v>23</v>
      </c>
      <c r="B781" s="9"/>
      <c r="C781" s="10"/>
      <c r="D781" s="22">
        <v>309.42</v>
      </c>
      <c r="E781" s="9" t="s">
        <v>73</v>
      </c>
      <c r="F781" s="9"/>
      <c r="G781" s="10"/>
      <c r="H781" s="10"/>
      <c r="I781" s="9"/>
      <c r="J781" s="9"/>
      <c r="K781" s="9"/>
      <c r="L781" s="9"/>
      <c r="M781" s="9"/>
      <c r="N781" s="9"/>
      <c r="O781" s="9"/>
      <c r="P781" s="9"/>
      <c r="Q781" s="11"/>
    </row>
    <row r="782" spans="1:17">
      <c r="A782" s="14" t="s">
        <v>24</v>
      </c>
      <c r="B782" s="9"/>
      <c r="C782" s="10"/>
      <c r="D782" s="10">
        <f>H769</f>
        <v>7.7599999999997635</v>
      </c>
      <c r="E782" s="9" t="s">
        <v>36</v>
      </c>
      <c r="F782" s="9"/>
      <c r="G782" s="10"/>
      <c r="H782" s="10"/>
      <c r="I782" s="9"/>
      <c r="J782" s="9"/>
      <c r="K782" s="9"/>
      <c r="L782" s="9"/>
      <c r="M782" s="9"/>
      <c r="N782" s="9"/>
      <c r="O782" s="9"/>
      <c r="P782" s="9"/>
      <c r="Q782" s="11"/>
    </row>
    <row r="783" spans="1:17">
      <c r="A783" s="14" t="s">
        <v>25</v>
      </c>
      <c r="B783" s="9"/>
      <c r="C783" s="10"/>
      <c r="D783" s="10">
        <f>D781+D782</f>
        <v>317.17999999999978</v>
      </c>
      <c r="E783" s="9"/>
      <c r="F783" s="9"/>
      <c r="G783" s="10"/>
      <c r="H783" s="10"/>
      <c r="I783" s="9"/>
      <c r="J783" s="9"/>
      <c r="K783" s="9"/>
      <c r="L783" s="9"/>
      <c r="M783" s="9"/>
      <c r="N783" s="9"/>
      <c r="O783" s="9"/>
      <c r="P783" s="9"/>
      <c r="Q783" s="11"/>
    </row>
    <row r="784" spans="1:17">
      <c r="A784" s="14" t="s">
        <v>27</v>
      </c>
      <c r="B784" s="9"/>
      <c r="C784" s="10"/>
      <c r="D784" s="10">
        <f>H777</f>
        <v>-4.0799999999996999</v>
      </c>
      <c r="E784" s="9" t="s">
        <v>37</v>
      </c>
      <c r="F784" s="9"/>
      <c r="G784" s="10"/>
      <c r="H784" s="10"/>
      <c r="I784" s="9"/>
      <c r="J784" s="9"/>
      <c r="K784" s="9"/>
      <c r="L784" s="9"/>
      <c r="M784" s="9"/>
      <c r="N784" s="9"/>
      <c r="O784" s="9"/>
      <c r="P784" s="9"/>
      <c r="Q784" s="11"/>
    </row>
    <row r="785" spans="1:17">
      <c r="A785" s="14" t="s">
        <v>25</v>
      </c>
      <c r="B785" s="9"/>
      <c r="C785" s="10"/>
      <c r="D785" s="32">
        <f>D783-D784</f>
        <v>321.25999999999948</v>
      </c>
      <c r="E785" s="20" t="s">
        <v>38</v>
      </c>
      <c r="F785" s="9"/>
      <c r="G785" s="10"/>
      <c r="H785" s="10"/>
      <c r="I785" s="9"/>
      <c r="J785" s="9"/>
      <c r="K785" s="9"/>
      <c r="L785" s="9"/>
      <c r="M785" s="9"/>
      <c r="N785" s="9"/>
      <c r="O785" s="9"/>
      <c r="P785" s="9"/>
      <c r="Q785" s="11"/>
    </row>
    <row r="786" spans="1:17" ht="14.65" thickBot="1">
      <c r="A786" s="16"/>
      <c r="B786" s="17"/>
      <c r="C786" s="18"/>
      <c r="D786" s="18"/>
      <c r="E786" s="17"/>
      <c r="F786" s="17"/>
      <c r="G786" s="18"/>
      <c r="H786" s="18"/>
      <c r="I786" s="17"/>
      <c r="J786" s="17"/>
      <c r="K786" s="17"/>
      <c r="L786" s="17"/>
      <c r="M786" s="17"/>
      <c r="N786" s="17"/>
      <c r="O786" s="17"/>
      <c r="P786" s="17"/>
      <c r="Q786" s="19"/>
    </row>
    <row r="787" spans="1:17" ht="14.65" thickTop="1"/>
    <row r="791" spans="1:17" ht="14.65" thickBot="1"/>
    <row r="792" spans="1:17" ht="14.65" thickTop="1">
      <c r="A792" s="3"/>
      <c r="B792" s="4"/>
      <c r="C792" s="5">
        <v>43770</v>
      </c>
      <c r="D792" s="6"/>
      <c r="E792" s="4"/>
      <c r="F792" s="4"/>
      <c r="G792" s="6"/>
      <c r="H792" s="6"/>
      <c r="I792" s="4"/>
      <c r="J792" s="4"/>
      <c r="K792" s="4"/>
      <c r="L792" s="21" t="s">
        <v>40</v>
      </c>
      <c r="M792" s="4"/>
      <c r="N792" s="4"/>
      <c r="O792" s="4"/>
      <c r="P792" s="4"/>
      <c r="Q792" s="7"/>
    </row>
    <row r="793" spans="1:17">
      <c r="A793" s="8" t="s">
        <v>11</v>
      </c>
      <c r="B793" s="9"/>
      <c r="C793" s="10"/>
      <c r="D793" s="10"/>
      <c r="E793" s="9"/>
      <c r="F793" s="9"/>
      <c r="G793" s="10"/>
      <c r="H793" s="10"/>
      <c r="I793" s="9"/>
      <c r="J793" s="12" t="s">
        <v>68</v>
      </c>
      <c r="K793" s="9"/>
      <c r="L793" s="12" t="s">
        <v>21</v>
      </c>
      <c r="M793" s="9"/>
      <c r="N793" s="9"/>
      <c r="O793" s="9"/>
      <c r="P793" s="9"/>
      <c r="Q793" s="11"/>
    </row>
    <row r="794" spans="1:17">
      <c r="A794" s="8" t="s">
        <v>3</v>
      </c>
      <c r="B794" s="12" t="s">
        <v>6</v>
      </c>
      <c r="C794" s="13" t="s">
        <v>4</v>
      </c>
      <c r="D794" s="13" t="s">
        <v>7</v>
      </c>
      <c r="E794" s="12" t="s">
        <v>16</v>
      </c>
      <c r="F794" s="9"/>
      <c r="G794" s="13" t="s">
        <v>18</v>
      </c>
      <c r="H794" s="13" t="s">
        <v>19</v>
      </c>
      <c r="I794" s="9"/>
      <c r="J794" s="12" t="s">
        <v>67</v>
      </c>
      <c r="K794" s="9"/>
      <c r="L794" s="22">
        <v>4504.6899999999996</v>
      </c>
      <c r="M794" s="9" t="s">
        <v>56</v>
      </c>
      <c r="N794" s="9"/>
      <c r="O794" s="9"/>
      <c r="P794" s="9"/>
      <c r="Q794" s="11"/>
    </row>
    <row r="795" spans="1:17">
      <c r="A795" s="14" t="s">
        <v>85</v>
      </c>
      <c r="B795" s="9">
        <v>21</v>
      </c>
      <c r="C795" s="10">
        <v>66.14</v>
      </c>
      <c r="D795" s="10">
        <f>C795*B795</f>
        <v>1388.94</v>
      </c>
      <c r="E795" s="15" t="s">
        <v>46</v>
      </c>
      <c r="F795" s="9"/>
      <c r="G795" s="22">
        <v>66.08</v>
      </c>
      <c r="H795" s="10">
        <f>(B795*G795)-D795</f>
        <v>-1.2599999999999909</v>
      </c>
      <c r="I795" s="9"/>
      <c r="J795" s="15">
        <f>G795*B795</f>
        <v>1387.68</v>
      </c>
      <c r="K795" s="9" t="str">
        <f>"sell "&amp;B795&amp;" "&amp;A795&amp;" @ $"&amp;G795</f>
        <v>sell 21 HURN @ $66.08</v>
      </c>
      <c r="L795" s="10">
        <f>L794+(G795*B795)</f>
        <v>5892.37</v>
      </c>
      <c r="M795" s="9"/>
      <c r="N795" s="9"/>
      <c r="O795" s="9"/>
      <c r="P795" s="9"/>
      <c r="Q795" s="11"/>
    </row>
    <row r="796" spans="1:17">
      <c r="A796" s="14" t="s">
        <v>86</v>
      </c>
      <c r="B796" s="9">
        <v>19</v>
      </c>
      <c r="C796" s="10">
        <v>79.180000000000007</v>
      </c>
      <c r="D796" s="10">
        <f>C796*B796</f>
        <v>1504.42</v>
      </c>
      <c r="E796" s="15" t="s">
        <v>46</v>
      </c>
      <c r="F796" s="9"/>
      <c r="G796" s="22">
        <v>79.27</v>
      </c>
      <c r="H796" s="10">
        <f>(B796*G796)-D796</f>
        <v>1.709999999999809</v>
      </c>
      <c r="I796" s="9"/>
      <c r="J796" s="15">
        <f>G796*B796</f>
        <v>1506.1299999999999</v>
      </c>
      <c r="K796" s="9" t="str">
        <f>"sell "&amp;B796&amp;" "&amp;A796&amp;" @ $"&amp;G796</f>
        <v>sell 19 MANT @ $79.27</v>
      </c>
      <c r="L796" s="10">
        <f>L795+(G796*B796)</f>
        <v>7398.5</v>
      </c>
      <c r="M796" s="9"/>
      <c r="N796" s="9"/>
      <c r="O796" s="9"/>
      <c r="P796" s="9"/>
      <c r="Q796" s="11"/>
    </row>
    <row r="797" spans="1:17">
      <c r="A797" s="14" t="s">
        <v>87</v>
      </c>
      <c r="B797" s="9">
        <v>19</v>
      </c>
      <c r="C797" s="10">
        <v>61.87</v>
      </c>
      <c r="D797" s="10">
        <f>C797*B797</f>
        <v>1175.53</v>
      </c>
      <c r="E797" s="15" t="s">
        <v>46</v>
      </c>
      <c r="F797" s="9"/>
      <c r="G797" s="22">
        <v>62.39</v>
      </c>
      <c r="H797" s="10">
        <f>(B797*G797)-D797</f>
        <v>9.8800000000001091</v>
      </c>
      <c r="I797" s="9"/>
      <c r="J797" s="15">
        <f>G797*B797</f>
        <v>1185.4100000000001</v>
      </c>
      <c r="K797" s="9" t="str">
        <f>"sell "&amp;B797&amp;" "&amp;A797&amp;" @ $"&amp;G797</f>
        <v>sell 19 ARGO @ $62.39</v>
      </c>
      <c r="L797" s="10">
        <f>L796+(G797*B797)</f>
        <v>8583.91</v>
      </c>
      <c r="M797" s="9" t="s">
        <v>44</v>
      </c>
      <c r="N797" s="9"/>
      <c r="O797" s="9"/>
      <c r="P797" s="9"/>
      <c r="Q797" s="11"/>
    </row>
    <row r="798" spans="1:17">
      <c r="A798" s="14"/>
      <c r="B798" s="9"/>
      <c r="C798" s="10"/>
      <c r="D798" s="10">
        <f>SUM(D795:D797)</f>
        <v>4068.8900000000003</v>
      </c>
      <c r="E798" s="9"/>
      <c r="F798" s="9"/>
      <c r="G798" s="10"/>
      <c r="H798" s="10">
        <f>SUM(H795:H797)</f>
        <v>10.329999999999927</v>
      </c>
      <c r="I798" s="9"/>
      <c r="J798" s="15">
        <f>SUM(J795:J797)</f>
        <v>4079.2200000000003</v>
      </c>
      <c r="K798" s="9"/>
      <c r="L798" s="10"/>
      <c r="M798" s="9"/>
      <c r="N798" s="9"/>
      <c r="O798" s="9"/>
      <c r="P798" s="9"/>
      <c r="Q798" s="11"/>
    </row>
    <row r="799" spans="1:17">
      <c r="A799" s="14"/>
      <c r="B799" s="9"/>
      <c r="C799" s="10"/>
      <c r="D799" s="10"/>
      <c r="E799" s="9"/>
      <c r="F799" s="9"/>
      <c r="G799" s="10"/>
      <c r="H799" s="10"/>
      <c r="I799" s="9"/>
      <c r="J799" s="9"/>
      <c r="K799" s="9"/>
      <c r="L799" s="10"/>
      <c r="M799" s="9"/>
      <c r="N799" s="9"/>
      <c r="O799" s="9"/>
      <c r="P799" s="9"/>
      <c r="Q799" s="11"/>
    </row>
    <row r="800" spans="1:17">
      <c r="A800" s="14"/>
      <c r="B800" s="9"/>
      <c r="C800" s="10"/>
      <c r="D800" s="10"/>
      <c r="E800" s="20"/>
      <c r="F800" s="9"/>
      <c r="G800" s="10"/>
      <c r="H800" s="10"/>
      <c r="I800" s="9"/>
      <c r="J800" s="9"/>
      <c r="K800" s="9"/>
      <c r="L800" s="10"/>
      <c r="M800" s="12" t="s">
        <v>41</v>
      </c>
      <c r="N800" s="9"/>
      <c r="O800" s="9"/>
      <c r="P800" s="9"/>
      <c r="Q800" s="11"/>
    </row>
    <row r="801" spans="1:17">
      <c r="A801" s="8" t="s">
        <v>12</v>
      </c>
      <c r="B801" s="9"/>
      <c r="C801" s="10"/>
      <c r="D801" s="10"/>
      <c r="E801" s="20"/>
      <c r="F801" s="9"/>
      <c r="G801" s="10"/>
      <c r="H801" s="10"/>
      <c r="I801" s="9"/>
      <c r="J801" s="9"/>
      <c r="K801" s="9"/>
      <c r="L801" s="10"/>
      <c r="M801" s="12" t="s">
        <v>42</v>
      </c>
      <c r="N801" s="9"/>
      <c r="O801" s="9"/>
      <c r="P801" s="9"/>
      <c r="Q801" s="11"/>
    </row>
    <row r="802" spans="1:17">
      <c r="A802" s="8" t="s">
        <v>3</v>
      </c>
      <c r="B802" s="12" t="s">
        <v>6</v>
      </c>
      <c r="C802" s="13" t="s">
        <v>4</v>
      </c>
      <c r="D802" s="13" t="s">
        <v>5</v>
      </c>
      <c r="E802" s="23" t="s">
        <v>16</v>
      </c>
      <c r="F802" s="9"/>
      <c r="G802" s="13" t="s">
        <v>18</v>
      </c>
      <c r="H802" s="13" t="s">
        <v>19</v>
      </c>
      <c r="I802" s="9"/>
      <c r="J802" s="9"/>
      <c r="K802" s="9"/>
      <c r="L802" s="10"/>
      <c r="M802" s="15">
        <f>L794</f>
        <v>4504.6899999999996</v>
      </c>
      <c r="N802" s="9" t="s">
        <v>45</v>
      </c>
      <c r="O802" s="9"/>
      <c r="P802" s="9"/>
      <c r="Q802" s="11"/>
    </row>
    <row r="803" spans="1:17">
      <c r="A803" s="14" t="s">
        <v>94</v>
      </c>
      <c r="B803" s="9">
        <v>10</v>
      </c>
      <c r="C803" s="10">
        <v>95.13</v>
      </c>
      <c r="D803" s="10">
        <f>C803*B803</f>
        <v>951.3</v>
      </c>
      <c r="E803" s="15" t="s">
        <v>46</v>
      </c>
      <c r="F803" s="9"/>
      <c r="G803" s="22">
        <v>95.38</v>
      </c>
      <c r="H803" s="10">
        <f>(B803*G803)-D803</f>
        <v>2.5</v>
      </c>
      <c r="I803" s="9"/>
      <c r="J803" s="9"/>
      <c r="K803" s="9" t="str">
        <f>"buy "&amp;B803&amp;" "&amp;A803&amp;" @ $"&amp;G803</f>
        <v>buy 10 AWR @ $95.38</v>
      </c>
      <c r="L803" s="10">
        <f>L797-(G803*B803)</f>
        <v>7630.11</v>
      </c>
      <c r="M803" s="15">
        <f>L794-(G803*B803)</f>
        <v>3550.8899999999994</v>
      </c>
      <c r="N803" s="9"/>
      <c r="O803" s="9"/>
      <c r="P803" s="9"/>
      <c r="Q803" s="11"/>
    </row>
    <row r="804" spans="1:17">
      <c r="A804" s="14" t="s">
        <v>95</v>
      </c>
      <c r="B804" s="9">
        <v>69</v>
      </c>
      <c r="C804" s="10">
        <v>14.79</v>
      </c>
      <c r="D804" s="10">
        <f>C804*B804</f>
        <v>1020.51</v>
      </c>
      <c r="E804" s="15" t="s">
        <v>46</v>
      </c>
      <c r="F804" s="9"/>
      <c r="G804" s="22">
        <v>14.67</v>
      </c>
      <c r="H804" s="10">
        <f>(B804*G804)-D804</f>
        <v>-8.2799999999999727</v>
      </c>
      <c r="I804" s="9"/>
      <c r="J804" s="9"/>
      <c r="K804" s="9" t="str">
        <f>"buy "&amp;B804&amp;" "&amp;A804&amp;" @ $"&amp;G804</f>
        <v>buy 69 SSRM @ $14.67</v>
      </c>
      <c r="L804" s="10">
        <f>L803-(G804*B804)</f>
        <v>6617.8799999999992</v>
      </c>
      <c r="M804" s="15">
        <f>M803-(G804*B804)</f>
        <v>2538.6599999999994</v>
      </c>
      <c r="N804" s="9"/>
      <c r="O804" s="9"/>
      <c r="P804" s="9"/>
      <c r="Q804" s="11"/>
    </row>
    <row r="805" spans="1:17">
      <c r="A805" s="28" t="s">
        <v>96</v>
      </c>
      <c r="B805" s="29">
        <v>12</v>
      </c>
      <c r="C805" s="30">
        <v>77.040000000000006</v>
      </c>
      <c r="D805" s="30">
        <f>C805*B805</f>
        <v>924.48</v>
      </c>
      <c r="E805" s="27" t="s">
        <v>46</v>
      </c>
      <c r="F805" s="29"/>
      <c r="G805" s="31">
        <v>76.84</v>
      </c>
      <c r="H805" s="30">
        <f>(B805*G805)-D805</f>
        <v>-2.3999999999999773</v>
      </c>
      <c r="I805" s="9"/>
      <c r="J805" s="9"/>
      <c r="K805" s="9" t="str">
        <f>"buy "&amp;B805&amp;" "&amp;A805&amp;" @ $"&amp;G805</f>
        <v>buy 12 MGEE @ $76.84</v>
      </c>
      <c r="L805" s="10">
        <f>L804-(G805*B805)</f>
        <v>5695.7999999999993</v>
      </c>
      <c r="M805" s="15">
        <f>M804-(G805*B805)</f>
        <v>1616.5799999999995</v>
      </c>
      <c r="N805" s="9" t="str">
        <f>"$"&amp;M805&amp;" will be the balance in the account after purchases.  "</f>
        <v xml:space="preserve">$1616.58 will be the balance in the account after purchases.  </v>
      </c>
      <c r="O805" s="9"/>
      <c r="P805" s="9"/>
      <c r="Q805" s="11"/>
    </row>
    <row r="806" spans="1:17">
      <c r="A806" s="14"/>
      <c r="B806" s="9"/>
      <c r="C806" s="10"/>
      <c r="D806" s="10">
        <f>SUM(D803:D805)</f>
        <v>2896.29</v>
      </c>
      <c r="E806" s="9"/>
      <c r="F806" s="9"/>
      <c r="G806" s="10" t="s">
        <v>28</v>
      </c>
      <c r="H806" s="10">
        <f>SUM(H803:H805)</f>
        <v>-8.17999999999995</v>
      </c>
      <c r="I806" s="9"/>
      <c r="J806" s="9"/>
      <c r="K806" s="9"/>
      <c r="L806" s="10"/>
      <c r="M806" s="9"/>
      <c r="N806" s="9" t="s">
        <v>84</v>
      </c>
      <c r="O806" s="9"/>
      <c r="P806" s="9"/>
      <c r="Q806" s="11"/>
    </row>
    <row r="807" spans="1:17">
      <c r="A807" s="14"/>
      <c r="B807" s="9"/>
      <c r="C807" s="10"/>
      <c r="D807" s="10"/>
      <c r="E807" s="9"/>
      <c r="F807" s="9"/>
      <c r="G807" s="10"/>
      <c r="H807" s="10"/>
      <c r="I807" s="9"/>
      <c r="J807" s="9"/>
      <c r="K807" s="9"/>
      <c r="L807" s="10"/>
      <c r="M807" s="12" t="str">
        <f>IF(J798+M805&gt;0,"Credit Surplus","Credit Shortage")</f>
        <v>Credit Surplus</v>
      </c>
      <c r="N807" s="15">
        <f>J798+M805</f>
        <v>5695.7999999999993</v>
      </c>
      <c r="O807" s="9" t="s">
        <v>77</v>
      </c>
      <c r="P807" s="9"/>
      <c r="Q807" s="11"/>
    </row>
    <row r="808" spans="1:17">
      <c r="A808" s="14"/>
      <c r="B808" s="9"/>
      <c r="C808" s="10"/>
      <c r="D808" s="10"/>
      <c r="E808" s="9"/>
      <c r="F808" s="9"/>
      <c r="G808" s="10"/>
      <c r="H808" s="10"/>
      <c r="I808" s="9"/>
      <c r="J808" s="9"/>
      <c r="K808" s="9"/>
      <c r="L808" s="10"/>
      <c r="M808" s="9"/>
      <c r="N808" s="9"/>
      <c r="O808" s="9"/>
      <c r="P808" s="9"/>
      <c r="Q808" s="11"/>
    </row>
    <row r="809" spans="1:17">
      <c r="A809" s="14"/>
      <c r="B809" s="9"/>
      <c r="C809" s="10"/>
      <c r="D809" s="10"/>
      <c r="E809" s="9"/>
      <c r="F809" s="9"/>
      <c r="G809" s="10"/>
      <c r="H809" s="10"/>
      <c r="I809" s="9"/>
      <c r="J809" s="9"/>
      <c r="K809" s="9"/>
      <c r="L809" s="9"/>
      <c r="M809" s="9"/>
      <c r="N809" s="9"/>
      <c r="O809" s="9"/>
      <c r="P809" s="9"/>
      <c r="Q809" s="11"/>
    </row>
    <row r="810" spans="1:17">
      <c r="A810" s="14" t="s">
        <v>23</v>
      </c>
      <c r="B810" s="9"/>
      <c r="C810" s="10"/>
      <c r="D810" s="22">
        <v>117.05</v>
      </c>
      <c r="E810" s="9" t="s">
        <v>73</v>
      </c>
      <c r="F810" s="9"/>
      <c r="G810" s="10"/>
      <c r="H810" s="10"/>
      <c r="I810" s="9"/>
      <c r="J810" s="9"/>
      <c r="K810" s="9"/>
      <c r="L810" s="9"/>
      <c r="M810" s="9"/>
      <c r="N810" s="9"/>
      <c r="O810" s="9"/>
      <c r="P810" s="9"/>
      <c r="Q810" s="11"/>
    </row>
    <row r="811" spans="1:17">
      <c r="A811" s="14" t="s">
        <v>24</v>
      </c>
      <c r="B811" s="9"/>
      <c r="C811" s="10"/>
      <c r="D811" s="10">
        <f>H798</f>
        <v>10.329999999999927</v>
      </c>
      <c r="E811" s="9" t="s">
        <v>36</v>
      </c>
      <c r="F811" s="9"/>
      <c r="G811" s="10"/>
      <c r="H811" s="10"/>
      <c r="I811" s="9"/>
      <c r="J811" s="9"/>
      <c r="K811" s="9"/>
      <c r="L811" s="9"/>
      <c r="M811" s="9"/>
      <c r="N811" s="9"/>
      <c r="O811" s="9"/>
      <c r="P811" s="9"/>
      <c r="Q811" s="11"/>
    </row>
    <row r="812" spans="1:17">
      <c r="A812" s="14" t="s">
        <v>25</v>
      </c>
      <c r="B812" s="9"/>
      <c r="C812" s="10"/>
      <c r="D812" s="10">
        <f>D810+D811</f>
        <v>127.37999999999992</v>
      </c>
      <c r="E812" s="9"/>
      <c r="F812" s="9"/>
      <c r="G812" s="10"/>
      <c r="H812" s="10"/>
      <c r="I812" s="9"/>
      <c r="J812" s="9"/>
      <c r="K812" s="9"/>
      <c r="L812" s="9"/>
      <c r="M812" s="9"/>
      <c r="N812" s="9"/>
      <c r="O812" s="9"/>
      <c r="P812" s="9"/>
      <c r="Q812" s="11"/>
    </row>
    <row r="813" spans="1:17">
      <c r="A813" s="14" t="s">
        <v>27</v>
      </c>
      <c r="B813" s="9"/>
      <c r="C813" s="10"/>
      <c r="D813" s="10">
        <f>H806</f>
        <v>-8.17999999999995</v>
      </c>
      <c r="E813" s="9" t="s">
        <v>37</v>
      </c>
      <c r="F813" s="9"/>
      <c r="G813" s="10"/>
      <c r="H813" s="10"/>
      <c r="I813" s="9"/>
      <c r="J813" s="9"/>
      <c r="K813" s="9"/>
      <c r="L813" s="9"/>
      <c r="M813" s="9"/>
      <c r="N813" s="9"/>
      <c r="O813" s="9"/>
      <c r="P813" s="9"/>
      <c r="Q813" s="11"/>
    </row>
    <row r="814" spans="1:17">
      <c r="A814" s="14" t="s">
        <v>25</v>
      </c>
      <c r="B814" s="9"/>
      <c r="C814" s="10"/>
      <c r="D814" s="32">
        <f>D812-D813</f>
        <v>135.55999999999989</v>
      </c>
      <c r="E814" s="20" t="s">
        <v>38</v>
      </c>
      <c r="F814" s="9"/>
      <c r="G814" s="10"/>
      <c r="H814" s="10"/>
      <c r="I814" s="9"/>
      <c r="J814" s="9"/>
      <c r="K814" s="9"/>
      <c r="L814" s="9"/>
      <c r="M814" s="9"/>
      <c r="N814" s="9"/>
      <c r="O814" s="9"/>
      <c r="P814" s="9"/>
      <c r="Q814" s="11"/>
    </row>
    <row r="815" spans="1:17" ht="14.65" thickBot="1">
      <c r="A815" s="16"/>
      <c r="B815" s="17"/>
      <c r="C815" s="18"/>
      <c r="D815" s="18"/>
      <c r="E815" s="17"/>
      <c r="F815" s="17"/>
      <c r="G815" s="18"/>
      <c r="H815" s="18"/>
      <c r="I815" s="17"/>
      <c r="J815" s="17"/>
      <c r="K815" s="17"/>
      <c r="L815" s="17"/>
      <c r="M815" s="17"/>
      <c r="N815" s="17"/>
      <c r="O815" s="17"/>
      <c r="P815" s="17"/>
      <c r="Q815" s="19"/>
    </row>
    <row r="816" spans="1:17" ht="15" thickTop="1" thickBot="1"/>
    <row r="817" spans="1:20" ht="14.65" thickTop="1">
      <c r="A817" s="3"/>
      <c r="B817" s="4"/>
      <c r="C817" s="5">
        <v>43739</v>
      </c>
      <c r="D817" s="6"/>
      <c r="E817" s="4"/>
      <c r="F817" s="4"/>
      <c r="G817" s="6"/>
      <c r="H817" s="6"/>
      <c r="I817" s="4"/>
      <c r="J817" s="4"/>
      <c r="K817" s="4"/>
      <c r="L817" s="21" t="s">
        <v>40</v>
      </c>
      <c r="M817" s="4"/>
      <c r="N817" s="4"/>
      <c r="O817" s="4"/>
      <c r="P817" s="4"/>
      <c r="Q817" s="7"/>
    </row>
    <row r="818" spans="1:20">
      <c r="A818" s="8" t="s">
        <v>11</v>
      </c>
      <c r="B818" s="9"/>
      <c r="C818" s="10"/>
      <c r="D818" s="10"/>
      <c r="E818" s="9"/>
      <c r="F818" s="9"/>
      <c r="G818" s="10"/>
      <c r="H818" s="10"/>
      <c r="I818" s="9"/>
      <c r="J818" s="12" t="s">
        <v>68</v>
      </c>
      <c r="K818" s="9"/>
      <c r="L818" s="12" t="s">
        <v>21</v>
      </c>
      <c r="M818" s="9"/>
      <c r="N818" s="9"/>
      <c r="O818" s="9"/>
      <c r="P818" s="9"/>
      <c r="Q818" s="11"/>
    </row>
    <row r="819" spans="1:20">
      <c r="A819" s="8" t="s">
        <v>3</v>
      </c>
      <c r="B819" s="12" t="s">
        <v>6</v>
      </c>
      <c r="C819" s="13" t="s">
        <v>4</v>
      </c>
      <c r="D819" s="13" t="s">
        <v>7</v>
      </c>
      <c r="E819" s="12" t="s">
        <v>16</v>
      </c>
      <c r="F819" s="9"/>
      <c r="G819" s="13" t="s">
        <v>18</v>
      </c>
      <c r="H819" s="13" t="s">
        <v>19</v>
      </c>
      <c r="I819" s="9"/>
      <c r="J819" s="12" t="s">
        <v>67</v>
      </c>
      <c r="K819" s="9"/>
      <c r="L819" s="22">
        <v>4180.3500000000004</v>
      </c>
      <c r="M819" s="9" t="s">
        <v>56</v>
      </c>
      <c r="N819" s="9"/>
      <c r="O819" s="9"/>
      <c r="P819" s="9"/>
      <c r="Q819" s="11"/>
    </row>
    <row r="820" spans="1:20">
      <c r="A820" s="14" t="s">
        <v>63</v>
      </c>
      <c r="B820" s="9">
        <v>35</v>
      </c>
      <c r="C820" s="10">
        <v>32.06</v>
      </c>
      <c r="D820" s="10">
        <f>C820*B820</f>
        <v>1122.1000000000001</v>
      </c>
      <c r="E820" s="15" t="s">
        <v>46</v>
      </c>
      <c r="F820" s="9"/>
      <c r="G820" s="22">
        <v>32.130000000000003</v>
      </c>
      <c r="H820" s="10">
        <f>(B820*G820)-D820</f>
        <v>2.4500000000000455</v>
      </c>
      <c r="I820" s="9"/>
      <c r="J820" s="15">
        <f>G820*B820</f>
        <v>1124.5500000000002</v>
      </c>
      <c r="K820" s="9" t="str">
        <f>"sell "&amp;B820&amp;" "&amp;A820&amp;" @ $"&amp;G820</f>
        <v>sell 35 GTY @ $32.13</v>
      </c>
      <c r="L820" s="10">
        <f>L819+(G820*B820)</f>
        <v>5304.9000000000005</v>
      </c>
      <c r="M820" s="9"/>
      <c r="N820" s="9"/>
      <c r="O820" s="9"/>
      <c r="P820" s="9"/>
      <c r="Q820" s="11"/>
    </row>
    <row r="821" spans="1:20">
      <c r="A821" s="14" t="s">
        <v>81</v>
      </c>
      <c r="B821" s="9">
        <v>5</v>
      </c>
      <c r="C821" s="10">
        <v>188.63</v>
      </c>
      <c r="D821" s="10">
        <f>C821*B821</f>
        <v>943.15</v>
      </c>
      <c r="E821" s="15" t="s">
        <v>46</v>
      </c>
      <c r="F821" s="9"/>
      <c r="G821" s="22">
        <v>187.58</v>
      </c>
      <c r="H821" s="10">
        <f>(B821*G821)-D821</f>
        <v>-5.2499999999998863</v>
      </c>
      <c r="I821" s="9"/>
      <c r="J821" s="15">
        <f>G821*B821</f>
        <v>937.90000000000009</v>
      </c>
      <c r="K821" s="9" t="str">
        <f>"sell "&amp;B821&amp;" "&amp;A821&amp;" @ $"&amp;G821</f>
        <v>sell 5 VRSN @ $187.58</v>
      </c>
      <c r="L821" s="10">
        <f>L820+(G821*B821)</f>
        <v>6242.8000000000011</v>
      </c>
      <c r="M821" s="9"/>
      <c r="N821" s="9"/>
      <c r="O821" s="9"/>
      <c r="P821" s="9"/>
      <c r="Q821" s="11"/>
      <c r="T821" s="1"/>
    </row>
    <row r="822" spans="1:20">
      <c r="A822" s="14" t="s">
        <v>82</v>
      </c>
      <c r="B822" s="9">
        <v>4</v>
      </c>
      <c r="C822" s="10">
        <v>268.10000000000002</v>
      </c>
      <c r="D822" s="10">
        <f>C822*B822</f>
        <v>1072.4000000000001</v>
      </c>
      <c r="E822" s="15" t="s">
        <v>46</v>
      </c>
      <c r="F822" s="9"/>
      <c r="G822" s="22">
        <v>268.52999999999997</v>
      </c>
      <c r="H822" s="10">
        <f>(B822*G822)-D822</f>
        <v>1.7199999999997999</v>
      </c>
      <c r="I822" s="9"/>
      <c r="J822" s="15">
        <f>G822*B822</f>
        <v>1074.1199999999999</v>
      </c>
      <c r="K822" s="9" t="str">
        <f>"sell "&amp;B822&amp;" "&amp;A822&amp;" @ $"&amp;G822</f>
        <v>sell 4 CTAS @ $268.53</v>
      </c>
      <c r="L822" s="10">
        <f>L821+(G822*B822)</f>
        <v>7316.920000000001</v>
      </c>
      <c r="M822" s="9" t="s">
        <v>44</v>
      </c>
      <c r="N822" s="9"/>
      <c r="O822" s="9"/>
      <c r="P822" s="9"/>
      <c r="Q822" s="11"/>
    </row>
    <row r="823" spans="1:20">
      <c r="A823" s="14"/>
      <c r="B823" s="9"/>
      <c r="C823" s="10"/>
      <c r="D823" s="10">
        <f>SUM(D820:D822)</f>
        <v>3137.65</v>
      </c>
      <c r="E823" s="9"/>
      <c r="F823" s="9"/>
      <c r="G823" s="10"/>
      <c r="H823" s="10">
        <f>SUM(H820:H822)</f>
        <v>-1.0800000000000409</v>
      </c>
      <c r="I823" s="9"/>
      <c r="J823" s="15">
        <f>SUM(J820:J822)</f>
        <v>3136.57</v>
      </c>
      <c r="K823" s="9"/>
      <c r="L823" s="10"/>
      <c r="M823" s="9"/>
      <c r="N823" s="9"/>
      <c r="O823" s="9"/>
      <c r="P823" s="9"/>
      <c r="Q823" s="11"/>
    </row>
    <row r="824" spans="1:20">
      <c r="A824" s="14"/>
      <c r="B824" s="9"/>
      <c r="C824" s="10"/>
      <c r="D824" s="10"/>
      <c r="E824" s="9"/>
      <c r="F824" s="9"/>
      <c r="G824" s="10"/>
      <c r="H824" s="10"/>
      <c r="I824" s="9"/>
      <c r="J824" s="9"/>
      <c r="K824" s="9"/>
      <c r="L824" s="10"/>
      <c r="M824" s="9"/>
      <c r="N824" s="9"/>
      <c r="O824" s="9"/>
      <c r="P824" s="9"/>
      <c r="Q824" s="11"/>
    </row>
    <row r="825" spans="1:20">
      <c r="A825" s="14"/>
      <c r="B825" s="9"/>
      <c r="C825" s="10"/>
      <c r="D825" s="10"/>
      <c r="E825" s="20"/>
      <c r="F825" s="9"/>
      <c r="G825" s="10"/>
      <c r="H825" s="10"/>
      <c r="I825" s="9"/>
      <c r="J825" s="9"/>
      <c r="K825" s="9"/>
      <c r="L825" s="10"/>
      <c r="M825" s="12" t="s">
        <v>41</v>
      </c>
      <c r="N825" s="9"/>
      <c r="O825" s="9"/>
      <c r="P825" s="9"/>
      <c r="Q825" s="11"/>
    </row>
    <row r="826" spans="1:20">
      <c r="A826" s="8" t="s">
        <v>12</v>
      </c>
      <c r="B826" s="9"/>
      <c r="C826" s="10"/>
      <c r="D826" s="10"/>
      <c r="E826" s="20"/>
      <c r="F826" s="9"/>
      <c r="G826" s="10"/>
      <c r="H826" s="10"/>
      <c r="I826" s="9"/>
      <c r="J826" s="9"/>
      <c r="K826" s="9"/>
      <c r="L826" s="10"/>
      <c r="M826" s="12" t="s">
        <v>42</v>
      </c>
      <c r="N826" s="9"/>
      <c r="O826" s="9"/>
      <c r="P826" s="9"/>
      <c r="Q826" s="11"/>
    </row>
    <row r="827" spans="1:20">
      <c r="A827" s="8" t="s">
        <v>3</v>
      </c>
      <c r="B827" s="12" t="s">
        <v>6</v>
      </c>
      <c r="C827" s="13" t="s">
        <v>4</v>
      </c>
      <c r="D827" s="13" t="s">
        <v>5</v>
      </c>
      <c r="E827" s="23" t="s">
        <v>16</v>
      </c>
      <c r="F827" s="9"/>
      <c r="G827" s="13" t="s">
        <v>18</v>
      </c>
      <c r="H827" s="13" t="s">
        <v>19</v>
      </c>
      <c r="I827" s="9"/>
      <c r="J827" s="9"/>
      <c r="K827" s="9"/>
      <c r="L827" s="10"/>
      <c r="M827" s="15">
        <f>L819</f>
        <v>4180.3500000000004</v>
      </c>
      <c r="N827" s="9" t="s">
        <v>45</v>
      </c>
      <c r="O827" s="9"/>
      <c r="P827" s="9"/>
      <c r="Q827" s="11"/>
    </row>
    <row r="828" spans="1:20">
      <c r="A828" s="14" t="s">
        <v>91</v>
      </c>
      <c r="B828" s="9">
        <v>4</v>
      </c>
      <c r="C828" s="10">
        <v>303.87</v>
      </c>
      <c r="D828" s="10">
        <f>C828*B828</f>
        <v>1215.48</v>
      </c>
      <c r="E828" s="15" t="s">
        <v>46</v>
      </c>
      <c r="F828" s="9"/>
      <c r="G828" s="22">
        <v>305</v>
      </c>
      <c r="H828" s="10">
        <f>(B828*G828)-D828</f>
        <v>4.5199999999999818</v>
      </c>
      <c r="I828" s="9"/>
      <c r="J828" s="9"/>
      <c r="K828" s="9" t="str">
        <f>"buy "&amp;B828&amp;" "&amp;A828&amp;" @ $"&amp;G828</f>
        <v>buy 4 COKE @ $305</v>
      </c>
      <c r="L828" s="10">
        <f>L822-(G828*B828)</f>
        <v>6096.920000000001</v>
      </c>
      <c r="M828" s="15">
        <f>L819-(G828*B828)</f>
        <v>2960.3500000000004</v>
      </c>
      <c r="N828" s="9"/>
      <c r="O828" s="9"/>
      <c r="P828" s="9"/>
      <c r="Q828" s="11"/>
    </row>
    <row r="829" spans="1:20">
      <c r="A829" s="14" t="s">
        <v>92</v>
      </c>
      <c r="B829" s="9">
        <v>67</v>
      </c>
      <c r="C829" s="10">
        <v>19.12</v>
      </c>
      <c r="D829" s="10">
        <f>C829*B829</f>
        <v>1281.04</v>
      </c>
      <c r="E829" s="15" t="s">
        <v>46</v>
      </c>
      <c r="F829" s="9"/>
      <c r="G829" s="22">
        <v>19.23</v>
      </c>
      <c r="H829" s="10">
        <f>(B829*G829)-D829</f>
        <v>7.3700000000001182</v>
      </c>
      <c r="I829" s="9"/>
      <c r="J829" s="9"/>
      <c r="K829" s="9" t="str">
        <f>"buy "&amp;B829&amp;" "&amp;A829&amp;" @ $"&amp;G829</f>
        <v>buy 67 NEO @ $19.23</v>
      </c>
      <c r="L829" s="10">
        <f>L828-(G829*B829)</f>
        <v>4808.5100000000011</v>
      </c>
      <c r="M829" s="15">
        <f>M828-(G829*B829)</f>
        <v>1671.9400000000003</v>
      </c>
      <c r="N829" s="9"/>
      <c r="O829" s="9"/>
      <c r="P829" s="9"/>
      <c r="Q829" s="11"/>
    </row>
    <row r="830" spans="1:20">
      <c r="A830" s="28" t="s">
        <v>93</v>
      </c>
      <c r="B830" s="29">
        <v>70</v>
      </c>
      <c r="C830" s="30">
        <v>18.09</v>
      </c>
      <c r="D830" s="30">
        <f>C830*B830</f>
        <v>1266.3</v>
      </c>
      <c r="E830" s="27" t="s">
        <v>46</v>
      </c>
      <c r="F830" s="29"/>
      <c r="G830" s="31">
        <v>18.13</v>
      </c>
      <c r="H830" s="30">
        <f>(B830*G830)-D830</f>
        <v>2.7999999999999545</v>
      </c>
      <c r="I830" s="9"/>
      <c r="J830" s="9"/>
      <c r="K830" s="9" t="str">
        <f>"buy "&amp;B830&amp;" "&amp;A830&amp;" @ $"&amp;G830</f>
        <v>buy 70 AHH @ $18.13</v>
      </c>
      <c r="L830" s="10">
        <f>L829-(G830*B830)</f>
        <v>3539.4100000000012</v>
      </c>
      <c r="M830" s="15">
        <f>M829-(G830*B830)</f>
        <v>402.84000000000037</v>
      </c>
      <c r="N830" s="9" t="str">
        <f>"$"&amp;M830&amp;" will be the balance in the account after purchases.  "</f>
        <v xml:space="preserve">$402.84 will be the balance in the account after purchases.  </v>
      </c>
      <c r="O830" s="9"/>
      <c r="P830" s="9"/>
      <c r="Q830" s="11"/>
    </row>
    <row r="831" spans="1:20">
      <c r="A831" s="14"/>
      <c r="B831" s="9"/>
      <c r="C831" s="10"/>
      <c r="D831" s="10">
        <f>SUM(D828:D830)</f>
        <v>3762.8199999999997</v>
      </c>
      <c r="E831" s="9"/>
      <c r="F831" s="9"/>
      <c r="G831" s="10" t="s">
        <v>28</v>
      </c>
      <c r="H831" s="10">
        <f>SUM(H828:H830)</f>
        <v>14.690000000000055</v>
      </c>
      <c r="I831" s="9"/>
      <c r="J831" s="9"/>
      <c r="K831" s="9"/>
      <c r="L831" s="10"/>
      <c r="M831" s="9"/>
      <c r="N831" s="9" t="s">
        <v>84</v>
      </c>
      <c r="O831" s="9"/>
      <c r="P831" s="9"/>
      <c r="Q831" s="11"/>
    </row>
    <row r="832" spans="1:20">
      <c r="A832" s="14"/>
      <c r="B832" s="9"/>
      <c r="C832" s="10"/>
      <c r="D832" s="10"/>
      <c r="E832" s="9"/>
      <c r="F832" s="9"/>
      <c r="G832" s="10"/>
      <c r="H832" s="10"/>
      <c r="I832" s="9"/>
      <c r="J832" s="9"/>
      <c r="K832" s="9"/>
      <c r="L832" s="10"/>
      <c r="M832" s="12" t="str">
        <f>IF(J823+M830&gt;0,"Credit Surplus","Credit Shortage")</f>
        <v>Credit Surplus</v>
      </c>
      <c r="N832" s="15">
        <f>J823+M830</f>
        <v>3539.4100000000008</v>
      </c>
      <c r="O832" s="9" t="s">
        <v>77</v>
      </c>
      <c r="P832" s="9"/>
      <c r="Q832" s="11"/>
    </row>
    <row r="833" spans="1:17">
      <c r="A833" s="14"/>
      <c r="B833" s="9"/>
      <c r="C833" s="10"/>
      <c r="D833" s="10"/>
      <c r="E833" s="9"/>
      <c r="F833" s="9"/>
      <c r="G833" s="10"/>
      <c r="H833" s="10"/>
      <c r="I833" s="9"/>
      <c r="J833" s="9"/>
      <c r="K833" s="9"/>
      <c r="L833" s="10"/>
      <c r="M833" s="9"/>
      <c r="N833" s="9"/>
      <c r="O833" s="9"/>
      <c r="P833" s="9"/>
      <c r="Q833" s="11"/>
    </row>
    <row r="834" spans="1:17">
      <c r="A834" s="14"/>
      <c r="B834" s="9"/>
      <c r="C834" s="10"/>
      <c r="D834" s="10"/>
      <c r="E834" s="9"/>
      <c r="F834" s="9"/>
      <c r="G834" s="10"/>
      <c r="H834" s="10"/>
      <c r="I834" s="9"/>
      <c r="J834" s="9"/>
      <c r="K834" s="9"/>
      <c r="L834" s="9"/>
      <c r="M834" s="9"/>
      <c r="N834" s="9"/>
      <c r="O834" s="9"/>
      <c r="P834" s="9"/>
      <c r="Q834" s="11"/>
    </row>
    <row r="835" spans="1:17">
      <c r="A835" s="14" t="s">
        <v>23</v>
      </c>
      <c r="B835" s="9"/>
      <c r="C835" s="10"/>
      <c r="D835" s="22">
        <v>80.900000000000006</v>
      </c>
      <c r="E835" s="9" t="s">
        <v>73</v>
      </c>
      <c r="F835" s="9"/>
      <c r="G835" s="10"/>
      <c r="H835" s="10"/>
      <c r="I835" s="9"/>
      <c r="J835" s="9"/>
      <c r="K835" s="9"/>
      <c r="L835" s="9"/>
      <c r="M835" s="9"/>
      <c r="N835" s="9"/>
      <c r="O835" s="9"/>
      <c r="P835" s="9"/>
      <c r="Q835" s="11"/>
    </row>
    <row r="836" spans="1:17">
      <c r="A836" s="14" t="s">
        <v>24</v>
      </c>
      <c r="B836" s="9"/>
      <c r="C836" s="10"/>
      <c r="D836" s="10">
        <f>H823</f>
        <v>-1.0800000000000409</v>
      </c>
      <c r="E836" s="9" t="s">
        <v>36</v>
      </c>
      <c r="F836" s="9"/>
      <c r="G836" s="10"/>
      <c r="H836" s="10"/>
      <c r="I836" s="9"/>
      <c r="J836" s="9"/>
      <c r="K836" s="9"/>
      <c r="L836" s="9"/>
      <c r="M836" s="9"/>
      <c r="N836" s="9"/>
      <c r="O836" s="9"/>
      <c r="P836" s="9"/>
      <c r="Q836" s="11"/>
    </row>
    <row r="837" spans="1:17">
      <c r="A837" s="14" t="s">
        <v>25</v>
      </c>
      <c r="B837" s="9"/>
      <c r="C837" s="10"/>
      <c r="D837" s="10">
        <f>D835+D836</f>
        <v>79.819999999999965</v>
      </c>
      <c r="E837" s="9"/>
      <c r="F837" s="9"/>
      <c r="G837" s="10"/>
      <c r="H837" s="10"/>
      <c r="I837" s="9"/>
      <c r="J837" s="9"/>
      <c r="K837" s="9"/>
      <c r="L837" s="9"/>
      <c r="M837" s="9"/>
      <c r="N837" s="9"/>
      <c r="O837" s="9"/>
      <c r="P837" s="9"/>
      <c r="Q837" s="11"/>
    </row>
    <row r="838" spans="1:17">
      <c r="A838" s="14" t="s">
        <v>27</v>
      </c>
      <c r="B838" s="9"/>
      <c r="C838" s="10"/>
      <c r="D838" s="10">
        <f>H831</f>
        <v>14.690000000000055</v>
      </c>
      <c r="E838" s="9" t="s">
        <v>37</v>
      </c>
      <c r="F838" s="9"/>
      <c r="G838" s="10"/>
      <c r="H838" s="10"/>
      <c r="I838" s="9"/>
      <c r="J838" s="9"/>
      <c r="K838" s="9"/>
      <c r="L838" s="9"/>
      <c r="M838" s="9"/>
      <c r="N838" s="9"/>
      <c r="O838" s="9"/>
      <c r="P838" s="9"/>
      <c r="Q838" s="11"/>
    </row>
    <row r="839" spans="1:17">
      <c r="A839" s="14" t="s">
        <v>25</v>
      </c>
      <c r="B839" s="9"/>
      <c r="C839" s="10"/>
      <c r="D839" s="32">
        <f>D837-D838</f>
        <v>65.12999999999991</v>
      </c>
      <c r="E839" s="20" t="s">
        <v>38</v>
      </c>
      <c r="F839" s="9"/>
      <c r="G839" s="10"/>
      <c r="H839" s="10"/>
      <c r="I839" s="9"/>
      <c r="J839" s="9"/>
      <c r="K839" s="9"/>
      <c r="L839" s="9"/>
      <c r="M839" s="9"/>
      <c r="N839" s="9"/>
      <c r="O839" s="9"/>
      <c r="P839" s="9"/>
      <c r="Q839" s="11"/>
    </row>
    <row r="840" spans="1:17" ht="14.65" thickBot="1">
      <c r="A840" s="16"/>
      <c r="B840" s="17"/>
      <c r="C840" s="18"/>
      <c r="D840" s="18"/>
      <c r="E840" s="17"/>
      <c r="F840" s="17"/>
      <c r="G840" s="18"/>
      <c r="H840" s="18"/>
      <c r="I840" s="17"/>
      <c r="J840" s="17"/>
      <c r="K840" s="17"/>
      <c r="L840" s="17"/>
      <c r="M840" s="17"/>
      <c r="N840" s="17"/>
      <c r="O840" s="17"/>
      <c r="P840" s="17"/>
      <c r="Q840" s="19"/>
    </row>
    <row r="841" spans="1:17" ht="14.65" thickTop="1"/>
    <row r="842" spans="1:17" ht="14.65" thickBot="1"/>
    <row r="843" spans="1:17" ht="14.65" thickTop="1">
      <c r="A843" s="3"/>
      <c r="B843" s="4"/>
      <c r="C843" s="5">
        <v>43709</v>
      </c>
      <c r="D843" s="6"/>
      <c r="E843" s="4"/>
      <c r="F843" s="4"/>
      <c r="G843" s="6"/>
      <c r="H843" s="6"/>
      <c r="I843" s="4"/>
      <c r="J843" s="4"/>
      <c r="K843" s="4"/>
      <c r="L843" s="21" t="s">
        <v>40</v>
      </c>
      <c r="M843" s="4"/>
      <c r="N843" s="4"/>
      <c r="O843" s="4"/>
      <c r="P843" s="4"/>
      <c r="Q843" s="7"/>
    </row>
    <row r="844" spans="1:17">
      <c r="A844" s="8" t="s">
        <v>11</v>
      </c>
      <c r="B844" s="9"/>
      <c r="C844" s="10"/>
      <c r="D844" s="10"/>
      <c r="E844" s="9"/>
      <c r="F844" s="9"/>
      <c r="G844" s="10"/>
      <c r="H844" s="10"/>
      <c r="I844" s="9"/>
      <c r="J844" s="12" t="s">
        <v>68</v>
      </c>
      <c r="K844" s="9"/>
      <c r="L844" s="12" t="s">
        <v>21</v>
      </c>
      <c r="M844" s="9"/>
      <c r="N844" s="9"/>
      <c r="O844" s="9"/>
      <c r="P844" s="9"/>
      <c r="Q844" s="11"/>
    </row>
    <row r="845" spans="1:17">
      <c r="A845" s="8" t="s">
        <v>3</v>
      </c>
      <c r="B845" s="12" t="s">
        <v>6</v>
      </c>
      <c r="C845" s="13" t="s">
        <v>4</v>
      </c>
      <c r="D845" s="13" t="s">
        <v>7</v>
      </c>
      <c r="E845" s="12" t="s">
        <v>16</v>
      </c>
      <c r="F845" s="9"/>
      <c r="G845" s="13" t="s">
        <v>18</v>
      </c>
      <c r="H845" s="13" t="s">
        <v>19</v>
      </c>
      <c r="I845" s="9"/>
      <c r="J845" s="12" t="s">
        <v>67</v>
      </c>
      <c r="K845" s="9"/>
      <c r="L845" s="22">
        <v>4533.91</v>
      </c>
      <c r="M845" s="9" t="s">
        <v>56</v>
      </c>
      <c r="N845" s="9"/>
      <c r="O845" s="9"/>
      <c r="P845" s="9"/>
      <c r="Q845" s="11"/>
    </row>
    <row r="846" spans="1:17">
      <c r="A846" s="14" t="s">
        <v>78</v>
      </c>
      <c r="B846" s="9">
        <v>26</v>
      </c>
      <c r="C846" s="10">
        <v>46</v>
      </c>
      <c r="D846" s="10">
        <f>C846*B846</f>
        <v>1196</v>
      </c>
      <c r="E846" s="15" t="s">
        <v>46</v>
      </c>
      <c r="F846" s="9"/>
      <c r="G846" s="22">
        <v>46.02</v>
      </c>
      <c r="H846" s="10">
        <f>(B846*G846)-D846</f>
        <v>0.51999999999998181</v>
      </c>
      <c r="I846" s="9"/>
      <c r="J846" s="15">
        <f>G846*B846</f>
        <v>1196.52</v>
      </c>
      <c r="K846" s="9" t="str">
        <f>"sell "&amp;B846&amp;" "&amp;A846&amp;" @ $"&amp;G846</f>
        <v>sell 26 FE @ $46.02</v>
      </c>
      <c r="L846" s="10">
        <f>L845+(G846*B846)</f>
        <v>5730.43</v>
      </c>
      <c r="M846" s="9"/>
      <c r="N846" s="9"/>
      <c r="O846" s="9"/>
      <c r="P846" s="9"/>
      <c r="Q846" s="11"/>
    </row>
    <row r="847" spans="1:17">
      <c r="A847" s="14" t="s">
        <v>79</v>
      </c>
      <c r="B847" s="9">
        <v>28</v>
      </c>
      <c r="C847" s="10">
        <v>42.73</v>
      </c>
      <c r="D847" s="10">
        <f>C847*B847</f>
        <v>1196.4399999999998</v>
      </c>
      <c r="E847" s="15" t="s">
        <v>46</v>
      </c>
      <c r="F847" s="9"/>
      <c r="G847" s="22">
        <v>42.5</v>
      </c>
      <c r="H847" s="10">
        <f>(B847*G847)-D847</f>
        <v>-6.4399999999998272</v>
      </c>
      <c r="I847" s="9"/>
      <c r="J847" s="15">
        <f>G847*B847</f>
        <v>1190</v>
      </c>
      <c r="K847" s="9" t="str">
        <f>"sell "&amp;B847&amp;" "&amp;A847&amp;" @ $"&amp;G847</f>
        <v>sell 28 BSX @ $42.5</v>
      </c>
      <c r="L847" s="10">
        <f>L846+(G847*B847)</f>
        <v>6920.43</v>
      </c>
      <c r="M847" s="9"/>
      <c r="N847" s="9"/>
      <c r="O847" s="9"/>
      <c r="P847" s="9"/>
      <c r="Q847" s="11"/>
    </row>
    <row r="848" spans="1:17">
      <c r="A848" s="14" t="s">
        <v>80</v>
      </c>
      <c r="B848" s="9">
        <v>18</v>
      </c>
      <c r="C848" s="10">
        <v>60.57</v>
      </c>
      <c r="D848" s="10">
        <f>C848*B848</f>
        <v>1090.26</v>
      </c>
      <c r="E848" s="15" t="s">
        <v>46</v>
      </c>
      <c r="F848" s="9"/>
      <c r="G848" s="22">
        <v>60.21</v>
      </c>
      <c r="H848" s="10">
        <f>(B848*G848)-D848</f>
        <v>-6.4800000000000182</v>
      </c>
      <c r="I848" s="9"/>
      <c r="J848" s="15">
        <f>G848*B848</f>
        <v>1083.78</v>
      </c>
      <c r="K848" s="9" t="str">
        <f>"sell "&amp;B848&amp;" "&amp;A848&amp;" @ $"&amp;G848</f>
        <v>sell 18 ECOL @ $60.21</v>
      </c>
      <c r="L848" s="10">
        <f>L847+(G848*B848)</f>
        <v>8004.21</v>
      </c>
      <c r="M848" s="9" t="s">
        <v>44</v>
      </c>
      <c r="N848" s="9"/>
      <c r="O848" s="9"/>
      <c r="P848" s="9"/>
      <c r="Q848" s="11"/>
    </row>
    <row r="849" spans="1:17">
      <c r="A849" s="14"/>
      <c r="B849" s="9"/>
      <c r="C849" s="10"/>
      <c r="D849" s="10">
        <f>SUM(D846:D848)</f>
        <v>3482.7</v>
      </c>
      <c r="E849" s="9"/>
      <c r="F849" s="9"/>
      <c r="G849" s="10"/>
      <c r="H849" s="10">
        <f>SUM(H846:H848)</f>
        <v>-12.399999999999864</v>
      </c>
      <c r="I849" s="9"/>
      <c r="J849" s="15">
        <f>SUM(J846:J848)</f>
        <v>3470.3</v>
      </c>
      <c r="K849" s="9"/>
      <c r="L849" s="10"/>
      <c r="M849" s="9"/>
      <c r="N849" s="9"/>
      <c r="O849" s="9"/>
      <c r="P849" s="9"/>
      <c r="Q849" s="11"/>
    </row>
    <row r="850" spans="1:17">
      <c r="A850" s="14"/>
      <c r="B850" s="9"/>
      <c r="C850" s="10"/>
      <c r="D850" s="10"/>
      <c r="E850" s="9"/>
      <c r="F850" s="9"/>
      <c r="G850" s="10"/>
      <c r="H850" s="10"/>
      <c r="I850" s="9"/>
      <c r="J850" s="9"/>
      <c r="K850" s="9"/>
      <c r="L850" s="10"/>
      <c r="M850" s="9"/>
      <c r="N850" s="9"/>
      <c r="O850" s="9"/>
      <c r="P850" s="9"/>
      <c r="Q850" s="11"/>
    </row>
    <row r="851" spans="1:17">
      <c r="A851" s="14"/>
      <c r="B851" s="9"/>
      <c r="C851" s="10"/>
      <c r="D851" s="10"/>
      <c r="E851" s="20"/>
      <c r="F851" s="9"/>
      <c r="G851" s="10"/>
      <c r="H851" s="10"/>
      <c r="I851" s="9"/>
      <c r="J851" s="9"/>
      <c r="K851" s="9"/>
      <c r="L851" s="10"/>
      <c r="M851" s="12" t="s">
        <v>41</v>
      </c>
      <c r="N851" s="9"/>
      <c r="O851" s="9"/>
      <c r="P851" s="9"/>
      <c r="Q851" s="11"/>
    </row>
    <row r="852" spans="1:17">
      <c r="A852" s="8" t="s">
        <v>12</v>
      </c>
      <c r="B852" s="9"/>
      <c r="C852" s="10"/>
      <c r="D852" s="10"/>
      <c r="E852" s="20"/>
      <c r="F852" s="9"/>
      <c r="G852" s="10"/>
      <c r="H852" s="10"/>
      <c r="I852" s="9"/>
      <c r="J852" s="9"/>
      <c r="K852" s="9"/>
      <c r="L852" s="10"/>
      <c r="M852" s="12" t="s">
        <v>42</v>
      </c>
      <c r="N852" s="9"/>
      <c r="O852" s="9"/>
      <c r="P852" s="9"/>
      <c r="Q852" s="11"/>
    </row>
    <row r="853" spans="1:17">
      <c r="A853" s="8" t="s">
        <v>3</v>
      </c>
      <c r="B853" s="12" t="s">
        <v>6</v>
      </c>
      <c r="C853" s="13" t="s">
        <v>4</v>
      </c>
      <c r="D853" s="13" t="s">
        <v>5</v>
      </c>
      <c r="E853" s="23" t="s">
        <v>16</v>
      </c>
      <c r="F853" s="9"/>
      <c r="G853" s="13" t="s">
        <v>18</v>
      </c>
      <c r="H853" s="13" t="s">
        <v>19</v>
      </c>
      <c r="I853" s="9"/>
      <c r="J853" s="9"/>
      <c r="K853" s="9"/>
      <c r="L853" s="10"/>
      <c r="M853" s="15">
        <f>L845</f>
        <v>4533.91</v>
      </c>
      <c r="N853" s="9" t="s">
        <v>45</v>
      </c>
      <c r="O853" s="9"/>
      <c r="P853" s="9"/>
      <c r="Q853" s="11"/>
    </row>
    <row r="854" spans="1:17">
      <c r="A854" s="14" t="s">
        <v>74</v>
      </c>
      <c r="B854" s="9">
        <v>26</v>
      </c>
      <c r="C854" s="10">
        <v>49.9</v>
      </c>
      <c r="D854" s="10">
        <f>C854*B854</f>
        <v>1297.3999999999999</v>
      </c>
      <c r="E854" s="15" t="s">
        <v>46</v>
      </c>
      <c r="F854" s="9"/>
      <c r="G854" s="22">
        <v>49.84</v>
      </c>
      <c r="H854" s="10">
        <f>(B854*G854)-D854</f>
        <v>-1.5599999999997181</v>
      </c>
      <c r="I854" s="9"/>
      <c r="J854" s="9"/>
      <c r="K854" s="9" t="str">
        <f>"buy "&amp;B854&amp;" "&amp;A854&amp;" @ $"&amp;G854</f>
        <v>buy 26 ENSG @ $49.84</v>
      </c>
      <c r="L854" s="10">
        <f>L848-(G854*B854)</f>
        <v>6708.37</v>
      </c>
      <c r="M854" s="15">
        <f>L845-(G854*B854)</f>
        <v>3238.0699999999997</v>
      </c>
      <c r="N854" s="9"/>
      <c r="O854" s="9"/>
      <c r="P854" s="9"/>
      <c r="Q854" s="11"/>
    </row>
    <row r="855" spans="1:17">
      <c r="A855" s="14" t="s">
        <v>89</v>
      </c>
      <c r="B855" s="9">
        <v>18</v>
      </c>
      <c r="C855" s="10">
        <v>71.36</v>
      </c>
      <c r="D855" s="10">
        <f>C855*B855</f>
        <v>1284.48</v>
      </c>
      <c r="E855" s="15" t="s">
        <v>46</v>
      </c>
      <c r="F855" s="9"/>
      <c r="G855" s="22">
        <v>71.2</v>
      </c>
      <c r="H855" s="10">
        <f>(B855*G855)-D855</f>
        <v>-2.8799999999998818</v>
      </c>
      <c r="I855" s="9"/>
      <c r="J855" s="9"/>
      <c r="K855" s="9" t="str">
        <f>"buy "&amp;B855&amp;" "&amp;A855&amp;" @ $"&amp;G855</f>
        <v>buy 18 NWN @ $71.2</v>
      </c>
      <c r="L855" s="10">
        <f>L854-(G855*B855)</f>
        <v>5426.7699999999995</v>
      </c>
      <c r="M855" s="15">
        <f>M854-(G855*B855)</f>
        <v>1956.4699999999996</v>
      </c>
      <c r="N855" s="9"/>
      <c r="O855" s="9"/>
      <c r="P855" s="9"/>
      <c r="Q855" s="11"/>
    </row>
    <row r="856" spans="1:17">
      <c r="A856" s="28" t="s">
        <v>90</v>
      </c>
      <c r="B856" s="29">
        <v>180</v>
      </c>
      <c r="C856" s="30">
        <v>7.24</v>
      </c>
      <c r="D856" s="30">
        <f>C856*B856</f>
        <v>1303.2</v>
      </c>
      <c r="E856" s="27" t="s">
        <v>46</v>
      </c>
      <c r="F856" s="29"/>
      <c r="G856" s="31">
        <v>7.04</v>
      </c>
      <c r="H856" s="30">
        <f>(B856*G856)-D856</f>
        <v>-36</v>
      </c>
      <c r="I856" s="9"/>
      <c r="J856" s="9"/>
      <c r="K856" s="9" t="str">
        <f>"buy "&amp;B856&amp;" "&amp;A856&amp;" @ $"&amp;G856</f>
        <v>buy 180 HLX @ $7.04</v>
      </c>
      <c r="L856" s="10">
        <f>L855-(G856*B856)</f>
        <v>4159.57</v>
      </c>
      <c r="M856" s="15">
        <f>M855-(G856*B856)</f>
        <v>689.26999999999953</v>
      </c>
      <c r="N856" s="9" t="s">
        <v>83</v>
      </c>
      <c r="O856" s="9"/>
      <c r="P856" s="9"/>
      <c r="Q856" s="11"/>
    </row>
    <row r="857" spans="1:17">
      <c r="A857" s="14"/>
      <c r="B857" s="9"/>
      <c r="C857" s="10"/>
      <c r="D857" s="10">
        <f>SUM(D854:D856)</f>
        <v>3885.08</v>
      </c>
      <c r="E857" s="9"/>
      <c r="F857" s="9"/>
      <c r="G857" s="10" t="s">
        <v>28</v>
      </c>
      <c r="H857" s="10">
        <f>SUM(H854:H856)</f>
        <v>-40.4399999999996</v>
      </c>
      <c r="I857" s="9"/>
      <c r="J857" s="9"/>
      <c r="K857" s="9"/>
      <c r="L857" s="10"/>
      <c r="M857" s="9"/>
      <c r="N857" s="9" t="s">
        <v>84</v>
      </c>
      <c r="O857" s="9"/>
      <c r="P857" s="9"/>
      <c r="Q857" s="11"/>
    </row>
    <row r="858" spans="1:17">
      <c r="A858" s="14"/>
      <c r="B858" s="9"/>
      <c r="C858" s="10"/>
      <c r="D858" s="10"/>
      <c r="E858" s="9"/>
      <c r="F858" s="9"/>
      <c r="G858" s="10"/>
      <c r="H858" s="10"/>
      <c r="I858" s="9"/>
      <c r="J858" s="9"/>
      <c r="K858" s="9"/>
      <c r="L858" s="10"/>
      <c r="M858" s="12" t="str">
        <f>IF(J849+M856&gt;0,"Credit Surplus","Credit Shortage")</f>
        <v>Credit Surplus</v>
      </c>
      <c r="N858" s="15">
        <f>J849+M856</f>
        <v>4159.57</v>
      </c>
      <c r="O858" s="9" t="s">
        <v>77</v>
      </c>
      <c r="P858" s="9"/>
      <c r="Q858" s="11"/>
    </row>
    <row r="859" spans="1:17">
      <c r="A859" s="14"/>
      <c r="B859" s="9"/>
      <c r="C859" s="10"/>
      <c r="D859" s="10"/>
      <c r="E859" s="9"/>
      <c r="F859" s="9"/>
      <c r="G859" s="10"/>
      <c r="H859" s="10"/>
      <c r="I859" s="9"/>
      <c r="J859" s="9"/>
      <c r="K859" s="9"/>
      <c r="L859" s="10"/>
      <c r="M859" s="9"/>
      <c r="N859" s="9"/>
      <c r="O859" s="9"/>
      <c r="P859" s="9"/>
      <c r="Q859" s="11"/>
    </row>
    <row r="860" spans="1:17">
      <c r="A860" s="14"/>
      <c r="B860" s="9"/>
      <c r="C860" s="10"/>
      <c r="D860" s="10"/>
      <c r="E860" s="9"/>
      <c r="F860" s="9"/>
      <c r="G860" s="10"/>
      <c r="H860" s="10"/>
      <c r="I860" s="9"/>
      <c r="J860" s="9"/>
      <c r="K860" s="9"/>
      <c r="L860" s="9"/>
      <c r="M860" s="9"/>
      <c r="N860" s="9"/>
      <c r="O860" s="9"/>
      <c r="P860" s="9"/>
      <c r="Q860" s="11"/>
    </row>
    <row r="861" spans="1:17">
      <c r="A861" s="14" t="s">
        <v>23</v>
      </c>
      <c r="B861" s="9"/>
      <c r="C861" s="10"/>
      <c r="D861" s="22">
        <v>41.15</v>
      </c>
      <c r="E861" s="9" t="s">
        <v>73</v>
      </c>
      <c r="F861" s="9"/>
      <c r="G861" s="10"/>
      <c r="H861" s="10"/>
      <c r="I861" s="9"/>
      <c r="J861" s="9"/>
      <c r="K861" s="9"/>
      <c r="L861" s="9"/>
      <c r="M861" s="9"/>
      <c r="N861" s="9"/>
      <c r="O861" s="9"/>
      <c r="P861" s="9"/>
      <c r="Q861" s="11"/>
    </row>
    <row r="862" spans="1:17">
      <c r="A862" s="14" t="s">
        <v>24</v>
      </c>
      <c r="B862" s="9"/>
      <c r="C862" s="10"/>
      <c r="D862" s="10">
        <f>H849</f>
        <v>-12.399999999999864</v>
      </c>
      <c r="E862" s="9" t="s">
        <v>36</v>
      </c>
      <c r="F862" s="9"/>
      <c r="G862" s="10"/>
      <c r="H862" s="10"/>
      <c r="I862" s="9"/>
      <c r="J862" s="9"/>
      <c r="K862" s="9"/>
      <c r="L862" s="9"/>
      <c r="M862" s="9"/>
      <c r="N862" s="9"/>
      <c r="O862" s="9"/>
      <c r="P862" s="9"/>
      <c r="Q862" s="11"/>
    </row>
    <row r="863" spans="1:17">
      <c r="A863" s="14" t="s">
        <v>25</v>
      </c>
      <c r="B863" s="9"/>
      <c r="C863" s="10"/>
      <c r="D863" s="10">
        <f>D861+D862</f>
        <v>28.750000000000135</v>
      </c>
      <c r="E863" s="9"/>
      <c r="F863" s="9"/>
      <c r="G863" s="10"/>
      <c r="H863" s="10"/>
      <c r="I863" s="9"/>
      <c r="J863" s="9"/>
      <c r="K863" s="9"/>
      <c r="L863" s="9"/>
      <c r="M863" s="9"/>
      <c r="N863" s="9"/>
      <c r="O863" s="9"/>
      <c r="P863" s="9"/>
      <c r="Q863" s="11"/>
    </row>
    <row r="864" spans="1:17">
      <c r="A864" s="14" t="s">
        <v>27</v>
      </c>
      <c r="B864" s="9"/>
      <c r="C864" s="10"/>
      <c r="D864" s="10">
        <f>H857</f>
        <v>-40.4399999999996</v>
      </c>
      <c r="E864" s="9" t="s">
        <v>37</v>
      </c>
      <c r="F864" s="9"/>
      <c r="G864" s="10"/>
      <c r="H864" s="10"/>
      <c r="I864" s="9"/>
      <c r="J864" s="9"/>
      <c r="K864" s="9"/>
      <c r="L864" s="9"/>
      <c r="M864" s="9"/>
      <c r="N864" s="9"/>
      <c r="O864" s="9"/>
      <c r="P864" s="9"/>
      <c r="Q864" s="11"/>
    </row>
    <row r="865" spans="1:17">
      <c r="A865" s="14" t="s">
        <v>25</v>
      </c>
      <c r="B865" s="9"/>
      <c r="C865" s="10"/>
      <c r="D865" s="32">
        <f>D863-D864</f>
        <v>69.189999999999742</v>
      </c>
      <c r="E865" s="20" t="s">
        <v>38</v>
      </c>
      <c r="F865" s="9"/>
      <c r="G865" s="10"/>
      <c r="H865" s="10"/>
      <c r="I865" s="9"/>
      <c r="J865" s="9"/>
      <c r="K865" s="9"/>
      <c r="L865" s="9"/>
      <c r="M865" s="9"/>
      <c r="N865" s="9"/>
      <c r="O865" s="9"/>
      <c r="P865" s="9"/>
      <c r="Q865" s="11"/>
    </row>
    <row r="866" spans="1:17" ht="14.65" thickBot="1">
      <c r="A866" s="16"/>
      <c r="B866" s="17"/>
      <c r="C866" s="18"/>
      <c r="D866" s="18"/>
      <c r="E866" s="17"/>
      <c r="F866" s="17"/>
      <c r="G866" s="18"/>
      <c r="H866" s="18"/>
      <c r="I866" s="17"/>
      <c r="J866" s="17"/>
      <c r="K866" s="17"/>
      <c r="L866" s="17"/>
      <c r="M866" s="17"/>
      <c r="N866" s="17"/>
      <c r="O866" s="17"/>
      <c r="P866" s="17"/>
      <c r="Q866" s="19"/>
    </row>
    <row r="867" spans="1:17" ht="14.65" thickTop="1"/>
    <row r="873" spans="1:17">
      <c r="A873" t="s">
        <v>88</v>
      </c>
    </row>
    <row r="876" spans="1:17" ht="14.65" thickBot="1"/>
    <row r="877" spans="1:17" ht="14.65" thickTop="1">
      <c r="A877" s="3"/>
      <c r="B877" s="4"/>
      <c r="C877" s="5">
        <v>43678</v>
      </c>
      <c r="D877" s="6"/>
      <c r="E877" s="4"/>
      <c r="F877" s="4"/>
      <c r="G877" s="6"/>
      <c r="H877" s="6"/>
      <c r="I877" s="4"/>
      <c r="J877" s="4"/>
      <c r="K877" s="4"/>
      <c r="L877" s="21" t="s">
        <v>40</v>
      </c>
      <c r="M877" s="4"/>
      <c r="N877" s="4"/>
      <c r="O877" s="4"/>
      <c r="P877" s="4"/>
      <c r="Q877" s="7"/>
    </row>
    <row r="878" spans="1:17">
      <c r="A878" s="8" t="s">
        <v>11</v>
      </c>
      <c r="B878" s="9"/>
      <c r="C878" s="10"/>
      <c r="D878" s="10"/>
      <c r="E878" s="9"/>
      <c r="F878" s="9"/>
      <c r="G878" s="10"/>
      <c r="H878" s="10"/>
      <c r="I878" s="9"/>
      <c r="J878" s="12" t="s">
        <v>68</v>
      </c>
      <c r="K878" s="9"/>
      <c r="L878" s="12" t="s">
        <v>21</v>
      </c>
      <c r="M878" s="9"/>
      <c r="N878" s="9"/>
      <c r="O878" s="9"/>
      <c r="P878" s="9"/>
      <c r="Q878" s="11"/>
    </row>
    <row r="879" spans="1:17">
      <c r="A879" s="8" t="s">
        <v>3</v>
      </c>
      <c r="B879" s="12" t="s">
        <v>6</v>
      </c>
      <c r="C879" s="13" t="s">
        <v>4</v>
      </c>
      <c r="D879" s="13" t="s">
        <v>7</v>
      </c>
      <c r="E879" s="12" t="s">
        <v>16</v>
      </c>
      <c r="F879" s="9"/>
      <c r="G879" s="13" t="s">
        <v>18</v>
      </c>
      <c r="H879" s="13" t="s">
        <v>19</v>
      </c>
      <c r="I879" s="9"/>
      <c r="J879" s="12" t="s">
        <v>67</v>
      </c>
      <c r="K879" s="9"/>
      <c r="L879" s="22">
        <v>4644.82</v>
      </c>
      <c r="M879" s="9" t="s">
        <v>56</v>
      </c>
      <c r="N879" s="9"/>
      <c r="O879" s="9"/>
      <c r="P879" s="9"/>
      <c r="Q879" s="11"/>
    </row>
    <row r="880" spans="1:17">
      <c r="A880" s="14" t="s">
        <v>74</v>
      </c>
      <c r="B880" s="9">
        <v>24</v>
      </c>
      <c r="C880" s="10">
        <v>60.26</v>
      </c>
      <c r="D880" s="10">
        <f>C880*B880</f>
        <v>1446.24</v>
      </c>
      <c r="E880" s="15" t="s">
        <v>69</v>
      </c>
      <c r="F880" s="9"/>
      <c r="G880" s="22">
        <v>60.08</v>
      </c>
      <c r="H880" s="10">
        <f>(B880*G880)-D880</f>
        <v>-4.3199999999999363</v>
      </c>
      <c r="I880" s="9"/>
      <c r="J880" s="15">
        <f>G880*B880</f>
        <v>1441.92</v>
      </c>
      <c r="K880" s="9" t="str">
        <f>"sell "&amp;B880&amp;" "&amp;A880&amp;" @ $"&amp;G880</f>
        <v>sell 24 ENSG @ $60.08</v>
      </c>
      <c r="L880" s="10">
        <f>L879+(G880*B880)</f>
        <v>6086.74</v>
      </c>
      <c r="M880" s="9"/>
      <c r="N880" s="9"/>
      <c r="O880" s="9"/>
      <c r="P880" s="9"/>
      <c r="Q880" s="11"/>
    </row>
    <row r="881" spans="1:17">
      <c r="A881" s="14" t="s">
        <v>75</v>
      </c>
      <c r="B881" s="9">
        <v>7</v>
      </c>
      <c r="C881" s="10">
        <v>158.66</v>
      </c>
      <c r="D881" s="10">
        <f>C881*B881</f>
        <v>1110.6199999999999</v>
      </c>
      <c r="E881" s="15" t="s">
        <v>69</v>
      </c>
      <c r="F881" s="9"/>
      <c r="G881" s="22">
        <v>149</v>
      </c>
      <c r="H881" s="10">
        <f>(B881*G881)-D881</f>
        <v>-67.619999999999891</v>
      </c>
      <c r="I881" s="9"/>
      <c r="J881" s="15">
        <f>G881*B881</f>
        <v>1043</v>
      </c>
      <c r="K881" s="9" t="str">
        <f>"sell "&amp;B881&amp;" "&amp;A881&amp;" @ $"&amp;G881</f>
        <v>sell 7 ROG @ $149</v>
      </c>
      <c r="L881" s="10">
        <f>L880+(G881*B881)</f>
        <v>7129.74</v>
      </c>
      <c r="M881" s="9"/>
      <c r="N881" s="9"/>
      <c r="O881" s="9"/>
      <c r="P881" s="9"/>
      <c r="Q881" s="11"/>
    </row>
    <row r="882" spans="1:17">
      <c r="A882" s="14" t="s">
        <v>76</v>
      </c>
      <c r="B882" s="9">
        <v>12</v>
      </c>
      <c r="C882" s="10">
        <v>106.64</v>
      </c>
      <c r="D882" s="10">
        <f>C882*B882</f>
        <v>1279.68</v>
      </c>
      <c r="E882" s="15" t="s">
        <v>69</v>
      </c>
      <c r="F882" s="9"/>
      <c r="G882" s="22">
        <v>106.5</v>
      </c>
      <c r="H882" s="10">
        <f>(B882*G882)-D882</f>
        <v>-1.6800000000000637</v>
      </c>
      <c r="I882" s="9"/>
      <c r="J882" s="15">
        <f>G882*B882</f>
        <v>1278</v>
      </c>
      <c r="K882" s="9" t="str">
        <f>"sell "&amp;B882&amp;" "&amp;A882&amp;" @ $"&amp;G882</f>
        <v>sell 12 HRC @ $106.5</v>
      </c>
      <c r="L882" s="10">
        <f>L881+(G882*B882)</f>
        <v>8407.74</v>
      </c>
      <c r="M882" s="9" t="s">
        <v>44</v>
      </c>
      <c r="N882" s="9"/>
      <c r="O882" s="9"/>
      <c r="P882" s="9"/>
      <c r="Q882" s="11"/>
    </row>
    <row r="883" spans="1:17">
      <c r="A883" s="14"/>
      <c r="B883" s="9"/>
      <c r="C883" s="10"/>
      <c r="D883" s="10">
        <f>SUM(D880:D882)</f>
        <v>3836.54</v>
      </c>
      <c r="E883" s="9"/>
      <c r="F883" s="9"/>
      <c r="G883" s="10"/>
      <c r="H883" s="10">
        <f>SUM(H880:H882)</f>
        <v>-73.619999999999891</v>
      </c>
      <c r="I883" s="9"/>
      <c r="J883" s="15">
        <f>SUM(J880:J882)</f>
        <v>3762.92</v>
      </c>
      <c r="K883" s="9"/>
      <c r="L883" s="10"/>
      <c r="M883" s="9"/>
      <c r="N883" s="9"/>
      <c r="O883" s="9"/>
      <c r="P883" s="9"/>
      <c r="Q883" s="11"/>
    </row>
    <row r="884" spans="1:17">
      <c r="A884" s="14"/>
      <c r="B884" s="9"/>
      <c r="C884" s="10"/>
      <c r="D884" s="10"/>
      <c r="E884" s="9"/>
      <c r="F884" s="9"/>
      <c r="G884" s="10"/>
      <c r="H884" s="10"/>
      <c r="I884" s="9"/>
      <c r="J884" s="9"/>
      <c r="K884" s="9"/>
      <c r="L884" s="10"/>
      <c r="M884" s="9"/>
      <c r="N884" s="9"/>
      <c r="O884" s="9"/>
      <c r="P884" s="9"/>
      <c r="Q884" s="11"/>
    </row>
    <row r="885" spans="1:17">
      <c r="A885" s="14"/>
      <c r="B885" s="9"/>
      <c r="C885" s="10"/>
      <c r="D885" s="10"/>
      <c r="E885" s="20"/>
      <c r="F885" s="9"/>
      <c r="G885" s="10"/>
      <c r="H885" s="10"/>
      <c r="I885" s="9"/>
      <c r="J885" s="9"/>
      <c r="K885" s="9"/>
      <c r="L885" s="10"/>
      <c r="M885" s="12" t="s">
        <v>41</v>
      </c>
      <c r="N885" s="9"/>
      <c r="O885" s="9"/>
      <c r="P885" s="9"/>
      <c r="Q885" s="11"/>
    </row>
    <row r="886" spans="1:17">
      <c r="A886" s="8" t="s">
        <v>12</v>
      </c>
      <c r="B886" s="9"/>
      <c r="C886" s="10"/>
      <c r="D886" s="10"/>
      <c r="E886" s="20"/>
      <c r="F886" s="9"/>
      <c r="G886" s="10"/>
      <c r="H886" s="10"/>
      <c r="I886" s="9"/>
      <c r="J886" s="9"/>
      <c r="K886" s="9"/>
      <c r="L886" s="10"/>
      <c r="M886" s="12" t="s">
        <v>42</v>
      </c>
      <c r="N886" s="9"/>
      <c r="O886" s="9"/>
      <c r="P886" s="9"/>
      <c r="Q886" s="11"/>
    </row>
    <row r="887" spans="1:17">
      <c r="A887" s="8" t="s">
        <v>3</v>
      </c>
      <c r="B887" s="12" t="s">
        <v>6</v>
      </c>
      <c r="C887" s="13" t="s">
        <v>4</v>
      </c>
      <c r="D887" s="13" t="s">
        <v>5</v>
      </c>
      <c r="E887" s="23" t="s">
        <v>16</v>
      </c>
      <c r="F887" s="9"/>
      <c r="G887" s="13" t="s">
        <v>18</v>
      </c>
      <c r="H887" s="13" t="s">
        <v>19</v>
      </c>
      <c r="I887" s="9"/>
      <c r="J887" s="9"/>
      <c r="K887" s="9"/>
      <c r="L887" s="10"/>
      <c r="M887" s="15">
        <f>L879</f>
        <v>4644.82</v>
      </c>
      <c r="N887" s="9" t="s">
        <v>45</v>
      </c>
      <c r="O887" s="9"/>
      <c r="P887" s="9"/>
      <c r="Q887" s="11"/>
    </row>
    <row r="888" spans="1:17">
      <c r="A888" s="14" t="s">
        <v>85</v>
      </c>
      <c r="B888" s="9">
        <v>21</v>
      </c>
      <c r="C888" s="10">
        <v>60.97</v>
      </c>
      <c r="D888" s="10">
        <f>C888*B888</f>
        <v>1280.3699999999999</v>
      </c>
      <c r="E888" s="15" t="s">
        <v>69</v>
      </c>
      <c r="F888" s="9"/>
      <c r="G888" s="22">
        <v>61.27</v>
      </c>
      <c r="H888" s="10">
        <f>(B888*G888)-D888</f>
        <v>6.3000000000001819</v>
      </c>
      <c r="I888" s="9"/>
      <c r="J888" s="9"/>
      <c r="K888" s="9" t="str">
        <f>"buy "&amp;B888&amp;" "&amp;A888&amp;" @ $"&amp;G888</f>
        <v>buy 21 HURN @ $61.27</v>
      </c>
      <c r="L888" s="10">
        <f>L882-(G888*B888)</f>
        <v>7121.07</v>
      </c>
      <c r="M888" s="15">
        <f>L879-(G888*B888)</f>
        <v>3358.1499999999996</v>
      </c>
      <c r="N888" s="9"/>
      <c r="O888" s="9"/>
      <c r="P888" s="9"/>
      <c r="Q888" s="11"/>
    </row>
    <row r="889" spans="1:17">
      <c r="A889" s="14" t="s">
        <v>86</v>
      </c>
      <c r="B889" s="9">
        <v>19</v>
      </c>
      <c r="C889" s="10">
        <v>68.78</v>
      </c>
      <c r="D889" s="10">
        <f>C889*B889</f>
        <v>1306.82</v>
      </c>
      <c r="E889" s="15" t="s">
        <v>69</v>
      </c>
      <c r="F889" s="9"/>
      <c r="G889" s="22">
        <v>68.03</v>
      </c>
      <c r="H889" s="10">
        <f>(B889*G889)-D889</f>
        <v>-14.25</v>
      </c>
      <c r="I889" s="9"/>
      <c r="J889" s="9"/>
      <c r="K889" s="9" t="str">
        <f>"buy "&amp;B889&amp;" "&amp;A889&amp;" @ $"&amp;G889</f>
        <v>buy 19 MANT @ $68.03</v>
      </c>
      <c r="L889" s="10">
        <f>L888-(G889*B889)</f>
        <v>5828.5</v>
      </c>
      <c r="M889" s="15">
        <f>M888-(G889*B889)</f>
        <v>2065.58</v>
      </c>
      <c r="N889" s="9"/>
      <c r="O889" s="9"/>
      <c r="P889" s="9"/>
      <c r="Q889" s="11"/>
    </row>
    <row r="890" spans="1:17">
      <c r="A890" s="28" t="s">
        <v>87</v>
      </c>
      <c r="B890" s="29">
        <v>19</v>
      </c>
      <c r="C890" s="30">
        <v>68.44</v>
      </c>
      <c r="D890" s="30">
        <f>C890*B890</f>
        <v>1300.3599999999999</v>
      </c>
      <c r="E890" s="15" t="s">
        <v>69</v>
      </c>
      <c r="F890" s="29"/>
      <c r="G890" s="31">
        <v>68.13</v>
      </c>
      <c r="H890" s="30">
        <f>(B890*G890)-D890</f>
        <v>-5.8900000000001</v>
      </c>
      <c r="I890" s="9"/>
      <c r="J890" s="9"/>
      <c r="K890" s="9" t="str">
        <f>"buy "&amp;B890&amp;" "&amp;A890&amp;" @ $"&amp;G890</f>
        <v>buy 19 ARGO @ $68.13</v>
      </c>
      <c r="L890" s="10">
        <f>L889-(G890*B890)</f>
        <v>4534.0300000000007</v>
      </c>
      <c r="M890" s="15">
        <f>M889-(G890*B890)</f>
        <v>771.11000000000013</v>
      </c>
      <c r="N890" s="9" t="s">
        <v>83</v>
      </c>
      <c r="O890" s="9"/>
      <c r="P890" s="9"/>
      <c r="Q890" s="11"/>
    </row>
    <row r="891" spans="1:17">
      <c r="A891" s="14"/>
      <c r="B891" s="9"/>
      <c r="C891" s="10"/>
      <c r="D891" s="10">
        <f>SUM(D888:D890)</f>
        <v>3887.5499999999993</v>
      </c>
      <c r="E891" s="9"/>
      <c r="F891" s="9"/>
      <c r="G891" s="10" t="s">
        <v>28</v>
      </c>
      <c r="H891" s="10">
        <f>SUM(H888:H890)</f>
        <v>-13.839999999999918</v>
      </c>
      <c r="I891" s="9"/>
      <c r="J891" s="9"/>
      <c r="K891" s="9"/>
      <c r="L891" s="10"/>
      <c r="M891" s="9"/>
      <c r="N891" s="9" t="s">
        <v>84</v>
      </c>
      <c r="O891" s="9"/>
      <c r="P891" s="9"/>
      <c r="Q891" s="11"/>
    </row>
    <row r="892" spans="1:17">
      <c r="A892" s="14"/>
      <c r="B892" s="9"/>
      <c r="C892" s="10"/>
      <c r="D892" s="10"/>
      <c r="E892" s="9"/>
      <c r="F892" s="9"/>
      <c r="G892" s="10"/>
      <c r="H892" s="10"/>
      <c r="I892" s="9"/>
      <c r="J892" s="9"/>
      <c r="K892" s="9"/>
      <c r="L892" s="10"/>
      <c r="M892" s="12" t="str">
        <f>IF(J883+M890&gt;0,"Credit Surplus","Credit Shortage")</f>
        <v>Credit Surplus</v>
      </c>
      <c r="N892" s="15">
        <f>J883+M890</f>
        <v>4534.0300000000007</v>
      </c>
      <c r="O892" s="9" t="s">
        <v>77</v>
      </c>
      <c r="P892" s="9"/>
      <c r="Q892" s="11"/>
    </row>
    <row r="893" spans="1:17">
      <c r="A893" s="14"/>
      <c r="B893" s="9"/>
      <c r="C893" s="10"/>
      <c r="D893" s="10"/>
      <c r="E893" s="9"/>
      <c r="F893" s="9"/>
      <c r="G893" s="10"/>
      <c r="H893" s="10"/>
      <c r="I893" s="9"/>
      <c r="J893" s="9"/>
      <c r="K893" s="9"/>
      <c r="L893" s="10"/>
      <c r="M893" s="9"/>
      <c r="N893" s="9"/>
      <c r="O893" s="9"/>
      <c r="P893" s="9"/>
      <c r="Q893" s="11"/>
    </row>
    <row r="894" spans="1:17">
      <c r="A894" s="14"/>
      <c r="B894" s="9"/>
      <c r="C894" s="10"/>
      <c r="D894" s="10"/>
      <c r="E894" s="9"/>
      <c r="F894" s="9"/>
      <c r="G894" s="10"/>
      <c r="H894" s="10"/>
      <c r="I894" s="9"/>
      <c r="J894" s="9"/>
      <c r="K894" s="9"/>
      <c r="L894" s="9"/>
      <c r="M894" s="9"/>
      <c r="N894" s="9"/>
      <c r="O894" s="9"/>
      <c r="P894" s="9"/>
      <c r="Q894" s="11"/>
    </row>
    <row r="895" spans="1:17">
      <c r="A895" s="14" t="s">
        <v>23</v>
      </c>
      <c r="B895" s="9"/>
      <c r="C895" s="10"/>
      <c r="D895" s="22">
        <v>109.51</v>
      </c>
      <c r="E895" s="9" t="s">
        <v>73</v>
      </c>
      <c r="F895" s="9"/>
      <c r="G895" s="10"/>
      <c r="H895" s="10"/>
      <c r="I895" s="9"/>
      <c r="J895" s="9"/>
      <c r="K895" s="9"/>
      <c r="L895" s="9"/>
      <c r="M895" s="9"/>
      <c r="N895" s="9"/>
      <c r="O895" s="9"/>
      <c r="P895" s="9"/>
      <c r="Q895" s="11"/>
    </row>
    <row r="896" spans="1:17">
      <c r="A896" s="14" t="s">
        <v>24</v>
      </c>
      <c r="B896" s="9"/>
      <c r="C896" s="10"/>
      <c r="D896" s="10">
        <f>H883</f>
        <v>-73.619999999999891</v>
      </c>
      <c r="E896" s="9" t="s">
        <v>36</v>
      </c>
      <c r="F896" s="9"/>
      <c r="G896" s="10"/>
      <c r="H896" s="10"/>
      <c r="I896" s="9"/>
      <c r="J896" s="9"/>
      <c r="K896" s="9"/>
      <c r="L896" s="9"/>
      <c r="M896" s="9"/>
      <c r="N896" s="9"/>
      <c r="O896" s="9"/>
      <c r="P896" s="9"/>
      <c r="Q896" s="11"/>
    </row>
    <row r="897" spans="1:17">
      <c r="A897" s="14" t="s">
        <v>25</v>
      </c>
      <c r="B897" s="9"/>
      <c r="C897" s="10"/>
      <c r="D897" s="10">
        <f>D895+D896</f>
        <v>35.890000000000114</v>
      </c>
      <c r="E897" s="9"/>
      <c r="F897" s="9"/>
      <c r="G897" s="10"/>
      <c r="H897" s="10"/>
      <c r="I897" s="9"/>
      <c r="J897" s="9"/>
      <c r="K897" s="9"/>
      <c r="L897" s="9"/>
      <c r="M897" s="9"/>
      <c r="N897" s="9"/>
      <c r="O897" s="9"/>
      <c r="P897" s="9"/>
      <c r="Q897" s="11"/>
    </row>
    <row r="898" spans="1:17">
      <c r="A898" s="14" t="s">
        <v>27</v>
      </c>
      <c r="B898" s="9"/>
      <c r="C898" s="10"/>
      <c r="D898" s="10">
        <f>H891</f>
        <v>-13.839999999999918</v>
      </c>
      <c r="E898" s="9" t="s">
        <v>37</v>
      </c>
      <c r="F898" s="9"/>
      <c r="G898" s="10"/>
      <c r="H898" s="10"/>
      <c r="I898" s="9"/>
      <c r="J898" s="9"/>
      <c r="K898" s="9"/>
      <c r="L898" s="9"/>
      <c r="M898" s="9"/>
      <c r="N898" s="9"/>
      <c r="O898" s="9"/>
      <c r="P898" s="9"/>
      <c r="Q898" s="11"/>
    </row>
    <row r="899" spans="1:17">
      <c r="A899" s="14" t="s">
        <v>25</v>
      </c>
      <c r="B899" s="9"/>
      <c r="C899" s="10"/>
      <c r="D899" s="32">
        <f>D897-D898</f>
        <v>49.730000000000032</v>
      </c>
      <c r="E899" s="20" t="s">
        <v>38</v>
      </c>
      <c r="F899" s="9"/>
      <c r="G899" s="10"/>
      <c r="H899" s="10"/>
      <c r="I899" s="9"/>
      <c r="J899" s="9"/>
      <c r="K899" s="9"/>
      <c r="L899" s="9"/>
      <c r="M899" s="9"/>
      <c r="N899" s="9"/>
      <c r="O899" s="9"/>
      <c r="P899" s="9"/>
      <c r="Q899" s="11"/>
    </row>
    <row r="900" spans="1:17" ht="14.65" thickBot="1">
      <c r="A900" s="16"/>
      <c r="B900" s="17"/>
      <c r="C900" s="18"/>
      <c r="D900" s="18"/>
      <c r="E900" s="17"/>
      <c r="F900" s="17"/>
      <c r="G900" s="18"/>
      <c r="H900" s="18"/>
      <c r="I900" s="17"/>
      <c r="J900" s="17"/>
      <c r="K900" s="17"/>
      <c r="L900" s="17"/>
      <c r="M900" s="17"/>
      <c r="N900" s="17"/>
      <c r="O900" s="17"/>
      <c r="P900" s="17"/>
      <c r="Q900" s="19"/>
    </row>
    <row r="901" spans="1:17" ht="14.65" thickTop="1"/>
    <row r="903" spans="1:17" ht="14.65" thickBot="1"/>
    <row r="904" spans="1:17" ht="14.65" thickTop="1">
      <c r="A904" s="3"/>
      <c r="B904" s="4"/>
      <c r="C904" s="5">
        <v>43647</v>
      </c>
      <c r="D904" s="6"/>
      <c r="E904" s="4"/>
      <c r="F904" s="4"/>
      <c r="G904" s="6"/>
      <c r="H904" s="6"/>
      <c r="I904" s="4"/>
      <c r="J904" s="4"/>
      <c r="K904" s="4"/>
      <c r="L904" s="21" t="s">
        <v>40</v>
      </c>
      <c r="M904" s="4"/>
      <c r="N904" s="4"/>
      <c r="O904" s="4"/>
      <c r="P904" s="4"/>
      <c r="Q904" s="7"/>
    </row>
    <row r="905" spans="1:17">
      <c r="A905" s="8" t="s">
        <v>11</v>
      </c>
      <c r="B905" s="9"/>
      <c r="C905" s="10"/>
      <c r="D905" s="10"/>
      <c r="E905" s="9"/>
      <c r="F905" s="9"/>
      <c r="G905" s="10"/>
      <c r="H905" s="10"/>
      <c r="I905" s="9"/>
      <c r="J905" s="12" t="s">
        <v>68</v>
      </c>
      <c r="K905" s="9"/>
      <c r="L905" s="12" t="s">
        <v>21</v>
      </c>
      <c r="M905" s="9"/>
      <c r="N905" s="9"/>
      <c r="O905" s="9"/>
      <c r="P905" s="9"/>
      <c r="Q905" s="11"/>
    </row>
    <row r="906" spans="1:17">
      <c r="A906" s="8" t="s">
        <v>3</v>
      </c>
      <c r="B906" s="12" t="s">
        <v>6</v>
      </c>
      <c r="C906" s="13" t="s">
        <v>4</v>
      </c>
      <c r="D906" s="13" t="s">
        <v>7</v>
      </c>
      <c r="E906" s="12" t="s">
        <v>16</v>
      </c>
      <c r="F906" s="9"/>
      <c r="G906" s="13" t="s">
        <v>18</v>
      </c>
      <c r="H906" s="13" t="s">
        <v>19</v>
      </c>
      <c r="I906" s="9"/>
      <c r="J906" s="12" t="s">
        <v>67</v>
      </c>
      <c r="K906" s="9"/>
      <c r="L906" s="22">
        <v>3574.26</v>
      </c>
      <c r="M906" s="9" t="s">
        <v>56</v>
      </c>
      <c r="N906" s="9"/>
      <c r="O906" s="9"/>
      <c r="P906" s="9"/>
      <c r="Q906" s="11"/>
    </row>
    <row r="907" spans="1:17">
      <c r="A907" s="14" t="s">
        <v>70</v>
      </c>
      <c r="B907" s="9">
        <v>9</v>
      </c>
      <c r="C907" s="10">
        <v>121.41</v>
      </c>
      <c r="D907" s="10">
        <f>C907*B907</f>
        <v>1092.69</v>
      </c>
      <c r="E907" s="15" t="s">
        <v>17</v>
      </c>
      <c r="F907" s="9"/>
      <c r="G907" s="22">
        <v>122.33</v>
      </c>
      <c r="H907" s="10">
        <f>(B907*G907)-D907</f>
        <v>8.2799999999999727</v>
      </c>
      <c r="I907" s="9"/>
      <c r="J907" s="15">
        <f>G907*B907</f>
        <v>1100.97</v>
      </c>
      <c r="K907" s="9" t="str">
        <f>"sell "&amp;B907&amp;" "&amp;A907&amp;" @ $"&amp;G907</f>
        <v>sell 9 AMED @ $122.33</v>
      </c>
      <c r="L907" s="10">
        <f>L906+(G907*B907)</f>
        <v>4675.2300000000005</v>
      </c>
      <c r="M907" s="9"/>
      <c r="N907" s="9"/>
      <c r="O907" s="9"/>
      <c r="P907" s="9"/>
      <c r="Q907" s="11"/>
    </row>
    <row r="908" spans="1:17">
      <c r="A908" s="14" t="s">
        <v>71</v>
      </c>
      <c r="B908" s="9">
        <v>20</v>
      </c>
      <c r="C908" s="10">
        <v>52.44</v>
      </c>
      <c r="D908" s="10">
        <f>C908*B908</f>
        <v>1048.8</v>
      </c>
      <c r="E908" s="15" t="s">
        <v>17</v>
      </c>
      <c r="F908" s="9"/>
      <c r="G908" s="22">
        <v>52.81</v>
      </c>
      <c r="H908" s="10">
        <f>(B908*G908)-D908</f>
        <v>7.4000000000000909</v>
      </c>
      <c r="I908" s="9"/>
      <c r="J908" s="15">
        <f>G908*B908</f>
        <v>1056.2</v>
      </c>
      <c r="K908" s="9" t="str">
        <f>"sell "&amp;B908&amp;" "&amp;A908&amp;" @ $"&amp;G908</f>
        <v>sell 20 CNC @ $52.81</v>
      </c>
      <c r="L908" s="10">
        <f>L907+(G908*B908)</f>
        <v>5731.43</v>
      </c>
      <c r="M908" s="9"/>
      <c r="N908" s="9"/>
      <c r="O908" s="9"/>
      <c r="P908" s="9"/>
      <c r="Q908" s="11"/>
    </row>
    <row r="909" spans="1:17">
      <c r="A909" s="14" t="s">
        <v>72</v>
      </c>
      <c r="B909" s="9">
        <v>21</v>
      </c>
      <c r="C909" s="10">
        <v>47.5</v>
      </c>
      <c r="D909" s="10">
        <f>C909*B909</f>
        <v>997.5</v>
      </c>
      <c r="E909" s="15" t="s">
        <v>17</v>
      </c>
      <c r="F909" s="9"/>
      <c r="G909" s="22">
        <v>47.98</v>
      </c>
      <c r="H909" s="10">
        <f>(B909*G909)-D909</f>
        <v>10.079999999999927</v>
      </c>
      <c r="I909" s="9"/>
      <c r="J909" s="15">
        <f>G909*B909</f>
        <v>1007.5799999999999</v>
      </c>
      <c r="K909" s="9" t="str">
        <f>"sell "&amp;B909&amp;" "&amp;A909&amp;" @ $"&amp;G909</f>
        <v>sell 21 FELE @ $47.98</v>
      </c>
      <c r="L909" s="10">
        <f>L908+(G909*B909)</f>
        <v>6739.01</v>
      </c>
      <c r="M909" s="9" t="s">
        <v>44</v>
      </c>
      <c r="N909" s="9"/>
      <c r="O909" s="9"/>
      <c r="P909" s="9"/>
      <c r="Q909" s="11"/>
    </row>
    <row r="910" spans="1:17">
      <c r="A910" s="14"/>
      <c r="B910" s="9"/>
      <c r="C910" s="10"/>
      <c r="D910" s="10">
        <f>SUM(D907:D909)</f>
        <v>3138.99</v>
      </c>
      <c r="E910" s="9"/>
      <c r="F910" s="9"/>
      <c r="G910" s="10"/>
      <c r="H910" s="10">
        <f>SUM(H907:H909)</f>
        <v>25.759999999999991</v>
      </c>
      <c r="I910" s="9"/>
      <c r="J910" s="15">
        <f>SUM(J907:J909)</f>
        <v>3164.75</v>
      </c>
      <c r="K910" s="9"/>
      <c r="L910" s="10"/>
      <c r="M910" s="9"/>
      <c r="N910" s="9"/>
      <c r="O910" s="9"/>
      <c r="P910" s="9"/>
      <c r="Q910" s="11"/>
    </row>
    <row r="911" spans="1:17">
      <c r="A911" s="14"/>
      <c r="B911" s="9"/>
      <c r="C911" s="10"/>
      <c r="D911" s="10"/>
      <c r="E911" s="9"/>
      <c r="F911" s="9"/>
      <c r="G911" s="10"/>
      <c r="H911" s="10"/>
      <c r="I911" s="9"/>
      <c r="J911" s="9"/>
      <c r="K911" s="9"/>
      <c r="L911" s="10"/>
      <c r="M911" s="9"/>
      <c r="N911" s="9"/>
      <c r="O911" s="9"/>
      <c r="P911" s="9"/>
      <c r="Q911" s="11"/>
    </row>
    <row r="912" spans="1:17">
      <c r="A912" s="14"/>
      <c r="B912" s="9"/>
      <c r="C912" s="10"/>
      <c r="D912" s="10"/>
      <c r="E912" s="20"/>
      <c r="F912" s="9"/>
      <c r="G912" s="10"/>
      <c r="H912" s="10"/>
      <c r="I912" s="9"/>
      <c r="J912" s="9"/>
      <c r="K912" s="9"/>
      <c r="L912" s="10"/>
      <c r="M912" s="12" t="s">
        <v>41</v>
      </c>
      <c r="N912" s="9"/>
      <c r="O912" s="9"/>
      <c r="P912" s="9"/>
      <c r="Q912" s="11"/>
    </row>
    <row r="913" spans="1:17">
      <c r="A913" s="8" t="s">
        <v>12</v>
      </c>
      <c r="B913" s="9"/>
      <c r="C913" s="10"/>
      <c r="D913" s="10"/>
      <c r="E913" s="20"/>
      <c r="F913" s="9"/>
      <c r="G913" s="10"/>
      <c r="H913" s="10"/>
      <c r="I913" s="9"/>
      <c r="J913" s="9"/>
      <c r="K913" s="9"/>
      <c r="L913" s="10"/>
      <c r="M913" s="12" t="s">
        <v>42</v>
      </c>
      <c r="N913" s="9"/>
      <c r="O913" s="9"/>
      <c r="P913" s="9"/>
      <c r="Q913" s="11"/>
    </row>
    <row r="914" spans="1:17">
      <c r="A914" s="8" t="s">
        <v>3</v>
      </c>
      <c r="B914" s="12" t="s">
        <v>6</v>
      </c>
      <c r="C914" s="13" t="s">
        <v>4</v>
      </c>
      <c r="D914" s="13" t="s">
        <v>5</v>
      </c>
      <c r="E914" s="23" t="s">
        <v>16</v>
      </c>
      <c r="F914" s="9"/>
      <c r="G914" s="13" t="s">
        <v>18</v>
      </c>
      <c r="H914" s="13" t="s">
        <v>19</v>
      </c>
      <c r="I914" s="9"/>
      <c r="J914" s="9"/>
      <c r="K914" s="9"/>
      <c r="L914" s="10"/>
      <c r="M914" s="15">
        <f>L906</f>
        <v>3574.26</v>
      </c>
      <c r="N914" s="9" t="s">
        <v>45</v>
      </c>
      <c r="O914" s="9"/>
      <c r="P914" s="9"/>
      <c r="Q914" s="11"/>
    </row>
    <row r="915" spans="1:17">
      <c r="A915" s="14" t="s">
        <v>63</v>
      </c>
      <c r="B915" s="9">
        <v>35</v>
      </c>
      <c r="C915" s="10">
        <v>30.76</v>
      </c>
      <c r="D915" s="10">
        <f>C915*B915</f>
        <v>1076.6000000000001</v>
      </c>
      <c r="E915" s="15" t="s">
        <v>17</v>
      </c>
      <c r="F915" s="9"/>
      <c r="G915" s="22">
        <v>30.87</v>
      </c>
      <c r="H915" s="10">
        <f>(B915*G915)-D915</f>
        <v>3.8499999999999091</v>
      </c>
      <c r="I915" s="9"/>
      <c r="J915" s="9"/>
      <c r="K915" s="9" t="str">
        <f>"buy "&amp;B915&amp;" "&amp;A915&amp;" @ $"&amp;G915</f>
        <v>buy 35 GTY @ $30.87</v>
      </c>
      <c r="L915" s="10">
        <f>L909-(G915*B915)</f>
        <v>5658.56</v>
      </c>
      <c r="M915" s="15">
        <f>L906-(G915*B915)</f>
        <v>2493.8100000000004</v>
      </c>
      <c r="N915" s="9"/>
      <c r="O915" s="9"/>
      <c r="P915" s="9"/>
      <c r="Q915" s="11"/>
    </row>
    <row r="916" spans="1:17">
      <c r="A916" s="14" t="s">
        <v>81</v>
      </c>
      <c r="B916" s="9">
        <v>5</v>
      </c>
      <c r="C916" s="10">
        <v>209.16</v>
      </c>
      <c r="D916" s="10">
        <f>C916*B916</f>
        <v>1045.8</v>
      </c>
      <c r="E916" s="15" t="s">
        <v>17</v>
      </c>
      <c r="F916" s="9"/>
      <c r="G916" s="22">
        <v>211.6</v>
      </c>
      <c r="H916" s="10">
        <f>(B916*G916)-D916</f>
        <v>12.200000000000045</v>
      </c>
      <c r="I916" s="9"/>
      <c r="J916" s="9"/>
      <c r="K916" s="9" t="str">
        <f>"buy "&amp;B916&amp;" "&amp;A916&amp;" @ $"&amp;G916</f>
        <v>buy 5 VRSN @ $211.6</v>
      </c>
      <c r="L916" s="10">
        <f>L915-(G916*B916)</f>
        <v>4600.5600000000004</v>
      </c>
      <c r="M916" s="15">
        <f>M915-(G916*B916)</f>
        <v>1435.8100000000004</v>
      </c>
      <c r="N916" s="9"/>
      <c r="O916" s="9"/>
      <c r="P916" s="9"/>
      <c r="Q916" s="11"/>
    </row>
    <row r="917" spans="1:17">
      <c r="A917" s="28" t="s">
        <v>82</v>
      </c>
      <c r="B917" s="29">
        <v>4</v>
      </c>
      <c r="C917" s="30">
        <v>237.29</v>
      </c>
      <c r="D917" s="30">
        <f>C917*B917</f>
        <v>949.16</v>
      </c>
      <c r="E917" s="27" t="s">
        <v>17</v>
      </c>
      <c r="F917" s="29"/>
      <c r="G917" s="31">
        <v>240</v>
      </c>
      <c r="H917" s="30">
        <f>(B917*G917)-D917</f>
        <v>10.840000000000032</v>
      </c>
      <c r="I917" s="9"/>
      <c r="J917" s="9"/>
      <c r="K917" s="9" t="str">
        <f>"buy "&amp;B917&amp;" "&amp;A917&amp;" @ $"&amp;G917</f>
        <v>buy 4 CTAS @ $240</v>
      </c>
      <c r="L917" s="10">
        <f>L916-(G917*B917)</f>
        <v>3640.5600000000004</v>
      </c>
      <c r="M917" s="15">
        <f>M916-(G917*B917)</f>
        <v>475.8100000000004</v>
      </c>
      <c r="N917" s="9" t="s">
        <v>83</v>
      </c>
      <c r="O917" s="9"/>
      <c r="P917" s="9"/>
      <c r="Q917" s="11"/>
    </row>
    <row r="918" spans="1:17">
      <c r="A918" s="14"/>
      <c r="B918" s="9"/>
      <c r="C918" s="10"/>
      <c r="D918" s="10">
        <f>SUM(D915:D917)</f>
        <v>3071.56</v>
      </c>
      <c r="E918" s="9"/>
      <c r="F918" s="9"/>
      <c r="G918" s="10" t="s">
        <v>28</v>
      </c>
      <c r="H918" s="10">
        <f>SUM(H915:H917)</f>
        <v>26.889999999999986</v>
      </c>
      <c r="I918" s="9"/>
      <c r="J918" s="9"/>
      <c r="K918" s="9"/>
      <c r="L918" s="10"/>
      <c r="M918" s="9"/>
      <c r="N918" s="9" t="s">
        <v>84</v>
      </c>
      <c r="O918" s="9"/>
      <c r="P918" s="9"/>
      <c r="Q918" s="11"/>
    </row>
    <row r="919" spans="1:17">
      <c r="A919" s="14"/>
      <c r="B919" s="9"/>
      <c r="C919" s="10"/>
      <c r="D919" s="10"/>
      <c r="E919" s="9"/>
      <c r="F919" s="9"/>
      <c r="G919" s="10"/>
      <c r="H919" s="10"/>
      <c r="I919" s="9"/>
      <c r="J919" s="9"/>
      <c r="K919" s="9"/>
      <c r="L919" s="10"/>
      <c r="M919" s="12" t="str">
        <f>IF(J910+M917&gt;0,"Credit Surplus","Credit Shortage")</f>
        <v>Credit Surplus</v>
      </c>
      <c r="N919" s="15">
        <f>J910+M917</f>
        <v>3640.5600000000004</v>
      </c>
      <c r="O919" s="9" t="s">
        <v>77</v>
      </c>
      <c r="P919" s="9"/>
      <c r="Q919" s="11"/>
    </row>
    <row r="920" spans="1:17">
      <c r="A920" s="14"/>
      <c r="B920" s="9"/>
      <c r="C920" s="10"/>
      <c r="D920" s="10"/>
      <c r="E920" s="9"/>
      <c r="F920" s="9"/>
      <c r="G920" s="10"/>
      <c r="H920" s="10"/>
      <c r="I920" s="9"/>
      <c r="J920" s="9"/>
      <c r="K920" s="9"/>
      <c r="L920" s="10"/>
      <c r="M920" s="9"/>
      <c r="N920" s="9"/>
      <c r="O920" s="9"/>
      <c r="P920" s="9"/>
      <c r="Q920" s="11"/>
    </row>
    <row r="921" spans="1:17">
      <c r="A921" s="14"/>
      <c r="B921" s="9"/>
      <c r="C921" s="10"/>
      <c r="D921" s="10"/>
      <c r="E921" s="9"/>
      <c r="F921" s="9"/>
      <c r="G921" s="10"/>
      <c r="H921" s="10"/>
      <c r="I921" s="9"/>
      <c r="J921" s="9"/>
      <c r="K921" s="9"/>
      <c r="L921" s="9"/>
      <c r="M921" s="9"/>
      <c r="N921" s="9"/>
      <c r="O921" s="9"/>
      <c r="P921" s="9"/>
      <c r="Q921" s="11"/>
    </row>
    <row r="922" spans="1:17">
      <c r="A922" s="14" t="s">
        <v>23</v>
      </c>
      <c r="B922" s="9"/>
      <c r="C922" s="10"/>
      <c r="D922" s="22">
        <v>161.65</v>
      </c>
      <c r="E922" s="9" t="s">
        <v>73</v>
      </c>
      <c r="F922" s="9"/>
      <c r="G922" s="10"/>
      <c r="H922" s="10"/>
      <c r="I922" s="9"/>
      <c r="J922" s="9"/>
      <c r="K922" s="9"/>
      <c r="L922" s="9"/>
      <c r="M922" s="9"/>
      <c r="N922" s="9"/>
      <c r="O922" s="9"/>
      <c r="P922" s="9"/>
      <c r="Q922" s="11"/>
    </row>
    <row r="923" spans="1:17">
      <c r="A923" s="14" t="s">
        <v>24</v>
      </c>
      <c r="B923" s="9"/>
      <c r="C923" s="10"/>
      <c r="D923" s="10">
        <f>H910</f>
        <v>25.759999999999991</v>
      </c>
      <c r="E923" s="9" t="s">
        <v>36</v>
      </c>
      <c r="F923" s="9"/>
      <c r="G923" s="10"/>
      <c r="H923" s="10"/>
      <c r="I923" s="9"/>
      <c r="J923" s="9"/>
      <c r="K923" s="9"/>
      <c r="L923" s="9"/>
      <c r="M923" s="9"/>
      <c r="N923" s="9"/>
      <c r="O923" s="9"/>
      <c r="P923" s="9"/>
      <c r="Q923" s="11"/>
    </row>
    <row r="924" spans="1:17">
      <c r="A924" s="14" t="s">
        <v>25</v>
      </c>
      <c r="B924" s="9"/>
      <c r="C924" s="10"/>
      <c r="D924" s="10">
        <f>D922+D923</f>
        <v>187.41</v>
      </c>
      <c r="E924" s="9"/>
      <c r="F924" s="9"/>
      <c r="G924" s="10"/>
      <c r="H924" s="10"/>
      <c r="I924" s="9"/>
      <c r="J924" s="9"/>
      <c r="K924" s="9"/>
      <c r="L924" s="9"/>
      <c r="M924" s="9"/>
      <c r="N924" s="9"/>
      <c r="O924" s="9"/>
      <c r="P924" s="9"/>
      <c r="Q924" s="11"/>
    </row>
    <row r="925" spans="1:17">
      <c r="A925" s="14" t="s">
        <v>27</v>
      </c>
      <c r="B925" s="9"/>
      <c r="C925" s="10"/>
      <c r="D925" s="10">
        <f>H918</f>
        <v>26.889999999999986</v>
      </c>
      <c r="E925" s="9" t="s">
        <v>37</v>
      </c>
      <c r="F925" s="9"/>
      <c r="G925" s="10"/>
      <c r="H925" s="10"/>
      <c r="I925" s="9"/>
      <c r="J925" s="9"/>
      <c r="K925" s="9"/>
      <c r="L925" s="9"/>
      <c r="M925" s="9"/>
      <c r="N925" s="9"/>
      <c r="O925" s="9"/>
      <c r="P925" s="9"/>
      <c r="Q925" s="11"/>
    </row>
    <row r="926" spans="1:17">
      <c r="A926" s="14" t="s">
        <v>25</v>
      </c>
      <c r="B926" s="9"/>
      <c r="C926" s="10"/>
      <c r="D926" s="32">
        <f>D924-D925</f>
        <v>160.52000000000001</v>
      </c>
      <c r="E926" s="20" t="s">
        <v>38</v>
      </c>
      <c r="F926" s="9"/>
      <c r="G926" s="10"/>
      <c r="H926" s="10"/>
      <c r="I926" s="9"/>
      <c r="J926" s="9"/>
      <c r="K926" s="9"/>
      <c r="L926" s="9"/>
      <c r="M926" s="9"/>
      <c r="N926" s="9"/>
      <c r="O926" s="9"/>
      <c r="P926" s="9"/>
      <c r="Q926" s="11"/>
    </row>
    <row r="927" spans="1:17" ht="14.65" thickBot="1">
      <c r="A927" s="16"/>
      <c r="B927" s="17"/>
      <c r="C927" s="18"/>
      <c r="D927" s="18"/>
      <c r="E927" s="17"/>
      <c r="F927" s="17"/>
      <c r="G927" s="18"/>
      <c r="H927" s="18"/>
      <c r="I927" s="17"/>
      <c r="J927" s="17"/>
      <c r="K927" s="17"/>
      <c r="L927" s="17"/>
      <c r="M927" s="17"/>
      <c r="N927" s="17"/>
      <c r="O927" s="17"/>
      <c r="P927" s="17"/>
      <c r="Q927" s="19"/>
    </row>
    <row r="928" spans="1:17" ht="14.65" thickTop="1"/>
    <row r="929" spans="1:17" ht="14.65" thickBot="1"/>
    <row r="930" spans="1:17" ht="14.65" thickTop="1">
      <c r="A930" s="3"/>
      <c r="B930" s="4"/>
      <c r="C930" s="5">
        <v>43617</v>
      </c>
      <c r="D930" s="6"/>
      <c r="E930" s="4"/>
      <c r="F930" s="4"/>
      <c r="G930" s="6"/>
      <c r="H930" s="6"/>
      <c r="I930" s="4"/>
      <c r="J930" s="4"/>
      <c r="K930" s="4"/>
      <c r="L930" s="21" t="s">
        <v>40</v>
      </c>
      <c r="M930" s="4"/>
      <c r="N930" s="4"/>
      <c r="O930" s="4"/>
      <c r="P930" s="4"/>
      <c r="Q930" s="7"/>
    </row>
    <row r="931" spans="1:17">
      <c r="A931" s="8" t="s">
        <v>11</v>
      </c>
      <c r="B931" s="9"/>
      <c r="C931" s="10"/>
      <c r="D931" s="10"/>
      <c r="E931" s="9"/>
      <c r="F931" s="9"/>
      <c r="G931" s="10"/>
      <c r="H931" s="10"/>
      <c r="I931" s="9"/>
      <c r="J931" s="12" t="s">
        <v>68</v>
      </c>
      <c r="K931" s="9"/>
      <c r="L931" s="12" t="s">
        <v>21</v>
      </c>
      <c r="M931" s="9"/>
      <c r="N931" s="9"/>
      <c r="O931" s="9"/>
      <c r="P931" s="9"/>
      <c r="Q931" s="11"/>
    </row>
    <row r="932" spans="1:17">
      <c r="A932" s="8" t="s">
        <v>3</v>
      </c>
      <c r="B932" s="12" t="s">
        <v>6</v>
      </c>
      <c r="C932" s="13" t="s">
        <v>4</v>
      </c>
      <c r="D932" s="13" t="s">
        <v>7</v>
      </c>
      <c r="E932" s="12" t="s">
        <v>16</v>
      </c>
      <c r="F932" s="9"/>
      <c r="G932" s="13" t="s">
        <v>18</v>
      </c>
      <c r="H932" s="13" t="s">
        <v>19</v>
      </c>
      <c r="I932" s="9"/>
      <c r="J932" s="12" t="s">
        <v>67</v>
      </c>
      <c r="K932" s="9"/>
      <c r="L932" s="22">
        <v>3501.49</v>
      </c>
      <c r="M932" s="9" t="s">
        <v>56</v>
      </c>
      <c r="N932" s="9"/>
      <c r="O932" s="9"/>
      <c r="P932" s="9"/>
      <c r="Q932" s="11"/>
    </row>
    <row r="933" spans="1:17">
      <c r="A933" s="14" t="s">
        <v>63</v>
      </c>
      <c r="B933" s="9">
        <v>36</v>
      </c>
      <c r="C933" s="10">
        <v>30.96</v>
      </c>
      <c r="D933" s="10">
        <f>C933*B933</f>
        <v>1114.56</v>
      </c>
      <c r="E933" s="15" t="s">
        <v>69</v>
      </c>
      <c r="F933" s="9"/>
      <c r="G933" s="22">
        <v>30.96</v>
      </c>
      <c r="H933" s="10">
        <f>(B933*G933)-D933</f>
        <v>0</v>
      </c>
      <c r="I933" s="9"/>
      <c r="J933" s="15">
        <f>G933*B933</f>
        <v>1114.56</v>
      </c>
      <c r="K933" s="9" t="str">
        <f>"sell "&amp;B933&amp;" "&amp;A933&amp;" @ $"&amp;G933</f>
        <v>sell 36 GTY @ $30.96</v>
      </c>
      <c r="L933" s="10">
        <f>L932+(G933*B933)</f>
        <v>4616.0499999999993</v>
      </c>
      <c r="M933" s="9"/>
      <c r="N933" s="9"/>
      <c r="O933" s="9"/>
      <c r="P933" s="9"/>
      <c r="Q933" s="11"/>
    </row>
    <row r="934" spans="1:17">
      <c r="A934" s="14" t="s">
        <v>64</v>
      </c>
      <c r="B934" s="9">
        <v>13</v>
      </c>
      <c r="C934" s="10">
        <v>87.56</v>
      </c>
      <c r="D934" s="10">
        <f>C934*B934</f>
        <v>1138.28</v>
      </c>
      <c r="E934" s="15" t="s">
        <v>69</v>
      </c>
      <c r="F934" s="9"/>
      <c r="G934" s="22">
        <v>87.5</v>
      </c>
      <c r="H934" s="10">
        <f>(B934*G934)-D934</f>
        <v>-0.77999999999997272</v>
      </c>
      <c r="I934" s="9"/>
      <c r="J934" s="15">
        <f>G934*B934</f>
        <v>1137.5</v>
      </c>
      <c r="K934" s="9" t="str">
        <f>"sell "&amp;B934&amp;" "&amp;A934&amp;" @ $"&amp;G934</f>
        <v>sell 13 OGS @ $87.5</v>
      </c>
      <c r="L934" s="10">
        <f>L933+(G934*B934)</f>
        <v>5753.5499999999993</v>
      </c>
      <c r="M934" s="9"/>
      <c r="N934" s="9"/>
      <c r="O934" s="9"/>
      <c r="P934" s="9"/>
      <c r="Q934" s="11"/>
    </row>
    <row r="935" spans="1:17">
      <c r="A935" s="14" t="s">
        <v>65</v>
      </c>
      <c r="B935" s="9">
        <v>25</v>
      </c>
      <c r="C935" s="10">
        <v>41.89</v>
      </c>
      <c r="D935" s="10">
        <f>C935*B935</f>
        <v>1047.25</v>
      </c>
      <c r="E935" s="15" t="s">
        <v>69</v>
      </c>
      <c r="F935" s="9"/>
      <c r="G935" s="22">
        <v>41.74</v>
      </c>
      <c r="H935" s="10">
        <f>(B935*G935)-D935</f>
        <v>-3.75</v>
      </c>
      <c r="I935" s="9"/>
      <c r="J935" s="15">
        <f>G935*B935</f>
        <v>1043.5</v>
      </c>
      <c r="K935" s="9" t="str">
        <f>"sell "&amp;B935&amp;" "&amp;A935&amp;" @ $"&amp;G935</f>
        <v>sell 25 BJRI @ $41.74</v>
      </c>
      <c r="L935" s="10">
        <f>L934+(G935*B935)</f>
        <v>6797.0499999999993</v>
      </c>
      <c r="M935" s="9" t="s">
        <v>44</v>
      </c>
      <c r="N935" s="9"/>
      <c r="O935" s="9"/>
      <c r="P935" s="9"/>
      <c r="Q935" s="11"/>
    </row>
    <row r="936" spans="1:17">
      <c r="A936" s="14"/>
      <c r="B936" s="9"/>
      <c r="C936" s="10"/>
      <c r="D936" s="10">
        <f>SUM(D933:D935)</f>
        <v>3300.09</v>
      </c>
      <c r="E936" s="9"/>
      <c r="F936" s="9"/>
      <c r="G936" s="10"/>
      <c r="H936" s="10">
        <f>SUM(H933:H935)</f>
        <v>-4.5299999999999727</v>
      </c>
      <c r="I936" s="9"/>
      <c r="J936" s="15">
        <f>SUM(J933:J935)</f>
        <v>3295.56</v>
      </c>
      <c r="K936" s="9"/>
      <c r="L936" s="10"/>
      <c r="M936" s="9"/>
      <c r="N936" s="9"/>
      <c r="O936" s="9"/>
      <c r="P936" s="9"/>
      <c r="Q936" s="11"/>
    </row>
    <row r="937" spans="1:17">
      <c r="A937" s="14"/>
      <c r="B937" s="9"/>
      <c r="C937" s="10"/>
      <c r="D937" s="10"/>
      <c r="E937" s="9"/>
      <c r="F937" s="9"/>
      <c r="G937" s="10"/>
      <c r="H937" s="10"/>
      <c r="I937" s="9"/>
      <c r="J937" s="9"/>
      <c r="K937" s="9"/>
      <c r="L937" s="10"/>
      <c r="M937" s="9"/>
      <c r="N937" s="9"/>
      <c r="O937" s="9"/>
      <c r="P937" s="9"/>
      <c r="Q937" s="11"/>
    </row>
    <row r="938" spans="1:17">
      <c r="A938" s="14"/>
      <c r="B938" s="9"/>
      <c r="C938" s="10"/>
      <c r="D938" s="10"/>
      <c r="E938" s="20"/>
      <c r="F938" s="9"/>
      <c r="G938" s="10"/>
      <c r="H938" s="10"/>
      <c r="I938" s="9"/>
      <c r="J938" s="9"/>
      <c r="K938" s="9"/>
      <c r="L938" s="10"/>
      <c r="M938" s="12" t="s">
        <v>41</v>
      </c>
      <c r="N938" s="9"/>
      <c r="O938" s="9"/>
      <c r="P938" s="9"/>
      <c r="Q938" s="11"/>
    </row>
    <row r="939" spans="1:17">
      <c r="A939" s="8" t="s">
        <v>12</v>
      </c>
      <c r="B939" s="9"/>
      <c r="C939" s="10"/>
      <c r="D939" s="10"/>
      <c r="E939" s="20"/>
      <c r="F939" s="9"/>
      <c r="G939" s="10"/>
      <c r="H939" s="10"/>
      <c r="I939" s="9"/>
      <c r="J939" s="9"/>
      <c r="K939" s="9"/>
      <c r="L939" s="10"/>
      <c r="M939" s="12" t="s">
        <v>42</v>
      </c>
      <c r="N939" s="9"/>
      <c r="O939" s="9"/>
      <c r="P939" s="9"/>
      <c r="Q939" s="11"/>
    </row>
    <row r="940" spans="1:17">
      <c r="A940" s="8" t="s">
        <v>3</v>
      </c>
      <c r="B940" s="12" t="s">
        <v>6</v>
      </c>
      <c r="C940" s="13" t="s">
        <v>4</v>
      </c>
      <c r="D940" s="13" t="s">
        <v>5</v>
      </c>
      <c r="E940" s="23" t="s">
        <v>16</v>
      </c>
      <c r="F940" s="9"/>
      <c r="G940" s="13" t="s">
        <v>18</v>
      </c>
      <c r="H940" s="13" t="s">
        <v>19</v>
      </c>
      <c r="I940" s="9"/>
      <c r="J940" s="9"/>
      <c r="K940" s="9"/>
      <c r="L940" s="10"/>
      <c r="M940" s="15">
        <f>L932</f>
        <v>3501.49</v>
      </c>
      <c r="N940" s="9" t="s">
        <v>45</v>
      </c>
      <c r="O940" s="9"/>
      <c r="P940" s="9"/>
      <c r="Q940" s="11"/>
    </row>
    <row r="941" spans="1:17">
      <c r="A941" s="14" t="s">
        <v>78</v>
      </c>
      <c r="B941" s="9">
        <v>26</v>
      </c>
      <c r="C941" s="10">
        <v>41.24</v>
      </c>
      <c r="D941" s="10">
        <f>C941*B941</f>
        <v>1072.24</v>
      </c>
      <c r="E941" s="15" t="s">
        <v>69</v>
      </c>
      <c r="F941" s="9"/>
      <c r="G941" s="22">
        <v>41.42</v>
      </c>
      <c r="H941" s="10">
        <f>(B941*G941)-D941</f>
        <v>4.6800000000000637</v>
      </c>
      <c r="I941" s="9"/>
      <c r="J941" s="9"/>
      <c r="K941" s="9" t="str">
        <f>"buy "&amp;B941&amp;" "&amp;A941&amp;" @ $"&amp;G941</f>
        <v>buy 26 FE @ $41.42</v>
      </c>
      <c r="L941" s="10">
        <f>L935-(G941*B941)</f>
        <v>5720.1299999999992</v>
      </c>
      <c r="M941" s="15">
        <f>L932-(G941*B941)</f>
        <v>2424.5699999999997</v>
      </c>
      <c r="N941" s="9"/>
      <c r="O941" s="9"/>
      <c r="P941" s="9"/>
      <c r="Q941" s="11"/>
    </row>
    <row r="942" spans="1:17">
      <c r="A942" s="14" t="s">
        <v>79</v>
      </c>
      <c r="B942" s="9">
        <v>28</v>
      </c>
      <c r="C942" s="10">
        <v>38.409999999999997</v>
      </c>
      <c r="D942" s="10">
        <f>C942*B942</f>
        <v>1075.48</v>
      </c>
      <c r="E942" s="15" t="s">
        <v>69</v>
      </c>
      <c r="F942" s="9"/>
      <c r="G942" s="22">
        <v>38.479999999999997</v>
      </c>
      <c r="H942" s="10">
        <f>(B942*G942)-D942</f>
        <v>1.959999999999809</v>
      </c>
      <c r="I942" s="9"/>
      <c r="J942" s="9"/>
      <c r="K942" s="9" t="str">
        <f>"buy "&amp;B942&amp;" "&amp;A942&amp;" @ $"&amp;G942</f>
        <v>buy 28 BSX @ $38.48</v>
      </c>
      <c r="L942" s="10">
        <f>L941-(G942*B942)</f>
        <v>4642.6899999999996</v>
      </c>
      <c r="M942" s="15">
        <f>M941-(G942*B942)</f>
        <v>1347.1299999999999</v>
      </c>
      <c r="N942" s="9"/>
      <c r="O942" s="9"/>
      <c r="P942" s="9"/>
      <c r="Q942" s="11"/>
    </row>
    <row r="943" spans="1:17">
      <c r="A943" s="28" t="s">
        <v>80</v>
      </c>
      <c r="B943" s="29">
        <v>18</v>
      </c>
      <c r="C943" s="30">
        <v>59.52</v>
      </c>
      <c r="D943" s="30">
        <f>C943*B943</f>
        <v>1071.3600000000001</v>
      </c>
      <c r="E943" s="27" t="s">
        <v>69</v>
      </c>
      <c r="F943" s="29"/>
      <c r="G943" s="31">
        <v>59.49</v>
      </c>
      <c r="H943" s="30">
        <f>(B943*G943)-D943</f>
        <v>-0.54000000000019099</v>
      </c>
      <c r="I943" s="9"/>
      <c r="J943" s="9"/>
      <c r="K943" s="9" t="str">
        <f>"buy "&amp;B943&amp;" "&amp;A943&amp;" @ $"&amp;G943</f>
        <v>buy 18 ECOL @ $59.49</v>
      </c>
      <c r="L943" s="10">
        <f>L942-(G943*B943)</f>
        <v>3571.87</v>
      </c>
      <c r="M943" s="15">
        <f>M942-(G943*B943)</f>
        <v>276.30999999999995</v>
      </c>
      <c r="N943" s="9"/>
      <c r="O943" s="9"/>
      <c r="P943" s="9"/>
      <c r="Q943" s="11"/>
    </row>
    <row r="944" spans="1:17">
      <c r="A944" s="14"/>
      <c r="B944" s="9"/>
      <c r="C944" s="10"/>
      <c r="D944" s="10">
        <f>SUM(D941:D943)</f>
        <v>3219.0800000000004</v>
      </c>
      <c r="E944" s="9"/>
      <c r="F944" s="9"/>
      <c r="G944" s="10" t="s">
        <v>28</v>
      </c>
      <c r="H944" s="10">
        <f>SUM(H941:H943)</f>
        <v>6.0999999999996817</v>
      </c>
      <c r="I944" s="9"/>
      <c r="J944" s="9"/>
      <c r="K944" s="9"/>
      <c r="L944" s="10"/>
      <c r="M944" s="9"/>
      <c r="N944" s="9"/>
      <c r="O944" s="9"/>
      <c r="P944" s="9"/>
      <c r="Q944" s="11"/>
    </row>
    <row r="945" spans="1:17">
      <c r="A945" s="14"/>
      <c r="B945" s="9"/>
      <c r="C945" s="10"/>
      <c r="D945" s="10"/>
      <c r="E945" s="9"/>
      <c r="F945" s="9"/>
      <c r="G945" s="10"/>
      <c r="H945" s="10"/>
      <c r="I945" s="9"/>
      <c r="J945" s="9"/>
      <c r="K945" s="9"/>
      <c r="L945" s="10"/>
      <c r="M945" s="12" t="str">
        <f>IF(J936+M943&gt;0,"Credit Surplus","Credit Shortage")</f>
        <v>Credit Surplus</v>
      </c>
      <c r="N945" s="15">
        <f>J936+M943</f>
        <v>3571.87</v>
      </c>
      <c r="O945" s="9" t="s">
        <v>77</v>
      </c>
      <c r="P945" s="9"/>
      <c r="Q945" s="11"/>
    </row>
    <row r="946" spans="1:17">
      <c r="A946" s="14"/>
      <c r="B946" s="9"/>
      <c r="C946" s="10"/>
      <c r="D946" s="10"/>
      <c r="E946" s="9"/>
      <c r="F946" s="9"/>
      <c r="G946" s="10"/>
      <c r="H946" s="10"/>
      <c r="I946" s="9"/>
      <c r="J946" s="9"/>
      <c r="K946" s="9"/>
      <c r="L946" s="10"/>
      <c r="M946" s="9"/>
      <c r="N946" s="9"/>
      <c r="O946" s="9"/>
      <c r="P946" s="9"/>
      <c r="Q946" s="11"/>
    </row>
    <row r="947" spans="1:17">
      <c r="A947" s="14"/>
      <c r="B947" s="9"/>
      <c r="C947" s="10"/>
      <c r="D947" s="10"/>
      <c r="E947" s="9"/>
      <c r="F947" s="9"/>
      <c r="G947" s="10"/>
      <c r="H947" s="10"/>
      <c r="I947" s="9"/>
      <c r="J947" s="9"/>
      <c r="K947" s="9"/>
      <c r="L947" s="9"/>
      <c r="M947" s="9"/>
      <c r="N947" s="9"/>
      <c r="O947" s="9"/>
      <c r="P947" s="9"/>
      <c r="Q947" s="11"/>
    </row>
    <row r="948" spans="1:17">
      <c r="A948" s="14" t="s">
        <v>23</v>
      </c>
      <c r="B948" s="9"/>
      <c r="C948" s="10"/>
      <c r="D948" s="22">
        <v>104.85</v>
      </c>
      <c r="E948" s="9" t="s">
        <v>73</v>
      </c>
      <c r="F948" s="9"/>
      <c r="G948" s="10"/>
      <c r="H948" s="10"/>
      <c r="I948" s="9"/>
      <c r="J948" s="9"/>
      <c r="K948" s="9"/>
      <c r="L948" s="9"/>
      <c r="M948" s="9"/>
      <c r="N948" s="9"/>
      <c r="O948" s="9"/>
      <c r="P948" s="9"/>
      <c r="Q948" s="11"/>
    </row>
    <row r="949" spans="1:17">
      <c r="A949" s="14" t="s">
        <v>24</v>
      </c>
      <c r="B949" s="9"/>
      <c r="C949" s="10"/>
      <c r="D949" s="10">
        <f>H936</f>
        <v>-4.5299999999999727</v>
      </c>
      <c r="E949" s="9" t="s">
        <v>36</v>
      </c>
      <c r="F949" s="9"/>
      <c r="G949" s="10"/>
      <c r="H949" s="10"/>
      <c r="I949" s="9"/>
      <c r="J949" s="9"/>
      <c r="K949" s="9"/>
      <c r="L949" s="9"/>
      <c r="M949" s="9"/>
      <c r="N949" s="9"/>
      <c r="O949" s="9"/>
      <c r="P949" s="9"/>
      <c r="Q949" s="11"/>
    </row>
    <row r="950" spans="1:17">
      <c r="A950" s="14" t="s">
        <v>25</v>
      </c>
      <c r="B950" s="9"/>
      <c r="C950" s="10"/>
      <c r="D950" s="10">
        <f>D948+D949</f>
        <v>100.32000000000002</v>
      </c>
      <c r="E950" s="9"/>
      <c r="F950" s="9"/>
      <c r="G950" s="10"/>
      <c r="H950" s="10"/>
      <c r="I950" s="9"/>
      <c r="J950" s="9"/>
      <c r="K950" s="9"/>
      <c r="L950" s="9"/>
      <c r="M950" s="9"/>
      <c r="N950" s="9"/>
      <c r="O950" s="9"/>
      <c r="P950" s="9"/>
      <c r="Q950" s="11"/>
    </row>
    <row r="951" spans="1:17">
      <c r="A951" s="14" t="s">
        <v>27</v>
      </c>
      <c r="B951" s="9"/>
      <c r="C951" s="10"/>
      <c r="D951" s="10">
        <f>H944</f>
        <v>6.0999999999996817</v>
      </c>
      <c r="E951" s="9" t="s">
        <v>37</v>
      </c>
      <c r="F951" s="9"/>
      <c r="G951" s="10"/>
      <c r="H951" s="10"/>
      <c r="I951" s="9"/>
      <c r="J951" s="9"/>
      <c r="K951" s="9"/>
      <c r="L951" s="9"/>
      <c r="M951" s="9"/>
      <c r="N951" s="9"/>
      <c r="O951" s="9"/>
      <c r="P951" s="9"/>
      <c r="Q951" s="11"/>
    </row>
    <row r="952" spans="1:17">
      <c r="A952" s="14" t="s">
        <v>25</v>
      </c>
      <c r="B952" s="9"/>
      <c r="C952" s="10"/>
      <c r="D952" s="32">
        <f>D950-D951</f>
        <v>94.22000000000034</v>
      </c>
      <c r="E952" s="20" t="s">
        <v>38</v>
      </c>
      <c r="F952" s="9"/>
      <c r="G952" s="10"/>
      <c r="H952" s="10"/>
      <c r="I952" s="9"/>
      <c r="J952" s="9"/>
      <c r="K952" s="9"/>
      <c r="L952" s="9"/>
      <c r="M952" s="9"/>
      <c r="N952" s="9"/>
      <c r="O952" s="9"/>
      <c r="P952" s="9"/>
      <c r="Q952" s="11"/>
    </row>
    <row r="953" spans="1:17" ht="14.65" thickBot="1">
      <c r="A953" s="16"/>
      <c r="B953" s="17"/>
      <c r="C953" s="18"/>
      <c r="D953" s="18"/>
      <c r="E953" s="17"/>
      <c r="F953" s="17"/>
      <c r="G953" s="18"/>
      <c r="H953" s="18"/>
      <c r="I953" s="17"/>
      <c r="J953" s="17"/>
      <c r="K953" s="17"/>
      <c r="L953" s="17"/>
      <c r="M953" s="17"/>
      <c r="N953" s="17"/>
      <c r="O953" s="17"/>
      <c r="P953" s="17"/>
      <c r="Q953" s="19"/>
    </row>
    <row r="954" spans="1:17" ht="15" thickTop="1" thickBot="1"/>
    <row r="955" spans="1:17" ht="14.65" thickTop="1">
      <c r="A955" s="3"/>
      <c r="B955" s="4"/>
      <c r="C955" s="5">
        <v>43586</v>
      </c>
      <c r="D955" s="6"/>
      <c r="E955" s="4"/>
      <c r="F955" s="4"/>
      <c r="G955" s="6"/>
      <c r="H955" s="6"/>
      <c r="I955" s="4"/>
      <c r="J955" s="4"/>
      <c r="K955" s="4"/>
      <c r="L955" s="21" t="s">
        <v>40</v>
      </c>
      <c r="M955" s="4"/>
      <c r="N955" s="4"/>
      <c r="O955" s="4"/>
      <c r="P955" s="4"/>
      <c r="Q955" s="7"/>
    </row>
    <row r="956" spans="1:17">
      <c r="A956" s="8" t="s">
        <v>11</v>
      </c>
      <c r="B956" s="9"/>
      <c r="C956" s="10"/>
      <c r="D956" s="10"/>
      <c r="E956" s="9"/>
      <c r="F956" s="9"/>
      <c r="G956" s="10"/>
      <c r="H956" s="10"/>
      <c r="I956" s="9"/>
      <c r="J956" s="12" t="s">
        <v>68</v>
      </c>
      <c r="K956" s="9"/>
      <c r="L956" s="12" t="s">
        <v>21</v>
      </c>
      <c r="M956" s="9"/>
      <c r="N956" s="9"/>
      <c r="O956" s="9"/>
      <c r="P956" s="9"/>
      <c r="Q956" s="11"/>
    </row>
    <row r="957" spans="1:17">
      <c r="A957" s="8" t="s">
        <v>3</v>
      </c>
      <c r="B957" s="12" t="s">
        <v>6</v>
      </c>
      <c r="C957" s="13" t="s">
        <v>4</v>
      </c>
      <c r="D957" s="13" t="s">
        <v>7</v>
      </c>
      <c r="E957" s="12" t="s">
        <v>16</v>
      </c>
      <c r="F957" s="9"/>
      <c r="G957" s="13" t="s">
        <v>18</v>
      </c>
      <c r="H957" s="13" t="s">
        <v>19</v>
      </c>
      <c r="I957" s="9"/>
      <c r="J957" s="12" t="s">
        <v>67</v>
      </c>
      <c r="K957" s="9"/>
      <c r="L957" s="22">
        <v>3561.56</v>
      </c>
      <c r="M957" s="9" t="s">
        <v>56</v>
      </c>
      <c r="N957" s="9"/>
      <c r="O957" s="9"/>
      <c r="P957" s="9"/>
      <c r="Q957" s="11"/>
    </row>
    <row r="958" spans="1:17">
      <c r="A958" s="14" t="s">
        <v>57</v>
      </c>
      <c r="B958" s="9">
        <v>7</v>
      </c>
      <c r="C958" s="10">
        <v>166.32</v>
      </c>
      <c r="D958" s="10">
        <f>C958*B958</f>
        <v>1164.24</v>
      </c>
      <c r="E958" s="15" t="s">
        <v>69</v>
      </c>
      <c r="F958" s="9"/>
      <c r="G958" s="22">
        <v>166.13</v>
      </c>
      <c r="H958" s="10">
        <f>(B958*G958)-D958</f>
        <v>-1.3300000000001546</v>
      </c>
      <c r="I958" s="9"/>
      <c r="J958" s="15">
        <f>G958*B958</f>
        <v>1162.9099999999999</v>
      </c>
      <c r="K958" s="9" t="str">
        <f>"sell "&amp;B958&amp;" "&amp;A958&amp;" @ $"&amp;G958</f>
        <v>sell 7 AAP @ $166.13</v>
      </c>
      <c r="L958" s="10">
        <f>L957+(G958*B958)</f>
        <v>4724.4699999999993</v>
      </c>
      <c r="M958" s="9"/>
      <c r="N958" s="9"/>
      <c r="O958" s="9"/>
      <c r="P958" s="9"/>
      <c r="Q958" s="11"/>
    </row>
    <row r="959" spans="1:17">
      <c r="A959" s="14" t="s">
        <v>39</v>
      </c>
      <c r="B959" s="9">
        <v>107</v>
      </c>
      <c r="C959" s="10">
        <v>10.76</v>
      </c>
      <c r="D959" s="10">
        <f>C959*B959</f>
        <v>1151.32</v>
      </c>
      <c r="E959" s="15" t="s">
        <v>69</v>
      </c>
      <c r="F959" s="9"/>
      <c r="G959" s="22">
        <v>10.81</v>
      </c>
      <c r="H959" s="10">
        <f>(B959*G959)-D959</f>
        <v>5.3500000000001364</v>
      </c>
      <c r="I959" s="9"/>
      <c r="J959" s="15">
        <f>G959*B959</f>
        <v>1156.67</v>
      </c>
      <c r="K959" s="9" t="str">
        <f>"sell "&amp;B959&amp;" "&amp;A959&amp;" @ $"&amp;G959</f>
        <v>sell 107 INFY @ $10.81</v>
      </c>
      <c r="L959" s="10">
        <f>L958+(G959*B959)</f>
        <v>5881.1399999999994</v>
      </c>
      <c r="M959" s="9"/>
      <c r="N959" s="9"/>
      <c r="O959" s="9"/>
      <c r="P959" s="9"/>
      <c r="Q959" s="11"/>
    </row>
    <row r="960" spans="1:17">
      <c r="A960" s="14" t="s">
        <v>59</v>
      </c>
      <c r="B960" s="9">
        <v>4</v>
      </c>
      <c r="C960" s="10">
        <v>326.77999999999997</v>
      </c>
      <c r="D960" s="10">
        <f>C960*B960</f>
        <v>1307.1199999999999</v>
      </c>
      <c r="E960" s="15" t="s">
        <v>69</v>
      </c>
      <c r="F960" s="9"/>
      <c r="G960" s="22">
        <v>328.74</v>
      </c>
      <c r="H960" s="10">
        <f>(B960*G960)-D960</f>
        <v>7.8400000000001455</v>
      </c>
      <c r="I960" s="9"/>
      <c r="J960" s="15">
        <f>G960*B960</f>
        <v>1314.96</v>
      </c>
      <c r="K960" s="9" t="str">
        <f>"sell "&amp;B960&amp;" "&amp;A960&amp;" @ $"&amp;G960</f>
        <v>sell 4 CHE @ $328.74</v>
      </c>
      <c r="L960" s="10">
        <f>L959+(G960*B960)</f>
        <v>7196.0999999999995</v>
      </c>
      <c r="M960" s="9" t="s">
        <v>44</v>
      </c>
      <c r="N960" s="9"/>
      <c r="O960" s="9"/>
      <c r="P960" s="9"/>
      <c r="Q960" s="11"/>
    </row>
    <row r="961" spans="1:17">
      <c r="A961" s="14"/>
      <c r="B961" s="9"/>
      <c r="C961" s="10"/>
      <c r="D961" s="10">
        <f>SUM(D958:D960)</f>
        <v>3622.68</v>
      </c>
      <c r="E961" s="9"/>
      <c r="F961" s="9"/>
      <c r="G961" s="10"/>
      <c r="H961" s="10">
        <f>SUM(H958:H960)</f>
        <v>11.860000000000127</v>
      </c>
      <c r="I961" s="9"/>
      <c r="J961" s="15">
        <f>SUM(J958:J960)</f>
        <v>3634.54</v>
      </c>
      <c r="K961" s="9"/>
      <c r="L961" s="10"/>
      <c r="M961" s="9"/>
      <c r="N961" s="9"/>
      <c r="O961" s="9"/>
      <c r="P961" s="9"/>
      <c r="Q961" s="11"/>
    </row>
    <row r="962" spans="1:17">
      <c r="A962" s="14"/>
      <c r="B962" s="9"/>
      <c r="C962" s="10"/>
      <c r="D962" s="10"/>
      <c r="E962" s="9"/>
      <c r="F962" s="9"/>
      <c r="G962" s="10"/>
      <c r="H962" s="10"/>
      <c r="I962" s="9"/>
      <c r="J962" s="9"/>
      <c r="K962" s="9"/>
      <c r="L962" s="10"/>
      <c r="M962" s="9"/>
      <c r="N962" s="9"/>
      <c r="O962" s="9"/>
      <c r="P962" s="9"/>
      <c r="Q962" s="11"/>
    </row>
    <row r="963" spans="1:17">
      <c r="A963" s="14"/>
      <c r="B963" s="9"/>
      <c r="C963" s="10"/>
      <c r="D963" s="10"/>
      <c r="E963" s="20"/>
      <c r="F963" s="9"/>
      <c r="G963" s="10"/>
      <c r="H963" s="10"/>
      <c r="I963" s="9"/>
      <c r="J963" s="9"/>
      <c r="K963" s="9"/>
      <c r="L963" s="10"/>
      <c r="M963" s="12" t="s">
        <v>41</v>
      </c>
      <c r="N963" s="9"/>
      <c r="O963" s="9"/>
      <c r="P963" s="9"/>
      <c r="Q963" s="11"/>
    </row>
    <row r="964" spans="1:17">
      <c r="A964" s="8" t="s">
        <v>12</v>
      </c>
      <c r="B964" s="9"/>
      <c r="C964" s="10"/>
      <c r="D964" s="10"/>
      <c r="E964" s="20"/>
      <c r="F964" s="9"/>
      <c r="G964" s="10"/>
      <c r="H964" s="10"/>
      <c r="I964" s="9"/>
      <c r="J964" s="9"/>
      <c r="K964" s="9"/>
      <c r="L964" s="10"/>
      <c r="M964" s="12" t="s">
        <v>42</v>
      </c>
      <c r="N964" s="9"/>
      <c r="O964" s="9"/>
      <c r="P964" s="9"/>
      <c r="Q964" s="11"/>
    </row>
    <row r="965" spans="1:17">
      <c r="A965" s="8" t="s">
        <v>3</v>
      </c>
      <c r="B965" s="12" t="s">
        <v>6</v>
      </c>
      <c r="C965" s="13" t="s">
        <v>4</v>
      </c>
      <c r="D965" s="13" t="s">
        <v>5</v>
      </c>
      <c r="E965" s="23" t="s">
        <v>16</v>
      </c>
      <c r="F965" s="9"/>
      <c r="G965" s="13" t="s">
        <v>18</v>
      </c>
      <c r="H965" s="13" t="s">
        <v>19</v>
      </c>
      <c r="I965" s="9"/>
      <c r="J965" s="9"/>
      <c r="K965" s="9"/>
      <c r="L965" s="10"/>
      <c r="M965" s="15">
        <f>L957</f>
        <v>3561.56</v>
      </c>
      <c r="N965" s="9" t="s">
        <v>45</v>
      </c>
      <c r="O965" s="9"/>
      <c r="P965" s="9"/>
      <c r="Q965" s="11"/>
    </row>
    <row r="966" spans="1:17">
      <c r="A966" s="14" t="s">
        <v>74</v>
      </c>
      <c r="B966" s="9">
        <v>24</v>
      </c>
      <c r="C966" s="10">
        <v>51.52</v>
      </c>
      <c r="D966" s="10">
        <f>C966*B966</f>
        <v>1236.48</v>
      </c>
      <c r="E966" s="15" t="s">
        <v>69</v>
      </c>
      <c r="F966" s="9"/>
      <c r="G966" s="22">
        <v>51.75</v>
      </c>
      <c r="H966" s="10">
        <f>(B966*G966)-D966</f>
        <v>5.5199999999999818</v>
      </c>
      <c r="I966" s="9"/>
      <c r="J966" s="9"/>
      <c r="K966" s="9" t="str">
        <f>"buy "&amp;B966&amp;" "&amp;A966&amp;" @ $"&amp;G966</f>
        <v>buy 24 ENSG @ $51.75</v>
      </c>
      <c r="L966" s="10">
        <f>L960-(G966*B966)</f>
        <v>5954.0999999999995</v>
      </c>
      <c r="M966" s="15">
        <f>L957-(G966*B966)</f>
        <v>2319.56</v>
      </c>
      <c r="N966" s="9"/>
      <c r="O966" s="9"/>
      <c r="P966" s="9"/>
      <c r="Q966" s="11"/>
    </row>
    <row r="967" spans="1:17">
      <c r="A967" s="14" t="s">
        <v>75</v>
      </c>
      <c r="B967" s="9">
        <v>7</v>
      </c>
      <c r="C967" s="10">
        <v>167.52</v>
      </c>
      <c r="D967" s="10">
        <f>C967*B967</f>
        <v>1172.6400000000001</v>
      </c>
      <c r="E967" s="15" t="s">
        <v>69</v>
      </c>
      <c r="F967" s="9"/>
      <c r="G967" s="22">
        <v>180</v>
      </c>
      <c r="H967" s="10">
        <f>(B967*G967)-D967</f>
        <v>87.3599999999999</v>
      </c>
      <c r="I967" s="9"/>
      <c r="J967" s="9"/>
      <c r="K967" s="9" t="str">
        <f>"buy "&amp;B967&amp;" "&amp;A967&amp;" @ $"&amp;G967</f>
        <v>buy 7 ROG @ $180</v>
      </c>
      <c r="L967" s="10">
        <f>L966-(G967*B967)</f>
        <v>4694.0999999999995</v>
      </c>
      <c r="M967" s="15">
        <f>M966-(G967*B967)</f>
        <v>1059.56</v>
      </c>
      <c r="N967" s="9"/>
      <c r="O967" s="9"/>
      <c r="P967" s="9"/>
      <c r="Q967" s="11"/>
    </row>
    <row r="968" spans="1:17">
      <c r="A968" s="28" t="s">
        <v>76</v>
      </c>
      <c r="B968" s="29">
        <v>12</v>
      </c>
      <c r="C968" s="30">
        <v>101.42</v>
      </c>
      <c r="D968" s="30">
        <f>C968*B968</f>
        <v>1217.04</v>
      </c>
      <c r="E968" s="27" t="s">
        <v>69</v>
      </c>
      <c r="F968" s="29"/>
      <c r="G968" s="31">
        <v>100.42</v>
      </c>
      <c r="H968" s="30">
        <f>(B968*G968)-D968</f>
        <v>-12</v>
      </c>
      <c r="I968" s="9"/>
      <c r="J968" s="9"/>
      <c r="K968" s="9" t="str">
        <f>"buy "&amp;B968&amp;" "&amp;A968&amp;" @ $"&amp;G968</f>
        <v>buy 12 HRC @ $100.42</v>
      </c>
      <c r="L968" s="10">
        <f>L967-(G968*B968)</f>
        <v>3489.0599999999995</v>
      </c>
      <c r="M968" s="15">
        <f>M967-(G968*B968)</f>
        <v>-145.48000000000002</v>
      </c>
      <c r="N968" s="9"/>
      <c r="O968" s="9"/>
      <c r="P968" s="9"/>
      <c r="Q968" s="11"/>
    </row>
    <row r="969" spans="1:17">
      <c r="A969" s="14"/>
      <c r="B969" s="9"/>
      <c r="C969" s="10"/>
      <c r="D969" s="10">
        <f>SUM(D966:D968)</f>
        <v>3626.16</v>
      </c>
      <c r="E969" s="9"/>
      <c r="F969" s="9"/>
      <c r="G969" s="10" t="s">
        <v>28</v>
      </c>
      <c r="H969" s="10">
        <f>SUM(H966:H968)</f>
        <v>80.879999999999882</v>
      </c>
      <c r="I969" s="9"/>
      <c r="J969" s="9"/>
      <c r="K969" s="9"/>
      <c r="L969" s="10"/>
      <c r="M969" s="9"/>
      <c r="N969" s="9"/>
      <c r="O969" s="9"/>
      <c r="P969" s="9"/>
      <c r="Q969" s="11"/>
    </row>
    <row r="970" spans="1:17">
      <c r="A970" s="14"/>
      <c r="B970" s="9"/>
      <c r="C970" s="10"/>
      <c r="D970" s="10"/>
      <c r="E970" s="9"/>
      <c r="F970" s="9"/>
      <c r="G970" s="10"/>
      <c r="H970" s="10"/>
      <c r="I970" s="9"/>
      <c r="J970" s="9"/>
      <c r="K970" s="9"/>
      <c r="L970" s="10"/>
      <c r="M970" s="12" t="str">
        <f>IF(J961+M968&gt;0,"Credit Surplus","Credit Shortage")</f>
        <v>Credit Surplus</v>
      </c>
      <c r="N970" s="15">
        <f>J961+M968</f>
        <v>3489.06</v>
      </c>
      <c r="O970" s="9" t="s">
        <v>77</v>
      </c>
      <c r="P970" s="9"/>
      <c r="Q970" s="11"/>
    </row>
    <row r="971" spans="1:17">
      <c r="A971" s="14"/>
      <c r="B971" s="9"/>
      <c r="C971" s="10"/>
      <c r="D971" s="10"/>
      <c r="E971" s="9"/>
      <c r="F971" s="9"/>
      <c r="G971" s="10"/>
      <c r="H971" s="10"/>
      <c r="I971" s="9"/>
      <c r="J971" s="9"/>
      <c r="K971" s="9"/>
      <c r="L971" s="10"/>
      <c r="M971" s="9"/>
      <c r="N971" s="9"/>
      <c r="O971" s="9"/>
      <c r="P971" s="9"/>
      <c r="Q971" s="11"/>
    </row>
    <row r="972" spans="1:17">
      <c r="A972" s="14"/>
      <c r="B972" s="9"/>
      <c r="C972" s="10"/>
      <c r="D972" s="10"/>
      <c r="E972" s="9"/>
      <c r="F972" s="9"/>
      <c r="G972" s="10"/>
      <c r="H972" s="10"/>
      <c r="I972" s="9"/>
      <c r="J972" s="9"/>
      <c r="K972" s="9"/>
      <c r="L972" s="9"/>
      <c r="M972" s="9"/>
      <c r="N972" s="9"/>
      <c r="O972" s="9"/>
      <c r="P972" s="9"/>
      <c r="Q972" s="11"/>
    </row>
    <row r="973" spans="1:17">
      <c r="A973" s="14" t="s">
        <v>23</v>
      </c>
      <c r="B973" s="9"/>
      <c r="C973" s="10"/>
      <c r="D973" s="22">
        <v>92.86</v>
      </c>
      <c r="E973" s="9" t="s">
        <v>73</v>
      </c>
      <c r="F973" s="9"/>
      <c r="G973" s="10"/>
      <c r="H973" s="10"/>
      <c r="I973" s="9"/>
      <c r="J973" s="9"/>
      <c r="K973" s="9"/>
      <c r="L973" s="9"/>
      <c r="M973" s="9"/>
      <c r="N973" s="9"/>
      <c r="O973" s="9"/>
      <c r="P973" s="9"/>
      <c r="Q973" s="11"/>
    </row>
    <row r="974" spans="1:17">
      <c r="A974" s="14" t="s">
        <v>24</v>
      </c>
      <c r="B974" s="9"/>
      <c r="C974" s="10"/>
      <c r="D974" s="10">
        <f>H961</f>
        <v>11.860000000000127</v>
      </c>
      <c r="E974" s="9" t="s">
        <v>36</v>
      </c>
      <c r="F974" s="9"/>
      <c r="G974" s="10"/>
      <c r="H974" s="10"/>
      <c r="I974" s="9"/>
      <c r="J974" s="9"/>
      <c r="K974" s="9"/>
      <c r="L974" s="9"/>
      <c r="M974" s="9"/>
      <c r="N974" s="9"/>
      <c r="O974" s="9"/>
      <c r="P974" s="9"/>
      <c r="Q974" s="11"/>
    </row>
    <row r="975" spans="1:17">
      <c r="A975" s="14" t="s">
        <v>25</v>
      </c>
      <c r="B975" s="9"/>
      <c r="C975" s="10"/>
      <c r="D975" s="10">
        <f>D973+D974</f>
        <v>104.72000000000013</v>
      </c>
      <c r="E975" s="9"/>
      <c r="F975" s="9"/>
      <c r="G975" s="10"/>
      <c r="H975" s="10"/>
      <c r="I975" s="9"/>
      <c r="J975" s="9"/>
      <c r="K975" s="9"/>
      <c r="L975" s="9"/>
      <c r="M975" s="9"/>
      <c r="N975" s="9"/>
      <c r="O975" s="9"/>
      <c r="P975" s="9"/>
      <c r="Q975" s="11"/>
    </row>
    <row r="976" spans="1:17">
      <c r="A976" s="14" t="s">
        <v>27</v>
      </c>
      <c r="B976" s="9"/>
      <c r="C976" s="10"/>
      <c r="D976" s="10">
        <f>H969</f>
        <v>80.879999999999882</v>
      </c>
      <c r="E976" s="9" t="s">
        <v>37</v>
      </c>
      <c r="F976" s="9"/>
      <c r="G976" s="10"/>
      <c r="H976" s="10"/>
      <c r="I976" s="9"/>
      <c r="J976" s="9"/>
      <c r="K976" s="9"/>
      <c r="L976" s="9"/>
      <c r="M976" s="9"/>
      <c r="N976" s="9"/>
      <c r="O976" s="9"/>
      <c r="P976" s="9"/>
      <c r="Q976" s="11"/>
    </row>
    <row r="977" spans="1:17">
      <c r="A977" s="14" t="s">
        <v>25</v>
      </c>
      <c r="B977" s="9"/>
      <c r="C977" s="10"/>
      <c r="D977" s="32">
        <f>D975-D976</f>
        <v>23.840000000000245</v>
      </c>
      <c r="E977" s="20" t="s">
        <v>38</v>
      </c>
      <c r="F977" s="9"/>
      <c r="G977" s="10"/>
      <c r="H977" s="10"/>
      <c r="I977" s="9"/>
      <c r="J977" s="9"/>
      <c r="K977" s="9"/>
      <c r="L977" s="9"/>
      <c r="M977" s="9"/>
      <c r="N977" s="9"/>
      <c r="O977" s="9"/>
      <c r="P977" s="9"/>
      <c r="Q977" s="11"/>
    </row>
    <row r="978" spans="1:17" ht="14.65" thickBot="1">
      <c r="A978" s="16"/>
      <c r="B978" s="17"/>
      <c r="C978" s="18"/>
      <c r="D978" s="18"/>
      <c r="E978" s="17"/>
      <c r="F978" s="17"/>
      <c r="G978" s="18"/>
      <c r="H978" s="18"/>
      <c r="I978" s="17"/>
      <c r="J978" s="17"/>
      <c r="K978" s="17"/>
      <c r="L978" s="17"/>
      <c r="M978" s="17"/>
      <c r="N978" s="17"/>
      <c r="O978" s="17"/>
      <c r="P978" s="17"/>
      <c r="Q978" s="19"/>
    </row>
    <row r="979" spans="1:17" ht="14.65" thickTop="1"/>
    <row r="981" spans="1:17" ht="14.65" thickBot="1"/>
    <row r="982" spans="1:17" ht="14.65" thickTop="1">
      <c r="A982" s="3"/>
      <c r="B982" s="4"/>
      <c r="C982" s="5">
        <v>43556</v>
      </c>
      <c r="D982" s="6"/>
      <c r="E982" s="4"/>
      <c r="F982" s="4"/>
      <c r="G982" s="6"/>
      <c r="H982" s="6"/>
      <c r="I982" s="4"/>
      <c r="J982" s="4"/>
      <c r="K982" s="4"/>
      <c r="L982" s="21" t="s">
        <v>40</v>
      </c>
      <c r="M982" s="4"/>
      <c r="N982" s="4"/>
      <c r="O982" s="4"/>
      <c r="P982" s="4"/>
      <c r="Q982" s="7"/>
    </row>
    <row r="983" spans="1:17">
      <c r="A983" s="8" t="s">
        <v>11</v>
      </c>
      <c r="B983" s="9"/>
      <c r="C983" s="10"/>
      <c r="D983" s="10"/>
      <c r="E983" s="9"/>
      <c r="F983" s="9"/>
      <c r="G983" s="10"/>
      <c r="H983" s="10"/>
      <c r="I983" s="9"/>
      <c r="J983" s="12" t="s">
        <v>68</v>
      </c>
      <c r="K983" s="9"/>
      <c r="L983" s="12" t="s">
        <v>21</v>
      </c>
      <c r="M983" s="9"/>
      <c r="N983" s="9"/>
      <c r="O983" s="9"/>
      <c r="P983" s="9"/>
      <c r="Q983" s="11"/>
    </row>
    <row r="984" spans="1:17">
      <c r="A984" s="8" t="s">
        <v>3</v>
      </c>
      <c r="B984" s="12" t="s">
        <v>6</v>
      </c>
      <c r="C984" s="13" t="s">
        <v>4</v>
      </c>
      <c r="D984" s="13" t="s">
        <v>7</v>
      </c>
      <c r="E984" s="12" t="s">
        <v>16</v>
      </c>
      <c r="F984" s="9"/>
      <c r="G984" s="13" t="s">
        <v>18</v>
      </c>
      <c r="H984" s="13" t="s">
        <v>19</v>
      </c>
      <c r="I984" s="9"/>
      <c r="J984" s="12" t="s">
        <v>67</v>
      </c>
      <c r="K984" s="9"/>
      <c r="L984" s="22">
        <v>2560.4499999999998</v>
      </c>
      <c r="M984" s="9" t="s">
        <v>56</v>
      </c>
      <c r="N984" s="9"/>
      <c r="O984" s="9"/>
      <c r="P984" s="9"/>
      <c r="Q984" s="11"/>
    </row>
    <row r="985" spans="1:17">
      <c r="A985" s="14" t="s">
        <v>52</v>
      </c>
      <c r="B985" s="9">
        <v>18</v>
      </c>
      <c r="C985" s="10">
        <v>56.42</v>
      </c>
      <c r="D985" s="10">
        <f>C985*B985</f>
        <v>1015.5600000000001</v>
      </c>
      <c r="E985" s="15" t="s">
        <v>69</v>
      </c>
      <c r="F985" s="9"/>
      <c r="G985" s="22">
        <v>57.38</v>
      </c>
      <c r="H985" s="10">
        <f>(B985*G985)-D985</f>
        <v>17.280000000000086</v>
      </c>
      <c r="I985" s="9"/>
      <c r="J985" s="15">
        <f>G985*B985</f>
        <v>1032.8400000000001</v>
      </c>
      <c r="K985" s="9" t="str">
        <f>"sell "&amp;B985&amp;" "&amp;A985&amp;" @ $"&amp;G985</f>
        <v>sell 18 TRHC @ $57.38</v>
      </c>
      <c r="L985" s="10">
        <f>L984+(G985*B985)</f>
        <v>3593.29</v>
      </c>
      <c r="M985" s="9"/>
      <c r="N985" s="9"/>
      <c r="O985" s="9"/>
      <c r="P985" s="9"/>
      <c r="Q985" s="11"/>
    </row>
    <row r="986" spans="1:17">
      <c r="A986" s="14" t="s">
        <v>53</v>
      </c>
      <c r="B986" s="9">
        <v>46</v>
      </c>
      <c r="C986" s="10">
        <v>29.31</v>
      </c>
      <c r="D986" s="10">
        <f>C986*B986</f>
        <v>1348.26</v>
      </c>
      <c r="E986" s="15" t="s">
        <v>69</v>
      </c>
      <c r="F986" s="9"/>
      <c r="G986" s="22">
        <v>29.49</v>
      </c>
      <c r="H986" s="10">
        <f>(B986*G986)-D986</f>
        <v>8.2799999999999727</v>
      </c>
      <c r="I986" s="9"/>
      <c r="J986" s="15">
        <f>G986*B986</f>
        <v>1356.54</v>
      </c>
      <c r="K986" s="9" t="str">
        <f>"sell "&amp;B986&amp;" "&amp;A986&amp;" @ $"&amp;G986</f>
        <v>sell 46 ACHC @ $29.49</v>
      </c>
      <c r="L986" s="10">
        <f>L985+(G986*B986)</f>
        <v>4949.83</v>
      </c>
      <c r="M986" s="9"/>
      <c r="N986" s="9"/>
      <c r="O986" s="9"/>
      <c r="P986" s="9"/>
      <c r="Q986" s="11"/>
    </row>
    <row r="987" spans="1:17">
      <c r="A987" s="14" t="s">
        <v>54</v>
      </c>
      <c r="B987" s="9">
        <v>3</v>
      </c>
      <c r="C987" s="10">
        <v>285.58999999999997</v>
      </c>
      <c r="D987" s="10">
        <f>C987*B987</f>
        <v>856.77</v>
      </c>
      <c r="E987" s="15" t="s">
        <v>69</v>
      </c>
      <c r="F987" s="9"/>
      <c r="G987" s="22">
        <v>290.01</v>
      </c>
      <c r="H987" s="10">
        <f>(B987*G987)-D987</f>
        <v>13.259999999999991</v>
      </c>
      <c r="I987" s="9"/>
      <c r="J987" s="15">
        <f>G987*B987</f>
        <v>870.03</v>
      </c>
      <c r="K987" s="9" t="str">
        <f>"sell "&amp;B987&amp;" "&amp;A987&amp;" @ $"&amp;G987</f>
        <v>sell 3 ABMD @ $290.01</v>
      </c>
      <c r="L987" s="10">
        <f>L986+(G987*B987)</f>
        <v>5819.86</v>
      </c>
      <c r="M987" s="9" t="s">
        <v>44</v>
      </c>
      <c r="N987" s="9"/>
      <c r="O987" s="9"/>
      <c r="P987" s="9"/>
      <c r="Q987" s="11"/>
    </row>
    <row r="988" spans="1:17">
      <c r="A988" s="14"/>
      <c r="B988" s="9"/>
      <c r="C988" s="10"/>
      <c r="D988" s="10">
        <f>SUM(D985:D987)</f>
        <v>3220.59</v>
      </c>
      <c r="E988" s="9"/>
      <c r="F988" s="9"/>
      <c r="G988" s="10"/>
      <c r="H988" s="10">
        <f>SUM(H985:H987)</f>
        <v>38.82000000000005</v>
      </c>
      <c r="I988" s="9"/>
      <c r="J988" s="15">
        <f>SUM(J985:J987)</f>
        <v>3259.41</v>
      </c>
      <c r="K988" s="9"/>
      <c r="L988" s="10"/>
      <c r="M988" s="9"/>
      <c r="N988" s="9"/>
      <c r="O988" s="9"/>
      <c r="P988" s="9"/>
      <c r="Q988" s="11"/>
    </row>
    <row r="989" spans="1:17">
      <c r="A989" s="14"/>
      <c r="B989" s="9"/>
      <c r="C989" s="10"/>
      <c r="D989" s="10"/>
      <c r="E989" s="9"/>
      <c r="F989" s="9"/>
      <c r="G989" s="10"/>
      <c r="H989" s="10"/>
      <c r="I989" s="9"/>
      <c r="J989" s="9"/>
      <c r="K989" s="9"/>
      <c r="L989" s="10"/>
      <c r="M989" s="9"/>
      <c r="N989" s="9"/>
      <c r="O989" s="9"/>
      <c r="P989" s="9"/>
      <c r="Q989" s="11"/>
    </row>
    <row r="990" spans="1:17">
      <c r="A990" s="14"/>
      <c r="B990" s="9"/>
      <c r="C990" s="10"/>
      <c r="D990" s="10"/>
      <c r="E990" s="20"/>
      <c r="F990" s="9"/>
      <c r="G990" s="10"/>
      <c r="H990" s="10"/>
      <c r="I990" s="9"/>
      <c r="J990" s="9"/>
      <c r="K990" s="9"/>
      <c r="L990" s="10"/>
      <c r="M990" s="12" t="s">
        <v>41</v>
      </c>
      <c r="N990" s="9"/>
      <c r="O990" s="9"/>
      <c r="P990" s="9"/>
      <c r="Q990" s="11"/>
    </row>
    <row r="991" spans="1:17">
      <c r="A991" s="8" t="s">
        <v>12</v>
      </c>
      <c r="B991" s="9"/>
      <c r="C991" s="10"/>
      <c r="D991" s="10"/>
      <c r="E991" s="20"/>
      <c r="F991" s="9"/>
      <c r="G991" s="10"/>
      <c r="H991" s="10"/>
      <c r="I991" s="9"/>
      <c r="J991" s="9"/>
      <c r="K991" s="9"/>
      <c r="L991" s="10"/>
      <c r="M991" s="12" t="s">
        <v>42</v>
      </c>
      <c r="N991" s="9"/>
      <c r="O991" s="9"/>
      <c r="P991" s="9"/>
      <c r="Q991" s="11"/>
    </row>
    <row r="992" spans="1:17">
      <c r="A992" s="8" t="s">
        <v>3</v>
      </c>
      <c r="B992" s="12" t="s">
        <v>6</v>
      </c>
      <c r="C992" s="13" t="s">
        <v>4</v>
      </c>
      <c r="D992" s="13" t="s">
        <v>5</v>
      </c>
      <c r="E992" s="23" t="s">
        <v>16</v>
      </c>
      <c r="F992" s="9"/>
      <c r="G992" s="13" t="s">
        <v>18</v>
      </c>
      <c r="H992" s="13" t="s">
        <v>19</v>
      </c>
      <c r="I992" s="9"/>
      <c r="J992" s="9"/>
      <c r="K992" s="9"/>
      <c r="L992" s="10"/>
      <c r="M992" s="15">
        <f>L984</f>
        <v>2560.4499999999998</v>
      </c>
      <c r="N992" s="9" t="s">
        <v>45</v>
      </c>
      <c r="O992" s="9"/>
      <c r="P992" s="9"/>
      <c r="Q992" s="11"/>
    </row>
    <row r="993" spans="1:17">
      <c r="A993" s="14" t="s">
        <v>70</v>
      </c>
      <c r="B993" s="9">
        <v>9</v>
      </c>
      <c r="C993" s="10">
        <v>123.26</v>
      </c>
      <c r="D993" s="10">
        <f>C993*B993</f>
        <v>1109.3400000000001</v>
      </c>
      <c r="E993" s="15" t="s">
        <v>69</v>
      </c>
      <c r="F993" s="9"/>
      <c r="G993" s="22">
        <v>124.06</v>
      </c>
      <c r="H993" s="10">
        <f>(B993*G993)-D993</f>
        <v>7.1999999999998181</v>
      </c>
      <c r="I993" s="9"/>
      <c r="J993" s="9"/>
      <c r="K993" s="9" t="str">
        <f>"buy "&amp;B993&amp;" "&amp;A993&amp;" @ $"&amp;G993</f>
        <v>buy 9 AMED @ $124.06</v>
      </c>
      <c r="L993" s="10">
        <f>L987-(G993*B993)</f>
        <v>4703.32</v>
      </c>
      <c r="M993" s="15">
        <f>L984-(G993*B993)</f>
        <v>1443.9099999999999</v>
      </c>
      <c r="N993" s="9"/>
      <c r="O993" s="9"/>
      <c r="P993" s="9"/>
      <c r="Q993" s="11"/>
    </row>
    <row r="994" spans="1:17">
      <c r="A994" s="14" t="s">
        <v>71</v>
      </c>
      <c r="B994" s="9">
        <v>20</v>
      </c>
      <c r="C994" s="10">
        <v>53.1</v>
      </c>
      <c r="D994" s="10">
        <f>C994*B994</f>
        <v>1062</v>
      </c>
      <c r="E994" s="15" t="s">
        <v>69</v>
      </c>
      <c r="F994" s="9"/>
      <c r="G994" s="22">
        <v>53.67</v>
      </c>
      <c r="H994" s="10">
        <f>(B994*G994)-D994</f>
        <v>11.400000000000091</v>
      </c>
      <c r="I994" s="9"/>
      <c r="J994" s="9"/>
      <c r="K994" s="9" t="str">
        <f>"buy "&amp;B994&amp;" "&amp;A994&amp;" @ $"&amp;G994</f>
        <v>buy 20 CNC @ $53.67</v>
      </c>
      <c r="L994" s="10">
        <f>L993-(G994*B994)</f>
        <v>3629.9199999999996</v>
      </c>
      <c r="M994" s="15">
        <f>M993-(G994*B994)</f>
        <v>370.50999999999976</v>
      </c>
      <c r="N994" s="9"/>
      <c r="O994" s="9"/>
      <c r="P994" s="9"/>
      <c r="Q994" s="11"/>
    </row>
    <row r="995" spans="1:17">
      <c r="A995" s="28" t="s">
        <v>72</v>
      </c>
      <c r="B995" s="29">
        <v>21</v>
      </c>
      <c r="C995" s="30">
        <v>51.09</v>
      </c>
      <c r="D995" s="30">
        <f>C995*B995</f>
        <v>1072.8900000000001</v>
      </c>
      <c r="E995" s="27" t="s">
        <v>69</v>
      </c>
      <c r="F995" s="29"/>
      <c r="G995" s="31">
        <v>51.49</v>
      </c>
      <c r="H995" s="30">
        <f>(B995*G995)-D995</f>
        <v>8.3999999999998636</v>
      </c>
      <c r="I995" s="9"/>
      <c r="J995" s="9"/>
      <c r="K995" s="9" t="str">
        <f>"buy "&amp;B995&amp;" "&amp;A995&amp;" @ $"&amp;G995</f>
        <v>buy 21 FELE @ $51.49</v>
      </c>
      <c r="L995" s="10">
        <f>L994-(G995*B995)</f>
        <v>2548.6299999999997</v>
      </c>
      <c r="M995" s="15">
        <f>M994-(G995*B995)</f>
        <v>-710.7800000000002</v>
      </c>
      <c r="N995" s="9"/>
      <c r="O995" s="9"/>
      <c r="P995" s="9"/>
      <c r="Q995" s="11"/>
    </row>
    <row r="996" spans="1:17">
      <c r="A996" s="14"/>
      <c r="B996" s="9"/>
      <c r="C996" s="10"/>
      <c r="D996" s="10">
        <f>SUM(D993:D995)</f>
        <v>3244.2300000000005</v>
      </c>
      <c r="E996" s="9"/>
      <c r="F996" s="9"/>
      <c r="G996" s="10" t="s">
        <v>28</v>
      </c>
      <c r="H996" s="10">
        <f>SUM(H993:H995)</f>
        <v>26.999999999999773</v>
      </c>
      <c r="I996" s="9"/>
      <c r="J996" s="9"/>
      <c r="K996" s="9"/>
      <c r="L996" s="10"/>
      <c r="M996" s="9"/>
      <c r="N996" s="9"/>
      <c r="O996" s="9"/>
      <c r="P996" s="9"/>
      <c r="Q996" s="11"/>
    </row>
    <row r="997" spans="1:17">
      <c r="A997" s="14"/>
      <c r="B997" s="9"/>
      <c r="C997" s="10"/>
      <c r="D997" s="10"/>
      <c r="E997" s="9"/>
      <c r="F997" s="9"/>
      <c r="G997" s="10"/>
      <c r="H997" s="10"/>
      <c r="I997" s="9"/>
      <c r="J997" s="9"/>
      <c r="K997" s="9"/>
      <c r="L997" s="10"/>
      <c r="M997" s="12" t="str">
        <f>IF(J988+M995&gt;0,"Credit Surplus","Credit Shortage")</f>
        <v>Credit Surplus</v>
      </c>
      <c r="N997" s="9"/>
      <c r="O997" s="9"/>
      <c r="P997" s="9"/>
      <c r="Q997" s="11"/>
    </row>
    <row r="998" spans="1:17">
      <c r="A998" s="14"/>
      <c r="B998" s="9"/>
      <c r="C998" s="10"/>
      <c r="D998" s="10"/>
      <c r="E998" s="9"/>
      <c r="F998" s="9"/>
      <c r="G998" s="10"/>
      <c r="H998" s="10"/>
      <c r="I998" s="9"/>
      <c r="J998" s="9"/>
      <c r="K998" s="9"/>
      <c r="L998" s="10"/>
      <c r="M998" s="9"/>
      <c r="N998" s="9"/>
      <c r="O998" s="9"/>
      <c r="P998" s="9"/>
      <c r="Q998" s="11"/>
    </row>
    <row r="999" spans="1:17">
      <c r="A999" s="14"/>
      <c r="B999" s="9"/>
      <c r="C999" s="10"/>
      <c r="D999" s="10"/>
      <c r="E999" s="9"/>
      <c r="F999" s="9"/>
      <c r="G999" s="10"/>
      <c r="H999" s="10"/>
      <c r="I999" s="9"/>
      <c r="J999" s="9"/>
      <c r="K999" s="9"/>
      <c r="L999" s="9"/>
      <c r="M999" s="9"/>
      <c r="N999" s="9"/>
      <c r="O999" s="9"/>
      <c r="P999" s="9"/>
      <c r="Q999" s="11"/>
    </row>
    <row r="1000" spans="1:17">
      <c r="A1000" s="14" t="s">
        <v>23</v>
      </c>
      <c r="B1000" s="9"/>
      <c r="C1000" s="10"/>
      <c r="D1000" s="22">
        <v>84.52</v>
      </c>
      <c r="E1000" s="9" t="s">
        <v>73</v>
      </c>
      <c r="F1000" s="9"/>
      <c r="G1000" s="10"/>
      <c r="H1000" s="10"/>
      <c r="I1000" s="9"/>
      <c r="J1000" s="9"/>
      <c r="K1000" s="9"/>
      <c r="L1000" s="9"/>
      <c r="M1000" s="9"/>
      <c r="N1000" s="9"/>
      <c r="O1000" s="9"/>
      <c r="P1000" s="9"/>
      <c r="Q1000" s="11"/>
    </row>
    <row r="1001" spans="1:17">
      <c r="A1001" s="14" t="s">
        <v>24</v>
      </c>
      <c r="B1001" s="9"/>
      <c r="C1001" s="10"/>
      <c r="D1001" s="10">
        <f>H988</f>
        <v>38.82000000000005</v>
      </c>
      <c r="E1001" s="9" t="s">
        <v>36</v>
      </c>
      <c r="F1001" s="9"/>
      <c r="G1001" s="10"/>
      <c r="H1001" s="10"/>
      <c r="I1001" s="9"/>
      <c r="J1001" s="9"/>
      <c r="K1001" s="9"/>
      <c r="L1001" s="9"/>
      <c r="M1001" s="9"/>
      <c r="N1001" s="9"/>
      <c r="O1001" s="9"/>
      <c r="P1001" s="9"/>
      <c r="Q1001" s="11"/>
    </row>
    <row r="1002" spans="1:17">
      <c r="A1002" s="14" t="s">
        <v>25</v>
      </c>
      <c r="B1002" s="9"/>
      <c r="C1002" s="10"/>
      <c r="D1002" s="10">
        <f>D1000+D1001</f>
        <v>123.34000000000005</v>
      </c>
      <c r="E1002" s="9"/>
      <c r="F1002" s="9"/>
      <c r="G1002" s="10"/>
      <c r="H1002" s="10"/>
      <c r="I1002" s="9"/>
      <c r="J1002" s="9"/>
      <c r="K1002" s="9"/>
      <c r="L1002" s="9"/>
      <c r="M1002" s="9"/>
      <c r="N1002" s="9"/>
      <c r="O1002" s="9"/>
      <c r="P1002" s="9"/>
      <c r="Q1002" s="11"/>
    </row>
    <row r="1003" spans="1:17">
      <c r="A1003" s="14" t="s">
        <v>27</v>
      </c>
      <c r="B1003" s="9"/>
      <c r="C1003" s="10"/>
      <c r="D1003" s="10">
        <f>H996</f>
        <v>26.999999999999773</v>
      </c>
      <c r="E1003" s="9" t="s">
        <v>37</v>
      </c>
      <c r="F1003" s="9"/>
      <c r="G1003" s="10"/>
      <c r="H1003" s="10"/>
      <c r="I1003" s="9"/>
      <c r="J1003" s="9"/>
      <c r="K1003" s="9"/>
      <c r="L1003" s="9"/>
      <c r="M1003" s="9"/>
      <c r="N1003" s="9"/>
      <c r="O1003" s="9"/>
      <c r="P1003" s="9"/>
      <c r="Q1003" s="11"/>
    </row>
    <row r="1004" spans="1:17">
      <c r="A1004" s="14" t="s">
        <v>25</v>
      </c>
      <c r="B1004" s="9"/>
      <c r="C1004" s="10"/>
      <c r="D1004" s="32">
        <f>D1002-D1003</f>
        <v>96.340000000000273</v>
      </c>
      <c r="E1004" s="20" t="s">
        <v>38</v>
      </c>
      <c r="F1004" s="9"/>
      <c r="G1004" s="10"/>
      <c r="H1004" s="10"/>
      <c r="I1004" s="9"/>
      <c r="J1004" s="9"/>
      <c r="K1004" s="9"/>
      <c r="L1004" s="9"/>
      <c r="M1004" s="9"/>
      <c r="N1004" s="9"/>
      <c r="O1004" s="9"/>
      <c r="P1004" s="9"/>
      <c r="Q1004" s="11"/>
    </row>
    <row r="1005" spans="1:17" ht="14.65" thickBot="1">
      <c r="A1005" s="16"/>
      <c r="B1005" s="17"/>
      <c r="C1005" s="18"/>
      <c r="D1005" s="18"/>
      <c r="E1005" s="17"/>
      <c r="F1005" s="17"/>
      <c r="G1005" s="18"/>
      <c r="H1005" s="18"/>
      <c r="I1005" s="17"/>
      <c r="J1005" s="17"/>
      <c r="K1005" s="17"/>
      <c r="L1005" s="17"/>
      <c r="M1005" s="17"/>
      <c r="N1005" s="17"/>
      <c r="O1005" s="17"/>
      <c r="P1005" s="17"/>
      <c r="Q1005" s="19"/>
    </row>
    <row r="1006" spans="1:17" ht="14.65" thickTop="1"/>
    <row r="1008" spans="1:17" ht="14.65" thickBot="1"/>
    <row r="1009" spans="1:17" ht="14.65" thickTop="1">
      <c r="A1009" s="3"/>
      <c r="B1009" s="4"/>
      <c r="C1009" s="5">
        <v>43525</v>
      </c>
      <c r="D1009" s="6"/>
      <c r="E1009" s="4"/>
      <c r="F1009" s="4"/>
      <c r="G1009" s="6"/>
      <c r="H1009" s="6"/>
      <c r="I1009" s="4"/>
      <c r="J1009" s="4"/>
      <c r="K1009" s="4"/>
      <c r="L1009" s="21" t="s">
        <v>40</v>
      </c>
      <c r="M1009" s="4"/>
      <c r="N1009" s="4"/>
      <c r="O1009" s="4"/>
      <c r="P1009" s="4"/>
      <c r="Q1009" s="7"/>
    </row>
    <row r="1010" spans="1:17">
      <c r="A1010" s="8" t="s">
        <v>11</v>
      </c>
      <c r="B1010" s="9"/>
      <c r="C1010" s="10"/>
      <c r="D1010" s="10"/>
      <c r="E1010" s="9"/>
      <c r="F1010" s="9"/>
      <c r="G1010" s="10"/>
      <c r="H1010" s="10"/>
      <c r="I1010" s="9"/>
      <c r="J1010" s="12" t="s">
        <v>68</v>
      </c>
      <c r="K1010" s="9"/>
      <c r="L1010" s="12" t="s">
        <v>21</v>
      </c>
      <c r="M1010" s="9"/>
      <c r="N1010" s="9"/>
      <c r="O1010" s="9"/>
      <c r="P1010" s="9"/>
      <c r="Q1010" s="11"/>
    </row>
    <row r="1011" spans="1:17">
      <c r="A1011" s="8" t="s">
        <v>3</v>
      </c>
      <c r="B1011" s="12" t="s">
        <v>6</v>
      </c>
      <c r="C1011" s="13" t="s">
        <v>4</v>
      </c>
      <c r="D1011" s="13" t="s">
        <v>7</v>
      </c>
      <c r="E1011" s="12" t="s">
        <v>16</v>
      </c>
      <c r="F1011" s="9"/>
      <c r="G1011" s="13" t="s">
        <v>18</v>
      </c>
      <c r="H1011" s="13" t="s">
        <v>19</v>
      </c>
      <c r="I1011" s="9"/>
      <c r="J1011" s="12" t="s">
        <v>67</v>
      </c>
      <c r="K1011" s="9"/>
      <c r="L1011" s="22">
        <v>2571.44</v>
      </c>
      <c r="M1011" s="9" t="s">
        <v>56</v>
      </c>
      <c r="N1011" s="9"/>
      <c r="O1011" s="9"/>
      <c r="P1011" s="9"/>
      <c r="Q1011" s="11"/>
    </row>
    <row r="1012" spans="1:17">
      <c r="A1012" s="14" t="s">
        <v>51</v>
      </c>
      <c r="B1012" s="9">
        <v>28</v>
      </c>
      <c r="C1012" s="10">
        <v>35.61</v>
      </c>
      <c r="D1012" s="10">
        <f>C1012*B1012</f>
        <v>997.07999999999993</v>
      </c>
      <c r="E1012" s="15" t="s">
        <v>69</v>
      </c>
      <c r="F1012" s="9"/>
      <c r="G1012" s="22">
        <v>36.25</v>
      </c>
      <c r="H1012" s="10">
        <f>(B1012*G1012)-D1012</f>
        <v>17.920000000000073</v>
      </c>
      <c r="I1012" s="9"/>
      <c r="J1012" s="15">
        <f>G1012*B1012</f>
        <v>1015</v>
      </c>
      <c r="K1012" s="9" t="str">
        <f>"sell "&amp;B1012&amp;" "&amp;A1012&amp;" @ $"&amp;G1012</f>
        <v>sell 28 GIII @ $36.25</v>
      </c>
      <c r="L1012" s="10">
        <f>L1011+(G1012*B1012)</f>
        <v>3586.44</v>
      </c>
      <c r="M1012" s="9"/>
      <c r="N1012" s="9"/>
      <c r="O1012" s="9"/>
      <c r="P1012" s="9"/>
      <c r="Q1012" s="11"/>
    </row>
    <row r="1013" spans="1:17">
      <c r="A1013" s="14" t="s">
        <v>30</v>
      </c>
      <c r="B1013" s="9">
        <v>17</v>
      </c>
      <c r="C1013" s="10">
        <v>71.55</v>
      </c>
      <c r="D1013" s="10">
        <f>C1013*B1013</f>
        <v>1216.3499999999999</v>
      </c>
      <c r="E1013" s="15" t="s">
        <v>69</v>
      </c>
      <c r="F1013" s="9"/>
      <c r="G1013" s="22">
        <v>72.239999999999995</v>
      </c>
      <c r="H1013" s="10">
        <f>(B1013*G1013)-D1013</f>
        <v>11.730000000000018</v>
      </c>
      <c r="I1013" s="9"/>
      <c r="J1013" s="15">
        <f>G1013*B1013</f>
        <v>1228.08</v>
      </c>
      <c r="K1013" s="9" t="str">
        <f>"sell "&amp;B1013&amp;" "&amp;A1013&amp;" @ $"&amp;G1013</f>
        <v>sell 17 RMR @ $72.24</v>
      </c>
      <c r="L1013" s="10">
        <f>L1012+(G1013*B1013)</f>
        <v>4814.5200000000004</v>
      </c>
      <c r="M1013" s="9"/>
      <c r="N1013" s="9"/>
      <c r="O1013" s="9"/>
      <c r="P1013" s="9"/>
      <c r="Q1013" s="11"/>
    </row>
    <row r="1014" spans="1:17">
      <c r="A1014" s="14" t="s">
        <v>50</v>
      </c>
      <c r="B1014" s="9">
        <v>15</v>
      </c>
      <c r="C1014" s="10">
        <v>83.55</v>
      </c>
      <c r="D1014" s="10">
        <f>C1014*B1014</f>
        <v>1253.25</v>
      </c>
      <c r="E1014" s="15" t="s">
        <v>69</v>
      </c>
      <c r="F1014" s="9"/>
      <c r="G1014" s="22">
        <v>83.56</v>
      </c>
      <c r="H1014" s="10">
        <f>(B1014*G1014)-D1014</f>
        <v>0.15000000000009095</v>
      </c>
      <c r="I1014" s="9"/>
      <c r="J1014" s="15">
        <f>G1014*B1014</f>
        <v>1253.4000000000001</v>
      </c>
      <c r="K1014" s="9" t="str">
        <f>"sell "&amp;B1014&amp;" "&amp;A1014&amp;" @ $"&amp;G1014</f>
        <v>sell 15 LUKOY @ $83.56</v>
      </c>
      <c r="L1014" s="10">
        <f>L1013+(G1014*B1014)</f>
        <v>6067.92</v>
      </c>
      <c r="M1014" s="9" t="s">
        <v>44</v>
      </c>
      <c r="N1014" s="9"/>
      <c r="O1014" s="9"/>
      <c r="P1014" s="9"/>
      <c r="Q1014" s="11"/>
    </row>
    <row r="1015" spans="1:17">
      <c r="A1015" s="14"/>
      <c r="B1015" s="9"/>
      <c r="C1015" s="10"/>
      <c r="D1015" s="10">
        <f>SUM(D1012:D1014)</f>
        <v>3466.68</v>
      </c>
      <c r="E1015" s="9"/>
      <c r="F1015" s="9"/>
      <c r="G1015" s="10"/>
      <c r="H1015" s="10">
        <f>SUM(H1012:H1014)</f>
        <v>29.800000000000182</v>
      </c>
      <c r="I1015" s="9"/>
      <c r="J1015" s="15">
        <f>SUM(J1012:J1014)</f>
        <v>3496.48</v>
      </c>
      <c r="K1015" s="9"/>
      <c r="L1015" s="10"/>
      <c r="M1015" s="9"/>
      <c r="N1015" s="9"/>
      <c r="O1015" s="9"/>
      <c r="P1015" s="9"/>
      <c r="Q1015" s="11"/>
    </row>
    <row r="1016" spans="1:17">
      <c r="A1016" s="14"/>
      <c r="B1016" s="9"/>
      <c r="C1016" s="10"/>
      <c r="D1016" s="10"/>
      <c r="E1016" s="9"/>
      <c r="F1016" s="9"/>
      <c r="G1016" s="10"/>
      <c r="H1016" s="10"/>
      <c r="I1016" s="9"/>
      <c r="J1016" s="9"/>
      <c r="K1016" s="9"/>
      <c r="L1016" s="10"/>
      <c r="M1016" s="9"/>
      <c r="N1016" s="9"/>
      <c r="O1016" s="9"/>
      <c r="P1016" s="9"/>
      <c r="Q1016" s="11"/>
    </row>
    <row r="1017" spans="1:17">
      <c r="A1017" s="14"/>
      <c r="B1017" s="9"/>
      <c r="C1017" s="10"/>
      <c r="D1017" s="10"/>
      <c r="E1017" s="20"/>
      <c r="F1017" s="9"/>
      <c r="G1017" s="10"/>
      <c r="H1017" s="10"/>
      <c r="I1017" s="9"/>
      <c r="J1017" s="9"/>
      <c r="K1017" s="9"/>
      <c r="L1017" s="10"/>
      <c r="M1017" s="12" t="s">
        <v>41</v>
      </c>
      <c r="N1017" s="9"/>
      <c r="O1017" s="9"/>
      <c r="P1017" s="9"/>
      <c r="Q1017" s="11"/>
    </row>
    <row r="1018" spans="1:17">
      <c r="A1018" s="8" t="s">
        <v>12</v>
      </c>
      <c r="B1018" s="9"/>
      <c r="C1018" s="10"/>
      <c r="D1018" s="10"/>
      <c r="E1018" s="20"/>
      <c r="F1018" s="9"/>
      <c r="G1018" s="10"/>
      <c r="H1018" s="10"/>
      <c r="I1018" s="9"/>
      <c r="J1018" s="9"/>
      <c r="K1018" s="9"/>
      <c r="L1018" s="10"/>
      <c r="M1018" s="12" t="s">
        <v>42</v>
      </c>
      <c r="N1018" s="9"/>
      <c r="O1018" s="9"/>
      <c r="P1018" s="9"/>
      <c r="Q1018" s="11"/>
    </row>
    <row r="1019" spans="1:17">
      <c r="A1019" s="8" t="s">
        <v>3</v>
      </c>
      <c r="B1019" s="12" t="s">
        <v>6</v>
      </c>
      <c r="C1019" s="13" t="s">
        <v>4</v>
      </c>
      <c r="D1019" s="13" t="s">
        <v>5</v>
      </c>
      <c r="E1019" s="23" t="s">
        <v>16</v>
      </c>
      <c r="F1019" s="9"/>
      <c r="G1019" s="13" t="s">
        <v>18</v>
      </c>
      <c r="H1019" s="13" t="s">
        <v>19</v>
      </c>
      <c r="I1019" s="9"/>
      <c r="J1019" s="9"/>
      <c r="K1019" s="9"/>
      <c r="L1019" s="10"/>
      <c r="M1019" s="15">
        <f>L1011</f>
        <v>2571.44</v>
      </c>
      <c r="N1019" s="9" t="s">
        <v>45</v>
      </c>
      <c r="O1019" s="9"/>
      <c r="P1019" s="9"/>
      <c r="Q1019" s="11"/>
    </row>
    <row r="1020" spans="1:17">
      <c r="A1020" s="14" t="s">
        <v>63</v>
      </c>
      <c r="B1020" s="9">
        <v>36</v>
      </c>
      <c r="C1020" s="10">
        <v>32.950000000000003</v>
      </c>
      <c r="D1020" s="10">
        <f>C1020*B1020</f>
        <v>1186.2</v>
      </c>
      <c r="E1020" s="15" t="s">
        <v>69</v>
      </c>
      <c r="F1020" s="9"/>
      <c r="G1020" s="10">
        <v>32.950000000000003</v>
      </c>
      <c r="H1020" s="10">
        <f>(B1020*G1020)-D1020</f>
        <v>0</v>
      </c>
      <c r="I1020" s="9"/>
      <c r="J1020" s="9"/>
      <c r="K1020" s="9" t="str">
        <f>"buy "&amp;B1020&amp;" "&amp;A1020&amp;" @ $"&amp;G1020</f>
        <v>buy 36 GTY @ $32.95</v>
      </c>
      <c r="L1020" s="10">
        <f>L1014-(G1020*B1020)</f>
        <v>4881.72</v>
      </c>
      <c r="M1020" s="15">
        <f>L1011-(G1020*B1020)</f>
        <v>1385.24</v>
      </c>
      <c r="N1020" s="9"/>
      <c r="O1020" s="9"/>
      <c r="P1020" s="9"/>
      <c r="Q1020" s="11"/>
    </row>
    <row r="1021" spans="1:17">
      <c r="A1021" s="14" t="s">
        <v>64</v>
      </c>
      <c r="B1021" s="9">
        <v>13</v>
      </c>
      <c r="C1021" s="10">
        <v>86.45</v>
      </c>
      <c r="D1021" s="10">
        <f>C1021*B1021</f>
        <v>1123.8500000000001</v>
      </c>
      <c r="E1021" s="15" t="s">
        <v>69</v>
      </c>
      <c r="F1021" s="9"/>
      <c r="G1021" s="10">
        <v>86.62</v>
      </c>
      <c r="H1021" s="10">
        <f>(B1021*G1021)-D1021</f>
        <v>2.209999999999809</v>
      </c>
      <c r="I1021" s="9"/>
      <c r="J1021" s="9"/>
      <c r="K1021" s="9" t="str">
        <f>"buy "&amp;B1021&amp;" "&amp;A1021&amp;" @ $"&amp;G1021</f>
        <v>buy 13 OGS @ $86.62</v>
      </c>
      <c r="L1021" s="10">
        <f>L1020-(G1021*B1021)</f>
        <v>3755.6600000000003</v>
      </c>
      <c r="M1021" s="15">
        <f>M1020-(G1021*B1021)</f>
        <v>259.18000000000006</v>
      </c>
      <c r="N1021" s="9"/>
      <c r="O1021" s="9"/>
      <c r="P1021" s="9"/>
      <c r="Q1021" s="11"/>
    </row>
    <row r="1022" spans="1:17">
      <c r="A1022" s="24" t="s">
        <v>65</v>
      </c>
      <c r="B1022" s="25">
        <v>25</v>
      </c>
      <c r="C1022" s="26">
        <v>47.84</v>
      </c>
      <c r="D1022" s="26">
        <f>C1022*B1022</f>
        <v>1196</v>
      </c>
      <c r="E1022" s="15" t="s">
        <v>69</v>
      </c>
      <c r="F1022" s="25"/>
      <c r="G1022" s="26">
        <v>47.97</v>
      </c>
      <c r="H1022" s="26">
        <f>(B1022*G1022)-D1022</f>
        <v>3.25</v>
      </c>
      <c r="I1022" s="9"/>
      <c r="J1022" s="9"/>
      <c r="K1022" s="9" t="str">
        <f>"buy "&amp;B1022&amp;" "&amp;A1022&amp;" @ $"&amp;G1022</f>
        <v>buy 25 BJRI @ $47.97</v>
      </c>
      <c r="L1022" s="10">
        <f>L1021-(G1022*B1022)</f>
        <v>2556.4100000000003</v>
      </c>
      <c r="M1022" s="15">
        <f>M1021-(G1022*B1022)</f>
        <v>-940.06999999999994</v>
      </c>
      <c r="N1022" s="9"/>
      <c r="O1022" s="9"/>
      <c r="P1022" s="9"/>
      <c r="Q1022" s="11"/>
    </row>
    <row r="1023" spans="1:17">
      <c r="A1023" s="14"/>
      <c r="B1023" s="9"/>
      <c r="C1023" s="10"/>
      <c r="D1023" s="10">
        <f>SUM(D1020:D1022)</f>
        <v>3506.05</v>
      </c>
      <c r="E1023" s="9"/>
      <c r="F1023" s="9"/>
      <c r="G1023" s="10" t="s">
        <v>28</v>
      </c>
      <c r="H1023" s="10">
        <f>SUM(H1020:H1022)</f>
        <v>5.459999999999809</v>
      </c>
      <c r="I1023" s="9"/>
      <c r="J1023" s="9"/>
      <c r="K1023" s="9"/>
      <c r="L1023" s="10"/>
      <c r="M1023" s="9"/>
      <c r="N1023" s="9"/>
      <c r="O1023" s="9"/>
      <c r="P1023" s="9"/>
      <c r="Q1023" s="11"/>
    </row>
    <row r="1024" spans="1:17">
      <c r="A1024" s="14"/>
      <c r="B1024" s="9"/>
      <c r="C1024" s="10"/>
      <c r="D1024" s="10"/>
      <c r="E1024" s="9"/>
      <c r="F1024" s="9"/>
      <c r="G1024" s="10"/>
      <c r="H1024" s="10"/>
      <c r="I1024" s="9"/>
      <c r="J1024" s="9"/>
      <c r="K1024" s="9"/>
      <c r="L1024" s="10"/>
      <c r="M1024" s="12" t="str">
        <f>IF(J1015+M1022&gt;0,"Credit Surplus","Credit Shortage")</f>
        <v>Credit Surplus</v>
      </c>
      <c r="N1024" s="9"/>
      <c r="O1024" s="9"/>
      <c r="P1024" s="9"/>
      <c r="Q1024" s="11"/>
    </row>
    <row r="1025" spans="1:17">
      <c r="A1025" s="14"/>
      <c r="B1025" s="9"/>
      <c r="C1025" s="10"/>
      <c r="D1025" s="10"/>
      <c r="E1025" s="9"/>
      <c r="F1025" s="9"/>
      <c r="G1025" s="10"/>
      <c r="H1025" s="10"/>
      <c r="I1025" s="9"/>
      <c r="J1025" s="9"/>
      <c r="K1025" s="9"/>
      <c r="L1025" s="10"/>
      <c r="M1025" s="9"/>
      <c r="N1025" s="9"/>
      <c r="O1025" s="9"/>
      <c r="P1025" s="9"/>
      <c r="Q1025" s="11"/>
    </row>
    <row r="1026" spans="1:17">
      <c r="A1026" s="14"/>
      <c r="B1026" s="9"/>
      <c r="C1026" s="10"/>
      <c r="D1026" s="10"/>
      <c r="E1026" s="9"/>
      <c r="F1026" s="9"/>
      <c r="G1026" s="10"/>
      <c r="H1026" s="10"/>
      <c r="I1026" s="9"/>
      <c r="J1026" s="9"/>
      <c r="K1026" s="9"/>
      <c r="L1026" s="9"/>
      <c r="M1026" s="9"/>
      <c r="N1026" s="9"/>
      <c r="O1026" s="9"/>
      <c r="P1026" s="9"/>
      <c r="Q1026" s="11"/>
    </row>
    <row r="1027" spans="1:17">
      <c r="A1027" s="14" t="s">
        <v>23</v>
      </c>
      <c r="B1027" s="9"/>
      <c r="C1027" s="10"/>
      <c r="D1027" s="22">
        <v>83.82</v>
      </c>
      <c r="E1027" s="9" t="s">
        <v>66</v>
      </c>
      <c r="F1027" s="9"/>
      <c r="G1027" s="10"/>
      <c r="H1027" s="10"/>
      <c r="I1027" s="9"/>
      <c r="J1027" s="9"/>
      <c r="K1027" s="9"/>
      <c r="L1027" s="9"/>
      <c r="M1027" s="9"/>
      <c r="N1027" s="9"/>
      <c r="O1027" s="9"/>
      <c r="P1027" s="9"/>
      <c r="Q1027" s="11"/>
    </row>
    <row r="1028" spans="1:17">
      <c r="A1028" s="14" t="s">
        <v>24</v>
      </c>
      <c r="B1028" s="9"/>
      <c r="C1028" s="10"/>
      <c r="D1028" s="10">
        <f>H1015</f>
        <v>29.800000000000182</v>
      </c>
      <c r="E1028" s="9" t="s">
        <v>36</v>
      </c>
      <c r="F1028" s="9"/>
      <c r="G1028" s="10"/>
      <c r="H1028" s="10"/>
      <c r="I1028" s="9"/>
      <c r="J1028" s="9"/>
      <c r="K1028" s="9"/>
      <c r="L1028" s="9"/>
      <c r="M1028" s="9"/>
      <c r="N1028" s="9"/>
      <c r="O1028" s="9"/>
      <c r="P1028" s="9"/>
      <c r="Q1028" s="11"/>
    </row>
    <row r="1029" spans="1:17">
      <c r="A1029" s="14" t="s">
        <v>25</v>
      </c>
      <c r="B1029" s="9"/>
      <c r="C1029" s="10"/>
      <c r="D1029" s="10">
        <f>D1027+D1028</f>
        <v>113.62000000000018</v>
      </c>
      <c r="E1029" s="9"/>
      <c r="F1029" s="9"/>
      <c r="G1029" s="10"/>
      <c r="H1029" s="10"/>
      <c r="I1029" s="9"/>
      <c r="J1029" s="9"/>
      <c r="K1029" s="9"/>
      <c r="L1029" s="9"/>
      <c r="M1029" s="9"/>
      <c r="N1029" s="9"/>
      <c r="O1029" s="9"/>
      <c r="P1029" s="9"/>
      <c r="Q1029" s="11"/>
    </row>
    <row r="1030" spans="1:17">
      <c r="A1030" s="14" t="s">
        <v>27</v>
      </c>
      <c r="B1030" s="9"/>
      <c r="C1030" s="10"/>
      <c r="D1030" s="10">
        <f>H1023</f>
        <v>5.459999999999809</v>
      </c>
      <c r="E1030" s="9" t="s">
        <v>37</v>
      </c>
      <c r="F1030" s="9"/>
      <c r="G1030" s="10"/>
      <c r="H1030" s="10"/>
      <c r="I1030" s="9"/>
      <c r="J1030" s="9"/>
      <c r="K1030" s="9"/>
      <c r="L1030" s="9"/>
      <c r="M1030" s="9"/>
      <c r="N1030" s="9"/>
      <c r="O1030" s="9"/>
      <c r="P1030" s="9"/>
      <c r="Q1030" s="11"/>
    </row>
    <row r="1031" spans="1:17">
      <c r="A1031" s="14" t="s">
        <v>25</v>
      </c>
      <c r="B1031" s="9"/>
      <c r="C1031" s="10"/>
      <c r="D1031" s="10">
        <f>D1029-D1030</f>
        <v>108.16000000000037</v>
      </c>
      <c r="E1031" s="20" t="s">
        <v>38</v>
      </c>
      <c r="F1031" s="9"/>
      <c r="G1031" s="10"/>
      <c r="H1031" s="10"/>
      <c r="I1031" s="9"/>
      <c r="J1031" s="9"/>
      <c r="K1031" s="9"/>
      <c r="L1031" s="9"/>
      <c r="M1031" s="9"/>
      <c r="N1031" s="9"/>
      <c r="O1031" s="9"/>
      <c r="P1031" s="9"/>
      <c r="Q1031" s="11"/>
    </row>
    <row r="1032" spans="1:17" ht="14.65" thickBot="1">
      <c r="A1032" s="16"/>
      <c r="B1032" s="17"/>
      <c r="C1032" s="18"/>
      <c r="D1032" s="18"/>
      <c r="E1032" s="17"/>
      <c r="F1032" s="17"/>
      <c r="G1032" s="18"/>
      <c r="H1032" s="18"/>
      <c r="I1032" s="17"/>
      <c r="J1032" s="17"/>
      <c r="K1032" s="17"/>
      <c r="L1032" s="17"/>
      <c r="M1032" s="17"/>
      <c r="N1032" s="17"/>
      <c r="O1032" s="17"/>
      <c r="P1032" s="17"/>
      <c r="Q1032" s="19"/>
    </row>
    <row r="1033" spans="1:17" ht="14.65" thickTop="1">
      <c r="C1033" s="33">
        <v>43497</v>
      </c>
    </row>
    <row r="1034" spans="1:17">
      <c r="A1034" s="8" t="s">
        <v>11</v>
      </c>
      <c r="B1034" s="9"/>
      <c r="C1034" s="10"/>
      <c r="D1034" s="10"/>
      <c r="E1034" s="9"/>
      <c r="F1034" s="9"/>
      <c r="G1034" s="10"/>
      <c r="H1034" s="10"/>
      <c r="I1034" s="9"/>
      <c r="J1034" s="9"/>
      <c r="K1034" s="9"/>
      <c r="L1034" s="12" t="s">
        <v>21</v>
      </c>
      <c r="M1034" s="9"/>
      <c r="N1034" s="9"/>
      <c r="O1034" s="9"/>
      <c r="P1034" s="9"/>
      <c r="Q1034" s="11"/>
    </row>
    <row r="1035" spans="1:17">
      <c r="A1035" s="8" t="s">
        <v>3</v>
      </c>
      <c r="B1035" s="12" t="s">
        <v>6</v>
      </c>
      <c r="C1035" s="13" t="s">
        <v>4</v>
      </c>
      <c r="D1035" s="13" t="s">
        <v>7</v>
      </c>
      <c r="E1035" s="12" t="s">
        <v>16</v>
      </c>
      <c r="F1035" s="9"/>
      <c r="G1035" s="13" t="s">
        <v>18</v>
      </c>
      <c r="H1035" s="13" t="s">
        <v>19</v>
      </c>
      <c r="I1035" s="9"/>
      <c r="J1035" s="12"/>
      <c r="K1035" s="9"/>
      <c r="L1035" s="22">
        <v>2775.17</v>
      </c>
      <c r="M1035" s="9" t="s">
        <v>56</v>
      </c>
      <c r="N1035" s="9"/>
      <c r="O1035" s="9"/>
      <c r="P1035" s="9"/>
      <c r="Q1035" s="11"/>
    </row>
    <row r="1036" spans="1:17">
      <c r="A1036" s="14" t="s">
        <v>33</v>
      </c>
      <c r="B1036" s="9">
        <v>20</v>
      </c>
      <c r="C1036" s="10">
        <v>64.790000000000006</v>
      </c>
      <c r="D1036" s="10">
        <f>C1036*B1036</f>
        <v>1295.8000000000002</v>
      </c>
      <c r="E1036" s="9" t="s">
        <v>17</v>
      </c>
      <c r="F1036" s="9"/>
      <c r="G1036" s="22">
        <v>64.67</v>
      </c>
      <c r="H1036" s="10">
        <f>(B1036*G1036)-D1036</f>
        <v>-2.4000000000000909</v>
      </c>
      <c r="I1036" s="9"/>
      <c r="J1036" s="9"/>
      <c r="K1036" s="9" t="str">
        <f>"sell "&amp;B1036&amp;" "&amp;A1036&amp;" @ $"&amp;G1036</f>
        <v>sell 20 AMN @ $64.67</v>
      </c>
      <c r="L1036" s="10">
        <f>L1035+(G1036*B1036)</f>
        <v>4068.57</v>
      </c>
      <c r="M1036" s="9"/>
      <c r="N1036" s="9"/>
      <c r="O1036" s="9"/>
      <c r="P1036" s="9"/>
      <c r="Q1036" s="11"/>
    </row>
    <row r="1037" spans="1:17">
      <c r="A1037" s="14" t="s">
        <v>34</v>
      </c>
      <c r="B1037" s="9">
        <v>8</v>
      </c>
      <c r="C1037" s="10">
        <v>100.83</v>
      </c>
      <c r="D1037" s="10">
        <f>C1037*B1037</f>
        <v>806.64</v>
      </c>
      <c r="E1037" s="9" t="s">
        <v>17</v>
      </c>
      <c r="F1037" s="9"/>
      <c r="G1037" s="22">
        <v>100.87</v>
      </c>
      <c r="H1037" s="10">
        <f>(B1037*G1037)-D1037</f>
        <v>0.32000000000005002</v>
      </c>
      <c r="I1037" s="9"/>
      <c r="J1037" s="9"/>
      <c r="K1037" s="9" t="str">
        <f>"sell "&amp;B1037&amp;" "&amp;A1037&amp;" @ $"&amp;G1037</f>
        <v>sell 8 BR @ $100.87</v>
      </c>
      <c r="L1037" s="10">
        <f>L1036+(G1037*B1037)</f>
        <v>4875.5300000000007</v>
      </c>
      <c r="M1037" s="9"/>
      <c r="N1037" s="9"/>
      <c r="O1037" s="9"/>
      <c r="P1037" s="9"/>
      <c r="Q1037" s="11"/>
    </row>
    <row r="1038" spans="1:17">
      <c r="A1038" s="14" t="s">
        <v>39</v>
      </c>
      <c r="B1038" s="9">
        <v>107</v>
      </c>
      <c r="C1038" s="10">
        <v>10.8</v>
      </c>
      <c r="D1038" s="10">
        <f>C1038*B1038</f>
        <v>1155.6000000000001</v>
      </c>
      <c r="E1038" s="9" t="s">
        <v>17</v>
      </c>
      <c r="F1038" s="9"/>
      <c r="G1038" s="22">
        <v>10.8</v>
      </c>
      <c r="H1038" s="10">
        <f>(B1038*G1038)-D1038</f>
        <v>0</v>
      </c>
      <c r="I1038" s="9"/>
      <c r="J1038" s="9"/>
      <c r="K1038" s="9" t="str">
        <f>"sell "&amp;B1038&amp;" "&amp;A1038&amp;" @ $"&amp;G1038</f>
        <v>sell 107 INFY @ $10.8</v>
      </c>
      <c r="L1038" s="10">
        <f>L1037+(G1038*B1038)</f>
        <v>6031.130000000001</v>
      </c>
      <c r="M1038" s="9" t="s">
        <v>44</v>
      </c>
      <c r="N1038" s="9"/>
      <c r="O1038" s="9"/>
      <c r="P1038" s="9"/>
      <c r="Q1038" s="11"/>
    </row>
    <row r="1039" spans="1:17">
      <c r="A1039" s="14"/>
      <c r="B1039" s="9"/>
      <c r="C1039" s="10"/>
      <c r="D1039" s="10">
        <f>SUM(D1036:D1038)</f>
        <v>3258.04</v>
      </c>
      <c r="E1039" s="9"/>
      <c r="F1039" s="9"/>
      <c r="G1039" s="10"/>
      <c r="H1039" s="10">
        <f>SUM(H1036:H1038)</f>
        <v>-2.0800000000000409</v>
      </c>
      <c r="I1039" s="9"/>
      <c r="J1039" s="9"/>
      <c r="K1039" s="9"/>
      <c r="L1039" s="10"/>
      <c r="M1039" s="9"/>
      <c r="N1039" s="9"/>
      <c r="O1039" s="9"/>
      <c r="P1039" s="9"/>
      <c r="Q1039" s="11"/>
    </row>
    <row r="1040" spans="1:17">
      <c r="A1040" s="14"/>
      <c r="B1040" s="9"/>
      <c r="C1040" s="10"/>
      <c r="D1040" s="10"/>
      <c r="E1040" s="9"/>
      <c r="F1040" s="9"/>
      <c r="G1040" s="10"/>
      <c r="H1040" s="10"/>
      <c r="I1040" s="9"/>
      <c r="J1040" s="9"/>
      <c r="K1040" s="9"/>
      <c r="L1040" s="10"/>
      <c r="M1040" s="9"/>
      <c r="N1040" s="9"/>
      <c r="O1040" s="9"/>
      <c r="P1040" s="9"/>
      <c r="Q1040" s="11"/>
    </row>
    <row r="1041" spans="1:17">
      <c r="A1041" s="14"/>
      <c r="B1041" s="9"/>
      <c r="C1041" s="10"/>
      <c r="D1041" s="10"/>
      <c r="E1041" s="20"/>
      <c r="F1041" s="9"/>
      <c r="G1041" s="10"/>
      <c r="H1041" s="10"/>
      <c r="I1041" s="9"/>
      <c r="J1041" s="9"/>
      <c r="K1041" s="9"/>
      <c r="L1041" s="10"/>
      <c r="M1041" s="12" t="s">
        <v>41</v>
      </c>
      <c r="N1041" s="9"/>
      <c r="O1041" s="9"/>
      <c r="P1041" s="9"/>
      <c r="Q1041" s="11"/>
    </row>
    <row r="1042" spans="1:17">
      <c r="A1042" s="8" t="s">
        <v>12</v>
      </c>
      <c r="B1042" s="9"/>
      <c r="C1042" s="10"/>
      <c r="D1042" s="10"/>
      <c r="E1042" s="20"/>
      <c r="F1042" s="9"/>
      <c r="G1042" s="10"/>
      <c r="H1042" s="10"/>
      <c r="I1042" s="9"/>
      <c r="J1042" s="9"/>
      <c r="K1042" s="9"/>
      <c r="L1042" s="10"/>
      <c r="M1042" s="12" t="s">
        <v>42</v>
      </c>
      <c r="N1042" s="9"/>
      <c r="O1042" s="9"/>
      <c r="P1042" s="9"/>
      <c r="Q1042" s="11"/>
    </row>
    <row r="1043" spans="1:17">
      <c r="A1043" s="8" t="s">
        <v>3</v>
      </c>
      <c r="B1043" s="12" t="s">
        <v>6</v>
      </c>
      <c r="C1043" s="13" t="s">
        <v>4</v>
      </c>
      <c r="D1043" s="13" t="s">
        <v>5</v>
      </c>
      <c r="E1043" s="23" t="s">
        <v>16</v>
      </c>
      <c r="F1043" s="9"/>
      <c r="G1043" s="13" t="s">
        <v>18</v>
      </c>
      <c r="H1043" s="13" t="s">
        <v>19</v>
      </c>
      <c r="I1043" s="9"/>
      <c r="J1043" s="9"/>
      <c r="K1043" s="9"/>
      <c r="L1043" s="10"/>
      <c r="M1043" s="15">
        <f>L1035</f>
        <v>2775.17</v>
      </c>
      <c r="N1043" s="9" t="s">
        <v>45</v>
      </c>
      <c r="O1043" s="9"/>
      <c r="P1043" s="9"/>
      <c r="Q1043" s="11"/>
    </row>
    <row r="1044" spans="1:17">
      <c r="A1044" s="14" t="s">
        <v>57</v>
      </c>
      <c r="B1044" s="9">
        <v>7</v>
      </c>
      <c r="C1044" s="10">
        <v>159.19999999999999</v>
      </c>
      <c r="D1044" s="10">
        <f>C1044*B1044</f>
        <v>1114.3999999999999</v>
      </c>
      <c r="E1044" s="15" t="s">
        <v>17</v>
      </c>
      <c r="F1044" s="9"/>
      <c r="G1044" s="10">
        <v>159.9</v>
      </c>
      <c r="H1044" s="10">
        <f>(B1044*G1044)-D1044</f>
        <v>4.9000000000000909</v>
      </c>
      <c r="I1044" s="9"/>
      <c r="J1044" s="9"/>
      <c r="K1044" s="9" t="str">
        <f>"buy "&amp;B1044&amp;" "&amp;A1044&amp;" @ $"&amp;G1044</f>
        <v>buy 7 AAP @ $159.9</v>
      </c>
      <c r="L1044" s="10">
        <f>L1038-(G1044*B1044)</f>
        <v>4911.8300000000008</v>
      </c>
      <c r="M1044" s="15">
        <f>L1035-(G1044*B1044)</f>
        <v>1655.8700000000001</v>
      </c>
      <c r="N1044" s="9"/>
      <c r="O1044" s="9"/>
      <c r="P1044" s="9"/>
      <c r="Q1044" s="11"/>
    </row>
    <row r="1045" spans="1:17">
      <c r="A1045" s="14" t="s">
        <v>39</v>
      </c>
      <c r="B1045" s="9">
        <v>107</v>
      </c>
      <c r="C1045" s="10">
        <v>10.8</v>
      </c>
      <c r="D1045" s="10">
        <f>C1045*B1045</f>
        <v>1155.6000000000001</v>
      </c>
      <c r="E1045" s="15" t="s">
        <v>58</v>
      </c>
      <c r="F1045" s="9"/>
      <c r="G1045" s="10">
        <v>10.8</v>
      </c>
      <c r="H1045" s="10">
        <f>(B1045*G1045)-D1045</f>
        <v>0</v>
      </c>
      <c r="I1045" s="9"/>
      <c r="J1045" s="9"/>
      <c r="K1045" s="9" t="str">
        <f>"buy "&amp;B1045&amp;" "&amp;A1045&amp;" @ $"&amp;G1045</f>
        <v>buy 107 INFY @ $10.8</v>
      </c>
      <c r="L1045" s="10">
        <f>L1044-(G1045*B1045)</f>
        <v>3756.2300000000005</v>
      </c>
      <c r="M1045" s="15">
        <f>M1044-(G1045*B1045)</f>
        <v>500.27</v>
      </c>
      <c r="N1045" s="9"/>
      <c r="O1045" s="9"/>
      <c r="P1045" s="9"/>
      <c r="Q1045" s="11"/>
    </row>
    <row r="1046" spans="1:17">
      <c r="A1046" s="14" t="s">
        <v>59</v>
      </c>
      <c r="B1046" s="9">
        <v>4</v>
      </c>
      <c r="C1046" s="10">
        <v>297.94</v>
      </c>
      <c r="D1046" s="10">
        <f>C1046*B1046</f>
        <v>1191.76</v>
      </c>
      <c r="E1046" s="15" t="s">
        <v>46</v>
      </c>
      <c r="F1046" s="9"/>
      <c r="G1046" s="10">
        <v>297.67</v>
      </c>
      <c r="H1046" s="10">
        <f>(B1046*G1046)-D1046</f>
        <v>-1.0799999999999272</v>
      </c>
      <c r="I1046" s="9"/>
      <c r="J1046" s="9"/>
      <c r="K1046" s="9" t="str">
        <f>"buy "&amp;B1046&amp;" "&amp;A1046&amp;" @ $"&amp;G1046</f>
        <v>buy 4 CHE @ $297.67</v>
      </c>
      <c r="L1046" s="10">
        <f>L1045-(G1046*B1046)</f>
        <v>2565.5500000000002</v>
      </c>
      <c r="M1046" s="15">
        <f>M1045-(G1046*B1046)</f>
        <v>-690.41000000000008</v>
      </c>
      <c r="N1046" s="9"/>
      <c r="O1046" s="9"/>
      <c r="P1046" s="9"/>
      <c r="Q1046" s="11"/>
    </row>
    <row r="1047" spans="1:17">
      <c r="A1047" s="14"/>
      <c r="B1047" s="9"/>
      <c r="C1047" s="10"/>
      <c r="D1047" s="10">
        <f>SUM(D1044:D1046)</f>
        <v>3461.76</v>
      </c>
      <c r="E1047" s="9"/>
      <c r="F1047" s="9"/>
      <c r="G1047" s="10" t="s">
        <v>28</v>
      </c>
      <c r="H1047" s="10">
        <f>SUM(H1044:H1046)</f>
        <v>3.8200000000001637</v>
      </c>
      <c r="I1047" s="9"/>
      <c r="J1047" s="9"/>
      <c r="K1047" s="9"/>
      <c r="L1047" s="10"/>
      <c r="M1047" s="9"/>
      <c r="N1047" s="9"/>
      <c r="O1047" s="9"/>
      <c r="P1047" s="9"/>
      <c r="Q1047" s="11"/>
    </row>
    <row r="1048" spans="1:17">
      <c r="A1048" s="14"/>
      <c r="B1048" s="9"/>
      <c r="C1048" s="10"/>
      <c r="D1048" s="10"/>
      <c r="E1048" s="9"/>
      <c r="F1048" s="9"/>
      <c r="G1048" s="10"/>
      <c r="H1048" s="10"/>
      <c r="I1048" s="9"/>
      <c r="J1048" s="9"/>
      <c r="K1048" s="9"/>
      <c r="L1048" s="10"/>
      <c r="M1048" s="9"/>
      <c r="N1048" s="9"/>
      <c r="O1048" s="9"/>
      <c r="P1048" s="9"/>
      <c r="Q1048" s="11"/>
    </row>
    <row r="1049" spans="1:17">
      <c r="A1049" s="14"/>
      <c r="B1049" s="9"/>
      <c r="C1049" s="10"/>
      <c r="D1049" s="10"/>
      <c r="E1049" s="9"/>
      <c r="F1049" s="9"/>
      <c r="G1049" s="10"/>
      <c r="H1049" s="10"/>
      <c r="I1049" s="9"/>
      <c r="J1049" s="9"/>
      <c r="K1049" s="9"/>
      <c r="L1049" s="10" t="s">
        <v>60</v>
      </c>
      <c r="M1049" s="9"/>
      <c r="N1049" s="9"/>
      <c r="O1049" s="9"/>
      <c r="P1049" s="9"/>
      <c r="Q1049" s="11"/>
    </row>
    <row r="1050" spans="1:17">
      <c r="A1050" s="14"/>
      <c r="B1050" s="9"/>
      <c r="C1050" s="10"/>
      <c r="D1050" s="10"/>
      <c r="E1050" s="9"/>
      <c r="F1050" s="9"/>
      <c r="G1050" s="10"/>
      <c r="H1050" s="10"/>
      <c r="I1050" s="9"/>
      <c r="J1050" s="9"/>
      <c r="K1050" s="9"/>
      <c r="L1050" s="9" t="s">
        <v>61</v>
      </c>
      <c r="M1050" s="9"/>
      <c r="N1050" s="9"/>
      <c r="O1050" s="9"/>
      <c r="P1050" s="9"/>
      <c r="Q1050" s="11"/>
    </row>
    <row r="1051" spans="1:17">
      <c r="A1051" s="14" t="s">
        <v>23</v>
      </c>
      <c r="B1051" s="9"/>
      <c r="C1051" s="10"/>
      <c r="D1051" s="22">
        <v>123.19</v>
      </c>
      <c r="E1051" s="9" t="s">
        <v>62</v>
      </c>
      <c r="F1051" s="9"/>
      <c r="G1051" s="10"/>
      <c r="H1051" s="10"/>
      <c r="I1051" s="9"/>
      <c r="J1051" s="9"/>
      <c r="K1051" s="9"/>
      <c r="L1051" s="9"/>
      <c r="M1051" s="9"/>
      <c r="N1051" s="9"/>
      <c r="O1051" s="9"/>
      <c r="P1051" s="9"/>
      <c r="Q1051" s="11"/>
    </row>
    <row r="1052" spans="1:17">
      <c r="A1052" s="14" t="s">
        <v>24</v>
      </c>
      <c r="B1052" s="9"/>
      <c r="C1052" s="10"/>
      <c r="D1052" s="10">
        <f>H1039</f>
        <v>-2.0800000000000409</v>
      </c>
      <c r="E1052" s="9" t="s">
        <v>36</v>
      </c>
      <c r="F1052" s="9"/>
      <c r="G1052" s="10"/>
      <c r="H1052" s="10"/>
      <c r="I1052" s="9"/>
      <c r="J1052" s="9"/>
      <c r="K1052" s="9"/>
      <c r="L1052" s="9"/>
      <c r="M1052" s="9"/>
      <c r="N1052" s="9"/>
      <c r="O1052" s="9"/>
      <c r="P1052" s="9"/>
      <c r="Q1052" s="11"/>
    </row>
    <row r="1053" spans="1:17">
      <c r="A1053" s="14" t="s">
        <v>25</v>
      </c>
      <c r="B1053" s="9"/>
      <c r="C1053" s="10"/>
      <c r="D1053" s="10">
        <f>D1051+D1052</f>
        <v>121.10999999999996</v>
      </c>
      <c r="E1053" s="9"/>
      <c r="F1053" s="9"/>
      <c r="G1053" s="10"/>
      <c r="H1053" s="10"/>
      <c r="I1053" s="9"/>
      <c r="J1053" s="9"/>
      <c r="K1053" s="9"/>
      <c r="L1053" s="9"/>
      <c r="M1053" s="9"/>
      <c r="N1053" s="9"/>
      <c r="O1053" s="9"/>
      <c r="P1053" s="9"/>
      <c r="Q1053" s="11"/>
    </row>
    <row r="1054" spans="1:17">
      <c r="A1054" s="14" t="s">
        <v>27</v>
      </c>
      <c r="B1054" s="9"/>
      <c r="C1054" s="10"/>
      <c r="D1054" s="10">
        <f>H1047</f>
        <v>3.8200000000001637</v>
      </c>
      <c r="E1054" s="9" t="s">
        <v>37</v>
      </c>
      <c r="F1054" s="9"/>
      <c r="G1054" s="10"/>
      <c r="H1054" s="10"/>
      <c r="I1054" s="9"/>
      <c r="J1054" s="9"/>
      <c r="K1054" s="9"/>
      <c r="L1054" s="9"/>
      <c r="M1054" s="9"/>
      <c r="N1054" s="9"/>
      <c r="O1054" s="9"/>
      <c r="P1054" s="9"/>
      <c r="Q1054" s="11"/>
    </row>
    <row r="1055" spans="1:17">
      <c r="A1055" s="14" t="s">
        <v>25</v>
      </c>
      <c r="B1055" s="9"/>
      <c r="C1055" s="10"/>
      <c r="D1055" s="10">
        <f>D1053-D1054</f>
        <v>117.28999999999979</v>
      </c>
      <c r="E1055" s="20" t="s">
        <v>38</v>
      </c>
      <c r="F1055" s="9"/>
      <c r="G1055" s="10"/>
      <c r="H1055" s="10"/>
      <c r="I1055" s="9"/>
      <c r="J1055" s="9"/>
      <c r="K1055" s="9"/>
      <c r="L1055" s="9"/>
      <c r="M1055" s="9"/>
      <c r="N1055" s="9"/>
      <c r="O1055" s="9"/>
      <c r="P1055" s="9"/>
      <c r="Q1055" s="11"/>
    </row>
    <row r="1056" spans="1:17" ht="14.65" thickBot="1">
      <c r="A1056" s="16"/>
      <c r="B1056" s="17"/>
      <c r="C1056" s="18"/>
      <c r="D1056" s="18"/>
      <c r="E1056" s="17"/>
      <c r="F1056" s="17"/>
      <c r="G1056" s="18"/>
      <c r="H1056" s="18"/>
      <c r="I1056" s="17"/>
      <c r="J1056" s="17"/>
      <c r="K1056" s="17"/>
      <c r="L1056" s="17"/>
      <c r="M1056" s="17"/>
      <c r="N1056" s="17"/>
      <c r="O1056" s="17"/>
      <c r="P1056" s="17"/>
      <c r="Q1056" s="19"/>
    </row>
    <row r="1057" spans="1:17" ht="14.65" thickTop="1"/>
    <row r="1060" spans="1:17" ht="14.65" thickBot="1">
      <c r="B1060" s="2"/>
    </row>
    <row r="1061" spans="1:17" ht="14.65" thickTop="1">
      <c r="A1061" s="3"/>
      <c r="B1061" s="4"/>
      <c r="C1061" s="5">
        <v>43467</v>
      </c>
      <c r="D1061" s="6"/>
      <c r="E1061" s="4"/>
      <c r="F1061" s="4"/>
      <c r="G1061" s="6"/>
      <c r="H1061" s="6"/>
      <c r="I1061" s="4"/>
      <c r="J1061" s="4"/>
      <c r="K1061" s="4"/>
      <c r="L1061" s="21" t="s">
        <v>40</v>
      </c>
      <c r="M1061" s="4"/>
      <c r="N1061" s="4"/>
      <c r="O1061" s="4"/>
      <c r="P1061" s="4"/>
      <c r="Q1061" s="7"/>
    </row>
    <row r="1062" spans="1:17">
      <c r="A1062" s="8" t="s">
        <v>11</v>
      </c>
      <c r="B1062" s="9"/>
      <c r="C1062" s="10"/>
      <c r="D1062" s="10"/>
      <c r="E1062" s="9"/>
      <c r="F1062" s="9"/>
      <c r="G1062" s="10"/>
      <c r="H1062" s="10"/>
      <c r="I1062" s="9"/>
      <c r="J1062" s="9"/>
      <c r="K1062" s="9"/>
      <c r="L1062" s="12" t="s">
        <v>21</v>
      </c>
      <c r="M1062" s="9"/>
      <c r="N1062" s="9"/>
      <c r="O1062" s="9"/>
      <c r="P1062" s="9"/>
      <c r="Q1062" s="11"/>
    </row>
    <row r="1063" spans="1:17">
      <c r="A1063" s="8" t="s">
        <v>3</v>
      </c>
      <c r="B1063" s="12" t="s">
        <v>6</v>
      </c>
      <c r="C1063" s="13" t="s">
        <v>4</v>
      </c>
      <c r="D1063" s="13" t="s">
        <v>7</v>
      </c>
      <c r="E1063" s="12" t="s">
        <v>16</v>
      </c>
      <c r="F1063" s="9"/>
      <c r="G1063" s="13" t="s">
        <v>18</v>
      </c>
      <c r="H1063" s="13" t="s">
        <v>19</v>
      </c>
      <c r="I1063" s="9"/>
      <c r="J1063" s="12"/>
      <c r="K1063" s="9"/>
      <c r="L1063" s="22">
        <v>2442.77</v>
      </c>
      <c r="M1063" s="9" t="s">
        <v>43</v>
      </c>
      <c r="N1063" s="9"/>
      <c r="O1063" s="9"/>
      <c r="P1063" s="9"/>
      <c r="Q1063" s="11"/>
    </row>
    <row r="1064" spans="1:17">
      <c r="A1064" s="14" t="s">
        <v>1</v>
      </c>
      <c r="B1064" s="9">
        <v>11</v>
      </c>
      <c r="C1064" s="10">
        <v>102.12</v>
      </c>
      <c r="D1064" s="10">
        <f>C1064*B1064</f>
        <v>1123.3200000000002</v>
      </c>
      <c r="E1064" s="9" t="s">
        <v>17</v>
      </c>
      <c r="F1064" s="9"/>
      <c r="G1064" s="22">
        <v>100.36</v>
      </c>
      <c r="H1064" s="10">
        <f>(B1064*G1064)-D1064</f>
        <v>-19.360000000000127</v>
      </c>
      <c r="I1064" s="9"/>
      <c r="J1064" s="9"/>
      <c r="K1064" s="9" t="str">
        <f>"sell "&amp;B1064&amp;" "&amp;A1064&amp;" @ $"&amp;G1064</f>
        <v>sell 11 CW @ $100.36</v>
      </c>
      <c r="L1064" s="10">
        <f>L1063+(G1064*B1064)</f>
        <v>3546.73</v>
      </c>
      <c r="M1064" s="9"/>
      <c r="N1064" s="9"/>
      <c r="O1064" s="9"/>
      <c r="P1064" s="9"/>
      <c r="Q1064" s="11"/>
    </row>
    <row r="1065" spans="1:17">
      <c r="A1065" s="14" t="s">
        <v>26</v>
      </c>
      <c r="B1065" s="9">
        <v>26</v>
      </c>
      <c r="C1065" s="10">
        <v>48.27</v>
      </c>
      <c r="D1065" s="10">
        <f>C1065*B1065</f>
        <v>1255.02</v>
      </c>
      <c r="E1065" s="9" t="s">
        <v>17</v>
      </c>
      <c r="F1065" s="9"/>
      <c r="G1065" s="22">
        <v>47.44</v>
      </c>
      <c r="H1065" s="10">
        <f>(B1065*G1065)-D1065</f>
        <v>-21.579999999999927</v>
      </c>
      <c r="I1065" s="9"/>
      <c r="J1065" s="9"/>
      <c r="K1065" s="9" t="str">
        <f>"sell "&amp;B1065&amp;" "&amp;A1065&amp;" @ $"&amp;G1065</f>
        <v>sell 26 ITT @ $47.44</v>
      </c>
      <c r="L1065" s="10">
        <f>L1064+(G1065*B1065)</f>
        <v>4780.17</v>
      </c>
      <c r="M1065" s="9"/>
      <c r="N1065" s="9"/>
      <c r="O1065" s="9"/>
      <c r="P1065" s="9"/>
      <c r="Q1065" s="11"/>
    </row>
    <row r="1066" spans="1:17">
      <c r="A1066" s="14" t="s">
        <v>0</v>
      </c>
      <c r="B1066" s="9">
        <v>9</v>
      </c>
      <c r="C1066" s="10">
        <v>134.65</v>
      </c>
      <c r="D1066" s="10">
        <f>C1066*B1066</f>
        <v>1211.8500000000001</v>
      </c>
      <c r="E1066" s="9" t="s">
        <v>17</v>
      </c>
      <c r="F1066" s="9"/>
      <c r="G1066" s="22">
        <v>133.03</v>
      </c>
      <c r="H1066" s="10">
        <f>(B1066*G1066)-D1066</f>
        <v>-14.580000000000155</v>
      </c>
      <c r="I1066" s="9"/>
      <c r="J1066" s="9"/>
      <c r="K1066" s="9" t="str">
        <f>"sell "&amp;B1066&amp;" "&amp;A1066&amp;" @ $"&amp;G1066</f>
        <v>sell 9 HRS @ $133.03</v>
      </c>
      <c r="L1066" s="10">
        <f>L1065+(G1066*B1066)</f>
        <v>5977.4400000000005</v>
      </c>
      <c r="M1066" s="9" t="s">
        <v>44</v>
      </c>
      <c r="N1066" s="9"/>
      <c r="O1066" s="9"/>
      <c r="P1066" s="9"/>
      <c r="Q1066" s="11"/>
    </row>
    <row r="1067" spans="1:17">
      <c r="A1067" s="14"/>
      <c r="B1067" s="9"/>
      <c r="C1067" s="10"/>
      <c r="D1067" s="10">
        <f>SUM(D1064:D1066)</f>
        <v>3590.1900000000005</v>
      </c>
      <c r="E1067" s="9"/>
      <c r="F1067" s="9"/>
      <c r="G1067" s="10"/>
      <c r="H1067" s="10">
        <f>SUM(H1064:H1066)</f>
        <v>-55.520000000000209</v>
      </c>
      <c r="I1067" s="9"/>
      <c r="J1067" s="9"/>
      <c r="K1067" s="9"/>
      <c r="L1067" s="10"/>
      <c r="M1067" s="9"/>
      <c r="N1067" s="9"/>
      <c r="O1067" s="9"/>
      <c r="P1067" s="9"/>
      <c r="Q1067" s="11"/>
    </row>
    <row r="1068" spans="1:17">
      <c r="A1068" s="14"/>
      <c r="B1068" s="9"/>
      <c r="C1068" s="10"/>
      <c r="D1068" s="10"/>
      <c r="E1068" s="9"/>
      <c r="F1068" s="9"/>
      <c r="G1068" s="10"/>
      <c r="H1068" s="10"/>
      <c r="I1068" s="9"/>
      <c r="J1068" s="9"/>
      <c r="K1068" s="9"/>
      <c r="L1068" s="10"/>
      <c r="M1068" s="9"/>
      <c r="N1068" s="9"/>
      <c r="O1068" s="9"/>
      <c r="P1068" s="9"/>
      <c r="Q1068" s="11"/>
    </row>
    <row r="1069" spans="1:17">
      <c r="A1069" s="14"/>
      <c r="B1069" s="9"/>
      <c r="C1069" s="10"/>
      <c r="D1069" s="10"/>
      <c r="E1069" s="20"/>
      <c r="F1069" s="9"/>
      <c r="G1069" s="10"/>
      <c r="H1069" s="10"/>
      <c r="I1069" s="9"/>
      <c r="J1069" s="9"/>
      <c r="K1069" s="9"/>
      <c r="L1069" s="10"/>
      <c r="M1069" s="12" t="s">
        <v>41</v>
      </c>
      <c r="N1069" s="9"/>
      <c r="O1069" s="9"/>
      <c r="P1069" s="9"/>
      <c r="Q1069" s="11"/>
    </row>
    <row r="1070" spans="1:17">
      <c r="A1070" s="8" t="s">
        <v>12</v>
      </c>
      <c r="B1070" s="9"/>
      <c r="C1070" s="10"/>
      <c r="D1070" s="10"/>
      <c r="E1070" s="20"/>
      <c r="F1070" s="9"/>
      <c r="G1070" s="10"/>
      <c r="H1070" s="10"/>
      <c r="I1070" s="9"/>
      <c r="J1070" s="9"/>
      <c r="K1070" s="9"/>
      <c r="L1070" s="10"/>
      <c r="M1070" s="12" t="s">
        <v>42</v>
      </c>
      <c r="N1070" s="9"/>
      <c r="O1070" s="9"/>
      <c r="P1070" s="9"/>
      <c r="Q1070" s="11"/>
    </row>
    <row r="1071" spans="1:17">
      <c r="A1071" s="8" t="s">
        <v>3</v>
      </c>
      <c r="B1071" s="12" t="s">
        <v>6</v>
      </c>
      <c r="C1071" s="13" t="s">
        <v>4</v>
      </c>
      <c r="D1071" s="13" t="s">
        <v>5</v>
      </c>
      <c r="E1071" s="23" t="s">
        <v>16</v>
      </c>
      <c r="F1071" s="9"/>
      <c r="G1071" s="13" t="s">
        <v>18</v>
      </c>
      <c r="H1071" s="13" t="s">
        <v>19</v>
      </c>
      <c r="I1071" s="9"/>
      <c r="J1071" s="9"/>
      <c r="K1071" s="9"/>
      <c r="L1071" s="10"/>
      <c r="M1071" s="15">
        <f>L1063</f>
        <v>2442.77</v>
      </c>
      <c r="N1071" s="9" t="s">
        <v>45</v>
      </c>
      <c r="O1071" s="9"/>
      <c r="P1071" s="9"/>
      <c r="Q1071" s="11"/>
    </row>
    <row r="1072" spans="1:17">
      <c r="A1072" s="14" t="s">
        <v>52</v>
      </c>
      <c r="B1072" s="9">
        <v>18</v>
      </c>
      <c r="C1072" s="10">
        <v>63.76</v>
      </c>
      <c r="D1072" s="10">
        <f>C1072*B1072</f>
        <v>1147.68</v>
      </c>
      <c r="E1072" s="15" t="s">
        <v>17</v>
      </c>
      <c r="F1072" s="9"/>
      <c r="G1072" s="10">
        <v>62.29</v>
      </c>
      <c r="H1072" s="10">
        <f>(B1072*G1072)-D1072</f>
        <v>-26.460000000000036</v>
      </c>
      <c r="I1072" s="9"/>
      <c r="J1072" s="9"/>
      <c r="K1072" s="9" t="str">
        <f>"buy "&amp;B1072&amp;" "&amp;A1072&amp;" @ $"&amp;G1072</f>
        <v>buy 18 TRHC @ $62.29</v>
      </c>
      <c r="L1072" s="10">
        <f>L1066-(G1072*B1072)</f>
        <v>4856.22</v>
      </c>
      <c r="M1072" s="15">
        <f>L1063-(G1072*B1072)</f>
        <v>1321.55</v>
      </c>
      <c r="N1072" s="9"/>
      <c r="O1072" s="9"/>
      <c r="P1072" s="9"/>
      <c r="Q1072" s="11"/>
    </row>
    <row r="1073" spans="1:17">
      <c r="A1073" s="14" t="s">
        <v>54</v>
      </c>
      <c r="B1073" s="9">
        <v>3</v>
      </c>
      <c r="C1073" s="10">
        <v>325.04000000000002</v>
      </c>
      <c r="D1073" s="10">
        <f>C1073*B1073</f>
        <v>975.12000000000012</v>
      </c>
      <c r="E1073" s="15" t="s">
        <v>17</v>
      </c>
      <c r="F1073" s="9"/>
      <c r="G1073" s="10">
        <v>315.94</v>
      </c>
      <c r="H1073" s="10">
        <f>(B1073*G1073)-D1073</f>
        <v>-27.300000000000182</v>
      </c>
      <c r="I1073" s="9"/>
      <c r="J1073" s="9"/>
      <c r="K1073" s="9" t="str">
        <f>"buy "&amp;B1073&amp;" "&amp;A1073&amp;" @ $"&amp;G1073</f>
        <v>buy 3 ABMD @ $315.94</v>
      </c>
      <c r="L1073" s="10">
        <f>L1072-(G1073*B1073)</f>
        <v>3908.4000000000005</v>
      </c>
      <c r="M1073" s="15">
        <f>M1072-(G1073*B1073)</f>
        <v>373.73</v>
      </c>
      <c r="N1073" s="9"/>
      <c r="O1073" s="9"/>
      <c r="P1073" s="9"/>
      <c r="Q1073" s="11"/>
    </row>
    <row r="1074" spans="1:17">
      <c r="A1074" s="14" t="s">
        <v>53</v>
      </c>
      <c r="B1074" s="9">
        <v>46</v>
      </c>
      <c r="C1074" s="10">
        <v>25.71</v>
      </c>
      <c r="D1074" s="10">
        <f>C1074*B1074</f>
        <v>1182.6600000000001</v>
      </c>
      <c r="E1074" s="15" t="s">
        <v>46</v>
      </c>
      <c r="F1074" s="9"/>
      <c r="G1074" s="10">
        <v>25.24</v>
      </c>
      <c r="H1074" s="10">
        <f>(B1074*G1074)-D1074</f>
        <v>-21.620000000000118</v>
      </c>
      <c r="I1074" s="9"/>
      <c r="J1074" s="9"/>
      <c r="K1074" s="9" t="str">
        <f>"buy "&amp;B1074&amp;" "&amp;A1074&amp;" @ $"&amp;G1074</f>
        <v>buy 46 ACHC @ $25.24</v>
      </c>
      <c r="L1074" s="10">
        <f>L1073-(G1074*B1074)</f>
        <v>2747.3600000000006</v>
      </c>
      <c r="M1074" s="15">
        <f>M1073-(G1074*B1074)</f>
        <v>-787.31</v>
      </c>
      <c r="N1074" s="9"/>
      <c r="O1074" s="9"/>
      <c r="P1074" s="9"/>
      <c r="Q1074" s="11"/>
    </row>
    <row r="1075" spans="1:17">
      <c r="A1075" s="14"/>
      <c r="B1075" s="9"/>
      <c r="C1075" s="10"/>
      <c r="D1075" s="10">
        <f>SUM(D1072:D1074)</f>
        <v>3305.46</v>
      </c>
      <c r="E1075" s="9"/>
      <c r="F1075" s="9"/>
      <c r="G1075" s="10" t="s">
        <v>28</v>
      </c>
      <c r="H1075" s="10">
        <f>SUM(H1072:H1074)</f>
        <v>-75.380000000000337</v>
      </c>
      <c r="I1075" s="9"/>
      <c r="J1075" s="9"/>
      <c r="K1075" s="9"/>
      <c r="L1075" s="10"/>
      <c r="M1075" s="9"/>
      <c r="N1075" s="9"/>
      <c r="O1075" s="9"/>
      <c r="P1075" s="9"/>
      <c r="Q1075" s="11"/>
    </row>
    <row r="1076" spans="1:17">
      <c r="A1076" s="14"/>
      <c r="B1076" s="9"/>
      <c r="C1076" s="10"/>
      <c r="D1076" s="10"/>
      <c r="E1076" s="9"/>
      <c r="F1076" s="9"/>
      <c r="G1076" s="10"/>
      <c r="H1076" s="10"/>
      <c r="I1076" s="9"/>
      <c r="J1076" s="9"/>
      <c r="K1076" s="9"/>
      <c r="L1076" s="10"/>
      <c r="M1076" s="9"/>
      <c r="N1076" s="9"/>
      <c r="O1076" s="9"/>
      <c r="P1076" s="9"/>
      <c r="Q1076" s="11"/>
    </row>
    <row r="1077" spans="1:17">
      <c r="A1077" s="14"/>
      <c r="B1077" s="9"/>
      <c r="C1077" s="10"/>
      <c r="D1077" s="10"/>
      <c r="E1077" s="9"/>
      <c r="F1077" s="9"/>
      <c r="G1077" s="10"/>
      <c r="H1077" s="10"/>
      <c r="I1077" s="9"/>
      <c r="J1077" s="9"/>
      <c r="K1077" s="9"/>
      <c r="L1077" s="10"/>
      <c r="M1077" s="9"/>
      <c r="N1077" s="9"/>
      <c r="O1077" s="9"/>
      <c r="P1077" s="9"/>
      <c r="Q1077" s="11"/>
    </row>
    <row r="1078" spans="1:17">
      <c r="A1078" s="14"/>
      <c r="B1078" s="9"/>
      <c r="C1078" s="10"/>
      <c r="D1078" s="10"/>
      <c r="E1078" s="9"/>
      <c r="F1078" s="9"/>
      <c r="G1078" s="10"/>
      <c r="H1078" s="10"/>
      <c r="I1078" s="9"/>
      <c r="J1078" s="9"/>
      <c r="K1078" s="9"/>
      <c r="L1078" s="9"/>
      <c r="M1078" s="9"/>
      <c r="N1078" s="9"/>
      <c r="O1078" s="9"/>
      <c r="P1078" s="9"/>
      <c r="Q1078" s="11"/>
    </row>
    <row r="1079" spans="1:17">
      <c r="A1079" s="14" t="s">
        <v>23</v>
      </c>
      <c r="B1079" s="9"/>
      <c r="C1079" s="10"/>
      <c r="D1079" s="22">
        <v>307.05</v>
      </c>
      <c r="E1079" s="9" t="s">
        <v>35</v>
      </c>
      <c r="F1079" s="9"/>
      <c r="G1079" s="10"/>
      <c r="H1079" s="10"/>
      <c r="I1079" s="9"/>
      <c r="J1079" s="9"/>
      <c r="K1079" s="9"/>
      <c r="L1079" s="9"/>
      <c r="M1079" s="9"/>
      <c r="N1079" s="9"/>
      <c r="O1079" s="9"/>
      <c r="P1079" s="9"/>
      <c r="Q1079" s="11"/>
    </row>
    <row r="1080" spans="1:17">
      <c r="A1080" s="14" t="s">
        <v>24</v>
      </c>
      <c r="B1080" s="9"/>
      <c r="C1080" s="10"/>
      <c r="D1080" s="10">
        <f>H1067</f>
        <v>-55.520000000000209</v>
      </c>
      <c r="E1080" s="9" t="s">
        <v>36</v>
      </c>
      <c r="F1080" s="9"/>
      <c r="G1080" s="10"/>
      <c r="H1080" s="10"/>
      <c r="I1080" s="9"/>
      <c r="J1080" s="9"/>
      <c r="K1080" s="9"/>
      <c r="L1080" s="9"/>
      <c r="M1080" s="9"/>
      <c r="N1080" s="9"/>
      <c r="O1080" s="9"/>
      <c r="P1080" s="9"/>
      <c r="Q1080" s="11"/>
    </row>
    <row r="1081" spans="1:17">
      <c r="A1081" s="14" t="s">
        <v>25</v>
      </c>
      <c r="B1081" s="9"/>
      <c r="C1081" s="10"/>
      <c r="D1081" s="10">
        <f>D1079+D1080</f>
        <v>251.5299999999998</v>
      </c>
      <c r="E1081" s="9"/>
      <c r="F1081" s="9"/>
      <c r="G1081" s="10"/>
      <c r="H1081" s="10"/>
      <c r="I1081" s="9"/>
      <c r="J1081" s="9"/>
      <c r="K1081" s="9"/>
      <c r="L1081" s="9"/>
      <c r="M1081" s="9"/>
      <c r="N1081" s="9"/>
      <c r="O1081" s="9"/>
      <c r="P1081" s="9"/>
      <c r="Q1081" s="11"/>
    </row>
    <row r="1082" spans="1:17">
      <c r="A1082" s="14" t="s">
        <v>27</v>
      </c>
      <c r="B1082" s="9"/>
      <c r="C1082" s="10"/>
      <c r="D1082" s="10">
        <f>H1075</f>
        <v>-75.380000000000337</v>
      </c>
      <c r="E1082" s="9" t="s">
        <v>37</v>
      </c>
      <c r="F1082" s="9"/>
      <c r="G1082" s="10"/>
      <c r="H1082" s="10"/>
      <c r="I1082" s="9"/>
      <c r="J1082" s="9"/>
      <c r="K1082" s="9"/>
      <c r="L1082" s="9"/>
      <c r="M1082" s="9"/>
      <c r="N1082" s="9"/>
      <c r="O1082" s="9"/>
      <c r="P1082" s="9"/>
      <c r="Q1082" s="11"/>
    </row>
    <row r="1083" spans="1:17">
      <c r="A1083" s="14" t="s">
        <v>25</v>
      </c>
      <c r="B1083" s="9"/>
      <c r="C1083" s="10"/>
      <c r="D1083" s="10">
        <f>D1081-D1082</f>
        <v>326.91000000000014</v>
      </c>
      <c r="E1083" s="20" t="s">
        <v>38</v>
      </c>
      <c r="F1083" s="9"/>
      <c r="G1083" s="10"/>
      <c r="H1083" s="10"/>
      <c r="I1083" s="9"/>
      <c r="J1083" s="9"/>
      <c r="K1083" s="9"/>
      <c r="L1083" s="9"/>
      <c r="M1083" s="9"/>
      <c r="N1083" s="9"/>
      <c r="O1083" s="9"/>
      <c r="P1083" s="9"/>
      <c r="Q1083" s="11"/>
    </row>
    <row r="1084" spans="1:17" ht="14.65" thickBot="1">
      <c r="A1084" s="16"/>
      <c r="B1084" s="17"/>
      <c r="C1084" s="18"/>
      <c r="D1084" s="18"/>
      <c r="E1084" s="17"/>
      <c r="F1084" s="17"/>
      <c r="G1084" s="18"/>
      <c r="H1084" s="18"/>
      <c r="I1084" s="17"/>
      <c r="J1084" s="17"/>
      <c r="K1084" s="17"/>
      <c r="L1084" s="17"/>
      <c r="M1084" s="17"/>
      <c r="N1084" s="17"/>
      <c r="O1084" s="17"/>
      <c r="P1084" s="17"/>
      <c r="Q1084" s="19"/>
    </row>
    <row r="1085" spans="1:17" ht="14.65" thickTop="1"/>
    <row r="1089" spans="1:19" ht="14.65" thickBot="1"/>
    <row r="1090" spans="1:19" ht="14.65" thickTop="1">
      <c r="A1090" s="3"/>
      <c r="B1090" s="4"/>
      <c r="C1090" s="5">
        <v>43435</v>
      </c>
      <c r="D1090" s="6"/>
      <c r="E1090" s="4"/>
      <c r="F1090" s="4"/>
      <c r="G1090" s="6"/>
      <c r="H1090" s="6"/>
      <c r="I1090" s="4"/>
      <c r="J1090" s="4"/>
      <c r="K1090" s="4"/>
      <c r="L1090" s="21" t="s">
        <v>40</v>
      </c>
      <c r="M1090" s="4"/>
      <c r="N1090" s="4"/>
      <c r="O1090" s="4"/>
      <c r="P1090" s="4"/>
      <c r="Q1090" s="7"/>
      <c r="R1090" s="9"/>
      <c r="S1090" s="9"/>
    </row>
    <row r="1091" spans="1:19">
      <c r="A1091" s="8" t="s">
        <v>11</v>
      </c>
      <c r="B1091" s="9"/>
      <c r="C1091" s="10"/>
      <c r="D1091" s="10"/>
      <c r="E1091" s="9"/>
      <c r="F1091" s="9"/>
      <c r="G1091" s="10"/>
      <c r="H1091" s="10"/>
      <c r="I1091" s="9"/>
      <c r="J1091" s="9"/>
      <c r="K1091" s="9"/>
      <c r="L1091" s="12" t="s">
        <v>21</v>
      </c>
      <c r="M1091" s="9"/>
      <c r="N1091" s="9"/>
      <c r="O1091" s="9"/>
      <c r="P1091" s="9"/>
      <c r="Q1091" s="11"/>
      <c r="R1091" s="9"/>
      <c r="S1091" s="9"/>
    </row>
    <row r="1092" spans="1:19">
      <c r="A1092" s="8" t="s">
        <v>3</v>
      </c>
      <c r="B1092" s="12" t="s">
        <v>6</v>
      </c>
      <c r="C1092" s="13" t="s">
        <v>4</v>
      </c>
      <c r="D1092" s="13" t="s">
        <v>7</v>
      </c>
      <c r="E1092" s="12" t="s">
        <v>16</v>
      </c>
      <c r="F1092" s="9"/>
      <c r="G1092" s="13" t="s">
        <v>18</v>
      </c>
      <c r="H1092" s="13" t="s">
        <v>19</v>
      </c>
      <c r="I1092" s="9"/>
      <c r="J1092" s="12"/>
      <c r="K1092" s="9"/>
      <c r="L1092" s="22">
        <v>2462.0700000000002</v>
      </c>
      <c r="M1092" s="9" t="s">
        <v>43</v>
      </c>
      <c r="N1092" s="9"/>
      <c r="O1092" s="9"/>
      <c r="P1092" s="9"/>
      <c r="Q1092" s="11"/>
      <c r="R1092" s="9"/>
      <c r="S1092" s="9"/>
    </row>
    <row r="1093" spans="1:19">
      <c r="A1093" s="14" t="s">
        <v>47</v>
      </c>
      <c r="B1093" s="9">
        <v>24</v>
      </c>
      <c r="C1093" s="10">
        <v>48.84</v>
      </c>
      <c r="D1093" s="10">
        <f>C1093*B1093</f>
        <v>1172.1600000000001</v>
      </c>
      <c r="E1093" s="9" t="s">
        <v>17</v>
      </c>
      <c r="F1093" s="9"/>
      <c r="G1093" s="22">
        <v>49.55</v>
      </c>
      <c r="H1093" s="10">
        <f>(B1093*G1093)-D1093</f>
        <v>17.039999999999736</v>
      </c>
      <c r="I1093" s="9"/>
      <c r="J1093" s="9"/>
      <c r="K1093" s="9" t="str">
        <f>"sell "&amp;B1093&amp;" "&amp;A1093&amp;" @ $"&amp;G1093</f>
        <v>sell 24 WNS @ $49.55</v>
      </c>
      <c r="L1093" s="10">
        <f>L1092+(G1093*B1093)</f>
        <v>3651.27</v>
      </c>
      <c r="M1093" s="9"/>
      <c r="N1093" s="9"/>
      <c r="O1093" s="9"/>
      <c r="P1093" s="9"/>
      <c r="Q1093" s="11"/>
      <c r="S1093" s="9"/>
    </row>
    <row r="1094" spans="1:19">
      <c r="A1094" s="14" t="s">
        <v>48</v>
      </c>
      <c r="B1094" s="9">
        <v>16</v>
      </c>
      <c r="C1094" s="10">
        <v>67.989999999999995</v>
      </c>
      <c r="D1094" s="10">
        <f>C1094*B1094</f>
        <v>1087.8399999999999</v>
      </c>
      <c r="E1094" s="9" t="s">
        <v>17</v>
      </c>
      <c r="F1094" s="9"/>
      <c r="G1094" s="22">
        <v>68.55</v>
      </c>
      <c r="H1094" s="10">
        <f>(B1094*G1094)-D1094</f>
        <v>8.9600000000000364</v>
      </c>
      <c r="I1094" s="9"/>
      <c r="J1094" s="9"/>
      <c r="K1094" s="9" t="str">
        <f>"sell "&amp;B1094&amp;" "&amp;A1094&amp;" @ $"&amp;G1094</f>
        <v>sell 16 MGPI @ $68.55</v>
      </c>
      <c r="L1094" s="10">
        <f>L1093+(G1094*B1094)</f>
        <v>4748.07</v>
      </c>
      <c r="M1094" s="9"/>
      <c r="N1094" s="9"/>
      <c r="O1094" s="9"/>
      <c r="P1094" s="9"/>
      <c r="Q1094" s="11"/>
      <c r="S1094" s="9"/>
    </row>
    <row r="1095" spans="1:19">
      <c r="A1095" s="14" t="s">
        <v>49</v>
      </c>
      <c r="B1095" s="9">
        <v>10</v>
      </c>
      <c r="C1095" s="10">
        <v>110.38</v>
      </c>
      <c r="D1095" s="10">
        <f>C1095*B1095</f>
        <v>1103.8</v>
      </c>
      <c r="E1095" s="9" t="s">
        <v>17</v>
      </c>
      <c r="F1095" s="9"/>
      <c r="G1095" s="22">
        <v>113.83</v>
      </c>
      <c r="H1095" s="10">
        <f>(B1095*G1095)-D1095</f>
        <v>34.5</v>
      </c>
      <c r="I1095" s="9"/>
      <c r="J1095" s="9"/>
      <c r="K1095" s="9" t="str">
        <f>"sell "&amp;B1095&amp;" "&amp;A1095&amp;" @ $"&amp;G1095</f>
        <v>sell 10 FANG @ $113.83</v>
      </c>
      <c r="L1095" s="10">
        <f>L1094+(G1095*B1095)</f>
        <v>5886.37</v>
      </c>
      <c r="M1095" s="9" t="s">
        <v>44</v>
      </c>
      <c r="N1095" s="9"/>
      <c r="O1095" s="9"/>
      <c r="P1095" s="9"/>
      <c r="Q1095" s="11"/>
      <c r="S1095" s="9"/>
    </row>
    <row r="1096" spans="1:19">
      <c r="A1096" s="14"/>
      <c r="B1096" s="9"/>
      <c r="C1096" s="10"/>
      <c r="D1096" s="10">
        <f>SUM(D1093:D1095)</f>
        <v>3363.8</v>
      </c>
      <c r="E1096" s="9"/>
      <c r="F1096" s="9"/>
      <c r="G1096" s="10"/>
      <c r="H1096" s="10">
        <f>SUM(H1093:H1095)</f>
        <v>60.499999999999773</v>
      </c>
      <c r="I1096" s="9"/>
      <c r="J1096" s="9"/>
      <c r="K1096" s="9"/>
      <c r="L1096" s="10"/>
      <c r="M1096" s="9"/>
      <c r="N1096" s="9"/>
      <c r="O1096" s="9"/>
      <c r="P1096" s="9"/>
      <c r="Q1096" s="11"/>
      <c r="S1096" s="9"/>
    </row>
    <row r="1097" spans="1:19">
      <c r="A1097" s="14"/>
      <c r="B1097" s="9"/>
      <c r="C1097" s="10"/>
      <c r="D1097" s="10"/>
      <c r="E1097" s="9"/>
      <c r="F1097" s="9"/>
      <c r="G1097" s="10"/>
      <c r="H1097" s="10"/>
      <c r="I1097" s="9"/>
      <c r="J1097" s="9"/>
      <c r="K1097" s="9"/>
      <c r="L1097" s="10"/>
      <c r="M1097" s="9"/>
      <c r="N1097" s="9"/>
      <c r="O1097" s="9"/>
      <c r="P1097" s="9"/>
      <c r="Q1097" s="11"/>
      <c r="S1097" s="9"/>
    </row>
    <row r="1098" spans="1:19">
      <c r="A1098" s="14"/>
      <c r="B1098" s="9"/>
      <c r="C1098" s="10"/>
      <c r="D1098" s="10"/>
      <c r="E1098" s="20"/>
      <c r="F1098" s="9"/>
      <c r="G1098" s="10"/>
      <c r="H1098" s="10"/>
      <c r="I1098" s="9"/>
      <c r="J1098" s="9"/>
      <c r="K1098" s="9"/>
      <c r="L1098" s="10"/>
      <c r="M1098" s="12" t="s">
        <v>41</v>
      </c>
      <c r="N1098" s="9"/>
      <c r="O1098" s="9"/>
      <c r="P1098" s="9"/>
      <c r="Q1098" s="11"/>
      <c r="S1098" s="9"/>
    </row>
    <row r="1099" spans="1:19">
      <c r="A1099" s="8" t="s">
        <v>12</v>
      </c>
      <c r="B1099" s="9"/>
      <c r="C1099" s="10"/>
      <c r="D1099" s="10"/>
      <c r="E1099" s="20"/>
      <c r="F1099" s="9"/>
      <c r="G1099" s="10"/>
      <c r="H1099" s="10"/>
      <c r="I1099" s="9"/>
      <c r="J1099" s="9"/>
      <c r="K1099" s="9"/>
      <c r="L1099" s="10"/>
      <c r="M1099" s="12" t="s">
        <v>42</v>
      </c>
      <c r="N1099" s="9"/>
      <c r="O1099" s="9"/>
      <c r="P1099" s="9"/>
      <c r="Q1099" s="11"/>
      <c r="S1099" s="9"/>
    </row>
    <row r="1100" spans="1:19">
      <c r="A1100" s="8" t="s">
        <v>3</v>
      </c>
      <c r="B1100" s="12" t="s">
        <v>6</v>
      </c>
      <c r="C1100" s="13" t="s">
        <v>4</v>
      </c>
      <c r="D1100" s="13" t="s">
        <v>5</v>
      </c>
      <c r="E1100" s="23" t="s">
        <v>16</v>
      </c>
      <c r="F1100" s="9"/>
      <c r="G1100" s="13" t="s">
        <v>18</v>
      </c>
      <c r="H1100" s="13" t="s">
        <v>19</v>
      </c>
      <c r="I1100" s="9"/>
      <c r="J1100" s="9"/>
      <c r="K1100" s="9"/>
      <c r="L1100" s="10"/>
      <c r="M1100" s="15">
        <f>L1092</f>
        <v>2462.0700000000002</v>
      </c>
      <c r="N1100" s="9" t="s">
        <v>45</v>
      </c>
      <c r="O1100" s="9"/>
      <c r="P1100" s="9"/>
      <c r="Q1100" s="11"/>
      <c r="S1100" s="9"/>
    </row>
    <row r="1101" spans="1:19">
      <c r="A1101" s="14" t="s">
        <v>51</v>
      </c>
      <c r="B1101" s="9">
        <v>28</v>
      </c>
      <c r="C1101" s="10">
        <v>40.08</v>
      </c>
      <c r="D1101" s="10">
        <f>C1101*B1101</f>
        <v>1122.24</v>
      </c>
      <c r="E1101" s="15" t="s">
        <v>17</v>
      </c>
      <c r="F1101" s="9"/>
      <c r="G1101" s="10">
        <v>41.6</v>
      </c>
      <c r="H1101" s="10">
        <f>(B1101*G1101)-D1101</f>
        <v>42.559999999999945</v>
      </c>
      <c r="I1101" s="9"/>
      <c r="J1101" s="9"/>
      <c r="K1101" s="9" t="str">
        <f>"buy "&amp;B1101&amp;" "&amp;A1101&amp;" @ $"&amp;G1101</f>
        <v>buy 28 GIII @ $41.6</v>
      </c>
      <c r="L1101" s="10">
        <f>L1095-(G1101*B1101)</f>
        <v>4721.57</v>
      </c>
      <c r="M1101" s="15">
        <f>L1092-(G1101*B1101)</f>
        <v>1297.2700000000002</v>
      </c>
      <c r="N1101" s="9"/>
      <c r="O1101" s="9"/>
      <c r="P1101" s="9"/>
      <c r="Q1101" s="11"/>
      <c r="S1101" s="9"/>
    </row>
    <row r="1102" spans="1:19">
      <c r="A1102" s="14" t="s">
        <v>30</v>
      </c>
      <c r="B1102" s="9">
        <v>17</v>
      </c>
      <c r="C1102" s="10">
        <v>64.64</v>
      </c>
      <c r="D1102" s="10">
        <f>C1102*B1102</f>
        <v>1098.8800000000001</v>
      </c>
      <c r="E1102" s="15" t="s">
        <v>17</v>
      </c>
      <c r="F1102" s="9"/>
      <c r="G1102" s="10">
        <v>67.13</v>
      </c>
      <c r="H1102" s="10">
        <f>(B1102*G1102)-D1102</f>
        <v>42.329999999999927</v>
      </c>
      <c r="I1102" s="9"/>
      <c r="J1102" s="9"/>
      <c r="K1102" s="9" t="str">
        <f>"buy "&amp;B1102&amp;" "&amp;A1102&amp;" @ $"&amp;G1102</f>
        <v>buy 17 RMR @ $67.13</v>
      </c>
      <c r="L1102" s="10">
        <f>L1101-(G1102*B1102)</f>
        <v>3580.3599999999997</v>
      </c>
      <c r="M1102" s="15">
        <f>M1101-(G1102*B1102)</f>
        <v>156.06000000000017</v>
      </c>
      <c r="N1102" s="9"/>
      <c r="O1102" s="9"/>
      <c r="P1102" s="9"/>
      <c r="Q1102" s="11"/>
      <c r="S1102" s="9"/>
    </row>
    <row r="1103" spans="1:19">
      <c r="A1103" s="14" t="s">
        <v>50</v>
      </c>
      <c r="B1103" s="9">
        <v>15</v>
      </c>
      <c r="C1103" s="10">
        <v>73.2</v>
      </c>
      <c r="D1103" s="10">
        <f>C1103*B1103</f>
        <v>1098</v>
      </c>
      <c r="E1103" s="15" t="s">
        <v>46</v>
      </c>
      <c r="F1103" s="9"/>
      <c r="G1103" s="10">
        <v>76.53</v>
      </c>
      <c r="H1103" s="10">
        <f>(B1103*G1103)-D1103</f>
        <v>49.950000000000045</v>
      </c>
      <c r="I1103" s="9"/>
      <c r="J1103" s="9"/>
      <c r="K1103" s="9" t="str">
        <f>"buy "&amp;B1103&amp;" "&amp;A1103&amp;" @ $"&amp;G1103</f>
        <v>buy 15 LUKOY @ $76.53</v>
      </c>
      <c r="L1103" s="10">
        <f>L1102-(G1103*B1103)</f>
        <v>2432.41</v>
      </c>
      <c r="M1103" s="15">
        <f>M1102-(G1103*B1103)</f>
        <v>-991.88999999999987</v>
      </c>
      <c r="N1103" s="9"/>
      <c r="O1103" s="9"/>
      <c r="P1103" s="9"/>
      <c r="Q1103" s="11"/>
      <c r="S1103" s="9"/>
    </row>
    <row r="1104" spans="1:19">
      <c r="A1104" s="14"/>
      <c r="B1104" s="9"/>
      <c r="C1104" s="10"/>
      <c r="D1104" s="10">
        <f>SUM(D1101:D1103)</f>
        <v>3319.12</v>
      </c>
      <c r="E1104" s="9"/>
      <c r="F1104" s="9"/>
      <c r="G1104" s="10" t="s">
        <v>28</v>
      </c>
      <c r="H1104" s="10">
        <f>SUM(H1101:H1103)</f>
        <v>134.83999999999992</v>
      </c>
      <c r="I1104" s="9"/>
      <c r="J1104" s="9"/>
      <c r="K1104" s="9"/>
      <c r="L1104" s="10"/>
      <c r="M1104" s="9"/>
      <c r="N1104" s="9"/>
      <c r="O1104" s="9"/>
      <c r="P1104" s="9"/>
      <c r="Q1104" s="11"/>
      <c r="S1104" s="9"/>
    </row>
    <row r="1105" spans="1:19">
      <c r="A1105" s="14"/>
      <c r="B1105" s="9"/>
      <c r="C1105" s="10"/>
      <c r="D1105" s="10"/>
      <c r="E1105" s="9"/>
      <c r="F1105" s="9"/>
      <c r="G1105" s="10"/>
      <c r="H1105" s="10"/>
      <c r="I1105" s="9"/>
      <c r="J1105" s="9"/>
      <c r="K1105" s="9"/>
      <c r="L1105" s="10"/>
      <c r="M1105" s="9"/>
      <c r="N1105" s="9"/>
      <c r="O1105" s="9"/>
      <c r="P1105" s="9"/>
      <c r="Q1105" s="11"/>
      <c r="S1105" s="9"/>
    </row>
    <row r="1106" spans="1:19">
      <c r="A1106" s="14"/>
      <c r="B1106" s="9"/>
      <c r="C1106" s="10"/>
      <c r="D1106" s="10"/>
      <c r="E1106" s="9"/>
      <c r="F1106" s="9"/>
      <c r="G1106" s="10"/>
      <c r="H1106" s="10"/>
      <c r="I1106" s="9"/>
      <c r="J1106" s="9"/>
      <c r="K1106" s="9"/>
      <c r="L1106" s="10"/>
      <c r="M1106" s="9"/>
      <c r="N1106" s="9"/>
      <c r="O1106" s="9"/>
      <c r="P1106" s="9"/>
      <c r="Q1106" s="11"/>
      <c r="R1106" s="9"/>
      <c r="S1106" s="9"/>
    </row>
    <row r="1107" spans="1:19">
      <c r="A1107" s="14"/>
      <c r="B1107" s="9"/>
      <c r="C1107" s="10"/>
      <c r="D1107" s="10"/>
      <c r="E1107" s="9"/>
      <c r="F1107" s="9"/>
      <c r="G1107" s="10"/>
      <c r="H1107" s="10"/>
      <c r="I1107" s="9"/>
      <c r="J1107" s="9"/>
      <c r="K1107" s="9"/>
      <c r="L1107" s="9"/>
      <c r="M1107" s="9"/>
      <c r="N1107" s="9"/>
      <c r="O1107" s="9"/>
      <c r="P1107" s="9"/>
      <c r="Q1107" s="11"/>
      <c r="R1107" s="9"/>
      <c r="S1107" s="9"/>
    </row>
    <row r="1108" spans="1:19">
      <c r="A1108" s="14" t="s">
        <v>23</v>
      </c>
      <c r="B1108" s="9"/>
      <c r="C1108" s="10"/>
      <c r="D1108" s="22">
        <v>96.66</v>
      </c>
      <c r="E1108" s="9" t="s">
        <v>35</v>
      </c>
      <c r="F1108" s="9"/>
      <c r="G1108" s="10"/>
      <c r="H1108" s="10"/>
      <c r="I1108" s="9"/>
      <c r="J1108" s="9"/>
      <c r="K1108" s="9"/>
      <c r="L1108" s="9"/>
      <c r="M1108" s="9"/>
      <c r="N1108" s="9"/>
      <c r="O1108" s="9"/>
      <c r="P1108" s="9"/>
      <c r="Q1108" s="11"/>
      <c r="R1108" s="9"/>
      <c r="S1108" s="9"/>
    </row>
    <row r="1109" spans="1:19">
      <c r="A1109" s="14" t="s">
        <v>24</v>
      </c>
      <c r="B1109" s="9"/>
      <c r="C1109" s="10"/>
      <c r="D1109" s="10">
        <f>H1096</f>
        <v>60.499999999999773</v>
      </c>
      <c r="E1109" s="9" t="s">
        <v>36</v>
      </c>
      <c r="F1109" s="9"/>
      <c r="G1109" s="10"/>
      <c r="H1109" s="10"/>
      <c r="I1109" s="9"/>
      <c r="J1109" s="9"/>
      <c r="K1109" s="9"/>
      <c r="L1109" s="9"/>
      <c r="M1109" s="9"/>
      <c r="N1109" s="9"/>
      <c r="O1109" s="9"/>
      <c r="P1109" s="9"/>
      <c r="Q1109" s="11"/>
      <c r="R1109" s="9"/>
      <c r="S1109" s="9"/>
    </row>
    <row r="1110" spans="1:19">
      <c r="A1110" s="14" t="s">
        <v>25</v>
      </c>
      <c r="B1110" s="9"/>
      <c r="C1110" s="10"/>
      <c r="D1110" s="10">
        <f>D1108+D1109</f>
        <v>157.15999999999977</v>
      </c>
      <c r="E1110" s="9"/>
      <c r="F1110" s="9"/>
      <c r="G1110" s="10"/>
      <c r="H1110" s="10"/>
      <c r="I1110" s="9"/>
      <c r="J1110" s="9"/>
      <c r="K1110" s="9"/>
      <c r="L1110" s="9"/>
      <c r="M1110" s="9"/>
      <c r="N1110" s="9"/>
      <c r="O1110" s="9"/>
      <c r="P1110" s="9"/>
      <c r="Q1110" s="11"/>
      <c r="R1110" s="9"/>
      <c r="S1110" s="9"/>
    </row>
    <row r="1111" spans="1:19">
      <c r="A1111" s="14" t="s">
        <v>27</v>
      </c>
      <c r="B1111" s="9"/>
      <c r="C1111" s="10"/>
      <c r="D1111" s="10">
        <f>H1104</f>
        <v>134.83999999999992</v>
      </c>
      <c r="E1111" s="9" t="s">
        <v>37</v>
      </c>
      <c r="F1111" s="9"/>
      <c r="G1111" s="10"/>
      <c r="H1111" s="10"/>
      <c r="I1111" s="9"/>
      <c r="J1111" s="9"/>
      <c r="K1111" s="9"/>
      <c r="L1111" s="9"/>
      <c r="M1111" s="9"/>
      <c r="N1111" s="9"/>
      <c r="O1111" s="9"/>
      <c r="P1111" s="9"/>
      <c r="Q1111" s="11"/>
      <c r="R1111" s="9"/>
      <c r="S1111" s="9"/>
    </row>
    <row r="1112" spans="1:19">
      <c r="A1112" s="14" t="s">
        <v>25</v>
      </c>
      <c r="B1112" s="9"/>
      <c r="C1112" s="10"/>
      <c r="D1112" s="10">
        <f>D1110-D1111</f>
        <v>22.319999999999851</v>
      </c>
      <c r="E1112" s="20" t="s">
        <v>38</v>
      </c>
      <c r="F1112" s="9"/>
      <c r="G1112" s="10"/>
      <c r="H1112" s="10"/>
      <c r="I1112" s="9"/>
      <c r="J1112" s="9"/>
      <c r="K1112" s="9"/>
      <c r="L1112" s="9"/>
      <c r="M1112" s="9"/>
      <c r="N1112" s="9"/>
      <c r="O1112" s="9"/>
      <c r="P1112" s="9"/>
      <c r="Q1112" s="11"/>
      <c r="R1112" s="9"/>
      <c r="S1112" s="9"/>
    </row>
    <row r="1113" spans="1:19" ht="14.65" thickBot="1">
      <c r="A1113" s="16"/>
      <c r="B1113" s="17"/>
      <c r="C1113" s="18"/>
      <c r="D1113" s="18"/>
      <c r="E1113" s="17"/>
      <c r="F1113" s="17"/>
      <c r="G1113" s="18"/>
      <c r="H1113" s="18"/>
      <c r="I1113" s="17"/>
      <c r="J1113" s="17"/>
      <c r="K1113" s="17"/>
      <c r="L1113" s="17"/>
      <c r="M1113" s="17"/>
      <c r="N1113" s="17"/>
      <c r="O1113" s="17"/>
      <c r="P1113" s="17"/>
      <c r="Q1113" s="19"/>
      <c r="R1113" s="9"/>
      <c r="S1113" s="9"/>
    </row>
    <row r="1114" spans="1:19" ht="14.65" thickTop="1"/>
    <row r="1120" spans="1:19" ht="14.65" thickBot="1"/>
    <row r="1121" spans="1:19" ht="14.65" thickTop="1">
      <c r="A1121" s="3"/>
      <c r="B1121" s="4"/>
      <c r="C1121" s="5">
        <v>43405</v>
      </c>
      <c r="D1121" s="6"/>
      <c r="E1121" s="4"/>
      <c r="F1121" s="4"/>
      <c r="G1121" s="6"/>
      <c r="H1121" s="6"/>
      <c r="I1121" s="4"/>
      <c r="J1121" s="4"/>
      <c r="K1121" s="4"/>
      <c r="L1121" s="21" t="s">
        <v>40</v>
      </c>
      <c r="M1121" s="4"/>
      <c r="N1121" s="4"/>
      <c r="O1121" s="4"/>
      <c r="P1121" s="4"/>
      <c r="Q1121" s="4"/>
      <c r="R1121" s="4"/>
      <c r="S1121" s="7"/>
    </row>
    <row r="1122" spans="1:19">
      <c r="A1122" s="8" t="s">
        <v>11</v>
      </c>
      <c r="B1122" s="9"/>
      <c r="C1122" s="10"/>
      <c r="D1122" s="10"/>
      <c r="E1122" s="9"/>
      <c r="F1122" s="9"/>
      <c r="G1122" s="10"/>
      <c r="H1122" s="10"/>
      <c r="I1122" s="9"/>
      <c r="J1122" s="9"/>
      <c r="K1122" s="9"/>
      <c r="L1122" s="12" t="s">
        <v>21</v>
      </c>
      <c r="M1122" s="9"/>
      <c r="N1122" s="9"/>
      <c r="O1122" s="9"/>
      <c r="P1122" s="9"/>
      <c r="Q1122" s="9"/>
      <c r="R1122" s="9"/>
      <c r="S1122" s="11"/>
    </row>
    <row r="1123" spans="1:19">
      <c r="A1123" s="8" t="s">
        <v>3</v>
      </c>
      <c r="B1123" s="12" t="s">
        <v>6</v>
      </c>
      <c r="C1123" s="13" t="s">
        <v>4</v>
      </c>
      <c r="D1123" s="13" t="s">
        <v>7</v>
      </c>
      <c r="E1123" s="12" t="s">
        <v>16</v>
      </c>
      <c r="F1123" s="9"/>
      <c r="G1123" s="13" t="s">
        <v>18</v>
      </c>
      <c r="H1123" s="13" t="s">
        <v>19</v>
      </c>
      <c r="I1123" s="9"/>
      <c r="J1123" s="12"/>
      <c r="K1123" s="9"/>
      <c r="L1123" s="22">
        <v>2839.47</v>
      </c>
      <c r="M1123" s="9" t="s">
        <v>43</v>
      </c>
      <c r="N1123" s="9"/>
      <c r="O1123" s="9"/>
      <c r="P1123" s="9"/>
      <c r="Q1123" s="9"/>
      <c r="R1123" s="9"/>
      <c r="S1123" s="11"/>
    </row>
    <row r="1124" spans="1:19">
      <c r="A1124" s="14" t="s">
        <v>30</v>
      </c>
      <c r="B1124" s="9">
        <v>11</v>
      </c>
      <c r="C1124" s="10">
        <v>75.88</v>
      </c>
      <c r="D1124" s="10">
        <f>C1124*B1124</f>
        <v>834.68</v>
      </c>
      <c r="E1124" s="9" t="s">
        <v>17</v>
      </c>
      <c r="F1124" s="9"/>
      <c r="G1124" s="10">
        <v>75.930000000000007</v>
      </c>
      <c r="H1124" s="10">
        <f>(B1124*G1124)-D1124</f>
        <v>0.55000000000006821</v>
      </c>
      <c r="I1124" s="9"/>
      <c r="J1124" s="9"/>
      <c r="K1124" s="9" t="str">
        <f>"sell "&amp;B1124&amp;" "&amp;A1124&amp;" @ $"&amp;G1124</f>
        <v>sell 11 RMR @ $75.93</v>
      </c>
      <c r="L1124" s="10">
        <f>L1123+(G1124*B1124)</f>
        <v>3674.7</v>
      </c>
      <c r="M1124" s="9"/>
      <c r="N1124" s="9"/>
      <c r="O1124" s="9"/>
      <c r="P1124" s="9"/>
      <c r="Q1124" s="9"/>
      <c r="R1124" s="9"/>
      <c r="S1124" s="11"/>
    </row>
    <row r="1125" spans="1:19">
      <c r="A1125" s="14" t="s">
        <v>31</v>
      </c>
      <c r="B1125" s="9">
        <v>14</v>
      </c>
      <c r="C1125" s="10">
        <v>65.099999999999994</v>
      </c>
      <c r="D1125" s="10">
        <f>C1125*B1125</f>
        <v>911.39999999999986</v>
      </c>
      <c r="E1125" s="9" t="s">
        <v>17</v>
      </c>
      <c r="F1125" s="9"/>
      <c r="G1125" s="10">
        <v>65.349999999999994</v>
      </c>
      <c r="H1125" s="10">
        <f>(B1125*G1125)-D1125</f>
        <v>3.5</v>
      </c>
      <c r="I1125" s="9"/>
      <c r="J1125" s="9"/>
      <c r="K1125" s="9" t="str">
        <f>"sell "&amp;B1125&amp;" "&amp;A1125&amp;" @ $"&amp;G1125</f>
        <v>sell 14 ABG @ $65.35</v>
      </c>
      <c r="L1125" s="10">
        <f>L1124+(G1125*B1125)</f>
        <v>4589.5999999999995</v>
      </c>
      <c r="M1125" s="9"/>
      <c r="N1125" s="9"/>
      <c r="O1125" s="9"/>
      <c r="P1125" s="9"/>
      <c r="Q1125" s="9"/>
      <c r="R1125" s="9"/>
      <c r="S1125" s="11"/>
    </row>
    <row r="1126" spans="1:19">
      <c r="A1126" s="14" t="s">
        <v>32</v>
      </c>
      <c r="B1126" s="9">
        <v>21</v>
      </c>
      <c r="C1126" s="10">
        <v>41.88</v>
      </c>
      <c r="D1126" s="10">
        <f>C1126*B1126</f>
        <v>879.48</v>
      </c>
      <c r="E1126" s="9" t="s">
        <v>17</v>
      </c>
      <c r="F1126" s="9"/>
      <c r="G1126" s="10">
        <v>42.56</v>
      </c>
      <c r="H1126" s="10">
        <f>(B1126*G1126)-D1126</f>
        <v>14.279999999999973</v>
      </c>
      <c r="I1126" s="9"/>
      <c r="J1126" s="9"/>
      <c r="K1126" s="9" t="str">
        <f>"sell "&amp;B1126&amp;" "&amp;A1126&amp;" @ $"&amp;G1126</f>
        <v>sell 21 WOR @ $42.56</v>
      </c>
      <c r="L1126" s="10">
        <f>L1125+(G1126*B1126)</f>
        <v>5483.36</v>
      </c>
      <c r="M1126" s="9" t="s">
        <v>44</v>
      </c>
      <c r="N1126" s="9"/>
      <c r="O1126" s="9"/>
      <c r="P1126" s="9"/>
      <c r="Q1126" s="9"/>
      <c r="R1126" s="9"/>
      <c r="S1126" s="11"/>
    </row>
    <row r="1127" spans="1:19">
      <c r="A1127" s="14"/>
      <c r="B1127" s="9"/>
      <c r="C1127" s="10"/>
      <c r="D1127" s="10">
        <f>SUM(D1124:D1126)</f>
        <v>2625.56</v>
      </c>
      <c r="E1127" s="9"/>
      <c r="F1127" s="9"/>
      <c r="G1127" s="10"/>
      <c r="H1127" s="10">
        <f>SUM(H1124:H1126)</f>
        <v>18.330000000000041</v>
      </c>
      <c r="I1127" s="9"/>
      <c r="J1127" s="9"/>
      <c r="K1127" s="9"/>
      <c r="L1127" s="10"/>
      <c r="M1127" s="9"/>
      <c r="N1127" s="9"/>
      <c r="O1127" s="9"/>
      <c r="P1127" s="9"/>
      <c r="Q1127" s="9"/>
      <c r="R1127" s="9"/>
      <c r="S1127" s="11"/>
    </row>
    <row r="1128" spans="1:19">
      <c r="A1128" s="14"/>
      <c r="B1128" s="9"/>
      <c r="C1128" s="10"/>
      <c r="D1128" s="10"/>
      <c r="E1128" s="9"/>
      <c r="F1128" s="9"/>
      <c r="G1128" s="10"/>
      <c r="H1128" s="10"/>
      <c r="I1128" s="9"/>
      <c r="J1128" s="9"/>
      <c r="K1128" s="9"/>
      <c r="L1128" s="10"/>
      <c r="M1128" s="9"/>
      <c r="N1128" s="9"/>
      <c r="O1128" s="9"/>
      <c r="P1128" s="9"/>
      <c r="Q1128" s="9"/>
      <c r="R1128" s="9"/>
      <c r="S1128" s="11"/>
    </row>
    <row r="1129" spans="1:19">
      <c r="A1129" s="14"/>
      <c r="B1129" s="9"/>
      <c r="C1129" s="10"/>
      <c r="D1129" s="10"/>
      <c r="E1129" s="20"/>
      <c r="F1129" s="9"/>
      <c r="G1129" s="10"/>
      <c r="H1129" s="10"/>
      <c r="I1129" s="9"/>
      <c r="J1129" s="9"/>
      <c r="K1129" s="9"/>
      <c r="L1129" s="10"/>
      <c r="M1129" s="12" t="s">
        <v>41</v>
      </c>
      <c r="N1129" s="9"/>
      <c r="O1129" s="9"/>
      <c r="P1129" s="9"/>
      <c r="Q1129" s="9"/>
      <c r="R1129" s="9"/>
      <c r="S1129" s="11"/>
    </row>
    <row r="1130" spans="1:19">
      <c r="A1130" s="8" t="s">
        <v>12</v>
      </c>
      <c r="B1130" s="9"/>
      <c r="C1130" s="10"/>
      <c r="D1130" s="10"/>
      <c r="E1130" s="20"/>
      <c r="F1130" s="9"/>
      <c r="G1130" s="10"/>
      <c r="H1130" s="10"/>
      <c r="I1130" s="9"/>
      <c r="J1130" s="9"/>
      <c r="K1130" s="9"/>
      <c r="L1130" s="10"/>
      <c r="M1130" s="12" t="s">
        <v>42</v>
      </c>
      <c r="N1130" s="9"/>
      <c r="O1130" s="9"/>
      <c r="P1130" s="9"/>
      <c r="Q1130" s="9"/>
      <c r="R1130" s="9"/>
      <c r="S1130" s="11"/>
    </row>
    <row r="1131" spans="1:19">
      <c r="A1131" s="8" t="s">
        <v>3</v>
      </c>
      <c r="B1131" s="12" t="s">
        <v>6</v>
      </c>
      <c r="C1131" s="13" t="s">
        <v>4</v>
      </c>
      <c r="D1131" s="13" t="s">
        <v>5</v>
      </c>
      <c r="E1131" s="23" t="s">
        <v>16</v>
      </c>
      <c r="F1131" s="9"/>
      <c r="G1131" s="13" t="s">
        <v>18</v>
      </c>
      <c r="H1131" s="13" t="s">
        <v>19</v>
      </c>
      <c r="I1131" s="9"/>
      <c r="J1131" s="9"/>
      <c r="K1131" s="9"/>
      <c r="L1131" s="10"/>
      <c r="M1131" s="15">
        <f>L1123</f>
        <v>2839.47</v>
      </c>
      <c r="N1131" s="9" t="s">
        <v>45</v>
      </c>
      <c r="O1131" s="9"/>
      <c r="P1131" s="9"/>
      <c r="Q1131" s="9"/>
      <c r="R1131" s="9"/>
      <c r="S1131" s="11"/>
    </row>
    <row r="1132" spans="1:19">
      <c r="A1132" s="14" t="s">
        <v>39</v>
      </c>
      <c r="B1132" s="9">
        <v>107</v>
      </c>
      <c r="C1132" s="10">
        <v>9.4700000000000006</v>
      </c>
      <c r="D1132" s="10">
        <f>C1132*B1132</f>
        <v>1013.2900000000001</v>
      </c>
      <c r="E1132" s="15" t="s">
        <v>17</v>
      </c>
      <c r="F1132" s="9"/>
      <c r="G1132" s="10">
        <v>9.3699999999999992</v>
      </c>
      <c r="H1132" s="10">
        <f>(B1132*G1132)-D1132</f>
        <v>-10.700000000000159</v>
      </c>
      <c r="I1132" s="9"/>
      <c r="J1132" s="9"/>
      <c r="K1132" s="9" t="str">
        <f>"buy "&amp;B1132&amp;" "&amp;A1132&amp;" @ $"&amp;G1132</f>
        <v>buy 107 INFY @ $9.37</v>
      </c>
      <c r="L1132" s="10">
        <f>L1126-(G1132*B1132)</f>
        <v>4480.7699999999995</v>
      </c>
      <c r="M1132" s="15">
        <f>L1123-(G1132*B1132)</f>
        <v>1836.8799999999999</v>
      </c>
      <c r="N1132" s="9"/>
      <c r="O1132" s="9"/>
      <c r="P1132" s="9"/>
      <c r="Q1132" s="9"/>
      <c r="R1132" s="9"/>
      <c r="S1132" s="11"/>
    </row>
    <row r="1133" spans="1:19">
      <c r="A1133" s="14" t="s">
        <v>33</v>
      </c>
      <c r="B1133" s="9">
        <v>20</v>
      </c>
      <c r="C1133" s="10">
        <v>50.62</v>
      </c>
      <c r="D1133" s="10">
        <f>C1133*B1133</f>
        <v>1012.4</v>
      </c>
      <c r="E1133" s="15" t="s">
        <v>46</v>
      </c>
      <c r="F1133" s="9"/>
      <c r="G1133" s="10">
        <v>54.37</v>
      </c>
      <c r="H1133" s="10">
        <f>(B1133*G1133)-D1133</f>
        <v>74.999999999999886</v>
      </c>
      <c r="I1133" s="9"/>
      <c r="J1133" s="9"/>
      <c r="K1133" s="9" t="str">
        <f>"buy "&amp;B1133&amp;" "&amp;A1133&amp;" @ $"&amp;G1133</f>
        <v>buy 20 AMN @ $54.37</v>
      </c>
      <c r="L1133" s="10">
        <f>L1132-(G1133*B1133)</f>
        <v>3393.37</v>
      </c>
      <c r="M1133" s="15">
        <f>M1132-(G1133*B1133)</f>
        <v>749.48</v>
      </c>
      <c r="N1133" s="9"/>
      <c r="O1133" s="9"/>
      <c r="P1133" s="9"/>
      <c r="Q1133" s="9"/>
      <c r="R1133" s="9"/>
      <c r="S1133" s="11"/>
    </row>
    <row r="1134" spans="1:19">
      <c r="A1134" s="14" t="s">
        <v>34</v>
      </c>
      <c r="B1134" s="9">
        <v>8</v>
      </c>
      <c r="C1134" s="10">
        <v>116.94</v>
      </c>
      <c r="D1134" s="10">
        <f>C1134*B1134</f>
        <v>935.52</v>
      </c>
      <c r="E1134" s="15" t="s">
        <v>17</v>
      </c>
      <c r="F1134" s="9"/>
      <c r="G1134" s="10">
        <v>117.21</v>
      </c>
      <c r="H1134" s="10">
        <f>(B1134*G1134)-D1134</f>
        <v>2.1599999999999682</v>
      </c>
      <c r="I1134" s="9"/>
      <c r="J1134" s="9"/>
      <c r="K1134" s="9" t="str">
        <f>"buy "&amp;B1134&amp;" "&amp;A1134&amp;" @ $"&amp;G1134</f>
        <v>buy 8 BR @ $117.21</v>
      </c>
      <c r="L1134" s="10">
        <f>L1133-(G1134*B1134)</f>
        <v>2455.69</v>
      </c>
      <c r="M1134" s="15">
        <f>M1133-(G1134*B1134)</f>
        <v>-188.19999999999993</v>
      </c>
      <c r="N1134" s="9"/>
      <c r="O1134" s="9"/>
      <c r="P1134" s="9"/>
      <c r="Q1134" s="9"/>
      <c r="R1134" s="9"/>
      <c r="S1134" s="11"/>
    </row>
    <row r="1135" spans="1:19">
      <c r="A1135" s="14"/>
      <c r="B1135" s="9"/>
      <c r="C1135" s="10"/>
      <c r="D1135" s="10">
        <f>SUM(D1132:D1134)</f>
        <v>2961.21</v>
      </c>
      <c r="E1135" s="9"/>
      <c r="F1135" s="9"/>
      <c r="G1135" s="10" t="s">
        <v>28</v>
      </c>
      <c r="H1135" s="10">
        <f>SUM(H1132:H1134)</f>
        <v>66.459999999999695</v>
      </c>
      <c r="I1135" s="9"/>
      <c r="J1135" s="9"/>
      <c r="K1135" s="9"/>
      <c r="L1135" s="10"/>
      <c r="M1135" s="9"/>
      <c r="N1135" s="9"/>
      <c r="O1135" s="9"/>
      <c r="P1135" s="9"/>
      <c r="Q1135" s="9"/>
      <c r="R1135" s="9"/>
      <c r="S1135" s="11"/>
    </row>
    <row r="1136" spans="1:19">
      <c r="A1136" s="14"/>
      <c r="B1136" s="9"/>
      <c r="C1136" s="10"/>
      <c r="D1136" s="10"/>
      <c r="E1136" s="9"/>
      <c r="F1136" s="9"/>
      <c r="G1136" s="10"/>
      <c r="H1136" s="10"/>
      <c r="I1136" s="9"/>
      <c r="J1136" s="9"/>
      <c r="K1136" s="9"/>
      <c r="L1136" s="10"/>
      <c r="M1136" s="9"/>
      <c r="N1136" s="9"/>
      <c r="O1136" s="9"/>
      <c r="P1136" s="9"/>
      <c r="Q1136" s="9"/>
      <c r="R1136" s="9"/>
      <c r="S1136" s="11"/>
    </row>
    <row r="1137" spans="1:19">
      <c r="A1137" s="14"/>
      <c r="B1137" s="9"/>
      <c r="C1137" s="10"/>
      <c r="D1137" s="10"/>
      <c r="E1137" s="9"/>
      <c r="F1137" s="9"/>
      <c r="G1137" s="10"/>
      <c r="H1137" s="10"/>
      <c r="I1137" s="9"/>
      <c r="J1137" s="9"/>
      <c r="K1137" s="9"/>
      <c r="L1137" s="10"/>
      <c r="M1137" s="9"/>
      <c r="N1137" s="9"/>
      <c r="O1137" s="9"/>
      <c r="P1137" s="9"/>
      <c r="Q1137" s="9"/>
      <c r="R1137" s="9"/>
      <c r="S1137" s="11"/>
    </row>
    <row r="1138" spans="1:19">
      <c r="A1138" s="14"/>
      <c r="B1138" s="9"/>
      <c r="C1138" s="10"/>
      <c r="D1138" s="10"/>
      <c r="E1138" s="9"/>
      <c r="F1138" s="9"/>
      <c r="G1138" s="10"/>
      <c r="H1138" s="10"/>
      <c r="I1138" s="9"/>
      <c r="J1138" s="9"/>
      <c r="K1138" s="9"/>
      <c r="L1138" s="9"/>
      <c r="M1138" s="9"/>
      <c r="N1138" s="9"/>
      <c r="O1138" s="9"/>
      <c r="P1138" s="9"/>
      <c r="Q1138" s="9"/>
      <c r="R1138" s="9"/>
      <c r="S1138" s="11"/>
    </row>
    <row r="1139" spans="1:19">
      <c r="A1139" s="14" t="s">
        <v>23</v>
      </c>
      <c r="B1139" s="9"/>
      <c r="C1139" s="10"/>
      <c r="D1139" s="22">
        <v>100.11</v>
      </c>
      <c r="E1139" s="9" t="s">
        <v>35</v>
      </c>
      <c r="F1139" s="9"/>
      <c r="G1139" s="10"/>
      <c r="H1139" s="10"/>
      <c r="I1139" s="9"/>
      <c r="J1139" s="9"/>
      <c r="K1139" s="9"/>
      <c r="L1139" s="9"/>
      <c r="M1139" s="9"/>
      <c r="N1139" s="9"/>
      <c r="O1139" s="9"/>
      <c r="P1139" s="9"/>
      <c r="Q1139" s="9"/>
      <c r="R1139" s="9"/>
      <c r="S1139" s="11"/>
    </row>
    <row r="1140" spans="1:19">
      <c r="A1140" s="14" t="s">
        <v>24</v>
      </c>
      <c r="B1140" s="9"/>
      <c r="C1140" s="10"/>
      <c r="D1140" s="10">
        <f>H1127</f>
        <v>18.330000000000041</v>
      </c>
      <c r="E1140" s="9" t="s">
        <v>36</v>
      </c>
      <c r="F1140" s="9"/>
      <c r="G1140" s="10"/>
      <c r="H1140" s="10"/>
      <c r="I1140" s="9"/>
      <c r="J1140" s="9"/>
      <c r="K1140" s="9"/>
      <c r="L1140" s="9"/>
      <c r="M1140" s="9"/>
      <c r="N1140" s="9"/>
      <c r="O1140" s="9"/>
      <c r="P1140" s="9"/>
      <c r="Q1140" s="9"/>
      <c r="R1140" s="9"/>
      <c r="S1140" s="11"/>
    </row>
    <row r="1141" spans="1:19">
      <c r="A1141" s="14" t="s">
        <v>25</v>
      </c>
      <c r="B1141" s="9"/>
      <c r="C1141" s="10"/>
      <c r="D1141" s="10">
        <f>D1139+D1140</f>
        <v>118.44000000000004</v>
      </c>
      <c r="E1141" s="9"/>
      <c r="F1141" s="9"/>
      <c r="G1141" s="10"/>
      <c r="H1141" s="10"/>
      <c r="I1141" s="9"/>
      <c r="J1141" s="9"/>
      <c r="K1141" s="9"/>
      <c r="L1141" s="9"/>
      <c r="M1141" s="9"/>
      <c r="N1141" s="9"/>
      <c r="O1141" s="9"/>
      <c r="P1141" s="9"/>
      <c r="Q1141" s="9"/>
      <c r="R1141" s="9"/>
      <c r="S1141" s="11"/>
    </row>
    <row r="1142" spans="1:19">
      <c r="A1142" s="14" t="s">
        <v>27</v>
      </c>
      <c r="B1142" s="9"/>
      <c r="C1142" s="10"/>
      <c r="D1142" s="10">
        <f>H1135</f>
        <v>66.459999999999695</v>
      </c>
      <c r="E1142" s="9" t="s">
        <v>37</v>
      </c>
      <c r="F1142" s="9"/>
      <c r="G1142" s="10"/>
      <c r="H1142" s="10"/>
      <c r="I1142" s="9"/>
      <c r="J1142" s="9"/>
      <c r="K1142" s="9"/>
      <c r="L1142" s="9"/>
      <c r="M1142" s="9"/>
      <c r="N1142" s="9"/>
      <c r="O1142" s="9"/>
      <c r="P1142" s="9"/>
      <c r="Q1142" s="9"/>
      <c r="R1142" s="9"/>
      <c r="S1142" s="11"/>
    </row>
    <row r="1143" spans="1:19">
      <c r="A1143" s="14" t="s">
        <v>25</v>
      </c>
      <c r="B1143" s="9"/>
      <c r="C1143" s="10"/>
      <c r="D1143" s="10">
        <f>D1141-D1142</f>
        <v>51.980000000000345</v>
      </c>
      <c r="E1143" s="20" t="s">
        <v>38</v>
      </c>
      <c r="F1143" s="9"/>
      <c r="G1143" s="10"/>
      <c r="H1143" s="10"/>
      <c r="I1143" s="9"/>
      <c r="J1143" s="9"/>
      <c r="K1143" s="9"/>
      <c r="L1143" s="9"/>
      <c r="M1143" s="9"/>
      <c r="N1143" s="9"/>
      <c r="O1143" s="9"/>
      <c r="P1143" s="9"/>
      <c r="Q1143" s="9"/>
      <c r="R1143" s="9"/>
      <c r="S1143" s="11"/>
    </row>
    <row r="1144" spans="1:19" ht="14.65" thickBot="1">
      <c r="A1144" s="16"/>
      <c r="B1144" s="17"/>
      <c r="C1144" s="18"/>
      <c r="D1144" s="18"/>
      <c r="E1144" s="17"/>
      <c r="F1144" s="17"/>
      <c r="G1144" s="18"/>
      <c r="H1144" s="18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9"/>
    </row>
    <row r="1145" spans="1:19" ht="14.65" thickTop="1"/>
    <row r="1148" spans="1:19" ht="14.65" thickBot="1"/>
    <row r="1149" spans="1:19" ht="14.65" thickTop="1">
      <c r="A1149" s="3"/>
      <c r="B1149" s="4"/>
      <c r="C1149" s="5">
        <v>43374</v>
      </c>
      <c r="D1149" s="6"/>
      <c r="E1149" s="4"/>
      <c r="F1149" s="4"/>
      <c r="G1149" s="6"/>
      <c r="H1149" s="6"/>
      <c r="I1149" s="4"/>
      <c r="J1149" s="4"/>
      <c r="K1149" s="4"/>
      <c r="L1149" s="4"/>
      <c r="M1149" s="4"/>
      <c r="N1149" s="4"/>
      <c r="O1149" s="4"/>
      <c r="P1149" s="4"/>
      <c r="Q1149" s="4"/>
      <c r="R1149" s="4"/>
      <c r="S1149" s="7"/>
    </row>
    <row r="1150" spans="1:19">
      <c r="A1150" s="8" t="s">
        <v>11</v>
      </c>
      <c r="B1150" s="9"/>
      <c r="C1150" s="10"/>
      <c r="D1150" s="10"/>
      <c r="E1150" s="9"/>
      <c r="F1150" s="9"/>
      <c r="G1150" s="10"/>
      <c r="H1150" s="10"/>
      <c r="I1150" s="9"/>
      <c r="J1150" s="9"/>
      <c r="K1150" s="9"/>
      <c r="L1150" s="9"/>
      <c r="M1150" s="9"/>
      <c r="N1150" s="9"/>
      <c r="O1150" s="9"/>
      <c r="P1150" s="9"/>
      <c r="Q1150" s="9"/>
      <c r="R1150" s="9"/>
      <c r="S1150" s="11"/>
    </row>
    <row r="1151" spans="1:19">
      <c r="A1151" s="8" t="s">
        <v>3</v>
      </c>
      <c r="B1151" s="12" t="s">
        <v>6</v>
      </c>
      <c r="C1151" s="13" t="s">
        <v>4</v>
      </c>
      <c r="D1151" s="13" t="s">
        <v>7</v>
      </c>
      <c r="E1151" s="12" t="s">
        <v>16</v>
      </c>
      <c r="F1151" s="9"/>
      <c r="G1151" s="13" t="s">
        <v>18</v>
      </c>
      <c r="H1151" s="13" t="s">
        <v>19</v>
      </c>
      <c r="I1151" s="9"/>
      <c r="J1151" s="9"/>
      <c r="K1151" s="9"/>
      <c r="L1151" s="9"/>
      <c r="M1151" s="9"/>
      <c r="N1151" s="9"/>
      <c r="O1151" s="9"/>
      <c r="P1151" s="9"/>
      <c r="Q1151" s="9"/>
      <c r="R1151" s="9"/>
      <c r="S1151" s="11"/>
    </row>
    <row r="1152" spans="1:19">
      <c r="A1152" s="14" t="s">
        <v>2</v>
      </c>
      <c r="B1152" s="9">
        <v>72</v>
      </c>
      <c r="C1152" s="10">
        <v>18.989999999999998</v>
      </c>
      <c r="D1152" s="10">
        <f>C1152*B1152</f>
        <v>1367.28</v>
      </c>
      <c r="E1152" s="9" t="s">
        <v>17</v>
      </c>
      <c r="F1152" s="9"/>
      <c r="G1152" s="10">
        <v>19.07</v>
      </c>
      <c r="H1152" s="10">
        <f>(B1152*G1152)-D1152</f>
        <v>5.7599999999999909</v>
      </c>
      <c r="I1152" s="9"/>
      <c r="J1152" s="9"/>
      <c r="K1152" s="9"/>
      <c r="L1152" s="9"/>
      <c r="M1152" s="9"/>
      <c r="N1152" s="9"/>
      <c r="O1152" s="9"/>
      <c r="P1152" s="9"/>
      <c r="Q1152" s="9"/>
      <c r="R1152" s="9"/>
      <c r="S1152" s="11"/>
    </row>
    <row r="1153" spans="1:19">
      <c r="A1153" s="14" t="s">
        <v>1</v>
      </c>
      <c r="B1153" s="9">
        <v>12</v>
      </c>
      <c r="C1153" s="10">
        <v>137.41999999999999</v>
      </c>
      <c r="D1153" s="10">
        <f>C1153*B1153</f>
        <v>1649.04</v>
      </c>
      <c r="E1153" s="9" t="s">
        <v>17</v>
      </c>
      <c r="F1153" s="9"/>
      <c r="G1153" s="10">
        <v>137.97999999999999</v>
      </c>
      <c r="H1153" s="10">
        <f>(B1153*G1153)-D1153</f>
        <v>6.7199999999997999</v>
      </c>
      <c r="I1153" s="9"/>
      <c r="J1153" s="9"/>
      <c r="K1153" s="9"/>
      <c r="L1153" s="9"/>
      <c r="M1153" s="9"/>
      <c r="N1153" s="9"/>
      <c r="O1153" s="9"/>
      <c r="P1153" s="9"/>
      <c r="Q1153" s="9"/>
      <c r="R1153" s="9"/>
      <c r="S1153" s="11"/>
    </row>
    <row r="1154" spans="1:19">
      <c r="A1154" s="14" t="s">
        <v>0</v>
      </c>
      <c r="B1154" s="9">
        <v>10</v>
      </c>
      <c r="C1154" s="10">
        <v>169.21</v>
      </c>
      <c r="D1154" s="10">
        <f>C1154*B1154</f>
        <v>1692.1000000000001</v>
      </c>
      <c r="E1154" s="9" t="s">
        <v>17</v>
      </c>
      <c r="F1154" s="9"/>
      <c r="G1154" s="10">
        <v>169.24</v>
      </c>
      <c r="H1154" s="10">
        <f>(B1154*G1154)-D1154</f>
        <v>0.29999999999995453</v>
      </c>
      <c r="I1154" s="9"/>
      <c r="J1154" s="9"/>
      <c r="K1154" s="9"/>
      <c r="L1154" s="9"/>
      <c r="M1154" s="9"/>
      <c r="N1154" s="9"/>
      <c r="O1154" s="9"/>
      <c r="P1154" s="9"/>
      <c r="Q1154" s="9"/>
      <c r="R1154" s="9"/>
      <c r="S1154" s="11"/>
    </row>
    <row r="1155" spans="1:19">
      <c r="A1155" s="14"/>
      <c r="B1155" s="9"/>
      <c r="C1155" s="10"/>
      <c r="D1155" s="10">
        <f>SUM(D1152:D1154)</f>
        <v>4708.42</v>
      </c>
      <c r="E1155" s="9"/>
      <c r="F1155" s="9"/>
      <c r="G1155" s="10"/>
      <c r="H1155" s="10">
        <f>SUM(H1152:H1154)</f>
        <v>12.779999999999745</v>
      </c>
      <c r="I1155" s="9"/>
      <c r="J1155" s="9"/>
      <c r="K1155" s="9"/>
      <c r="L1155" s="9"/>
      <c r="M1155" s="9"/>
      <c r="N1155" s="9"/>
      <c r="O1155" s="9"/>
      <c r="P1155" s="9"/>
      <c r="Q1155" s="9"/>
      <c r="R1155" s="9"/>
      <c r="S1155" s="11"/>
    </row>
    <row r="1156" spans="1:19">
      <c r="A1156" s="14"/>
      <c r="B1156" s="9"/>
      <c r="C1156" s="10"/>
      <c r="D1156" s="10"/>
      <c r="E1156" s="9"/>
      <c r="F1156" s="9"/>
      <c r="G1156" s="10"/>
      <c r="H1156" s="10"/>
      <c r="I1156" s="9"/>
      <c r="J1156" s="9"/>
      <c r="K1156" s="9"/>
      <c r="L1156" s="9"/>
      <c r="M1156" s="9"/>
      <c r="N1156" s="9"/>
      <c r="O1156" s="9"/>
      <c r="P1156" s="9"/>
      <c r="Q1156" s="9"/>
      <c r="R1156" s="9"/>
      <c r="S1156" s="11"/>
    </row>
    <row r="1157" spans="1:19">
      <c r="A1157" s="14"/>
      <c r="B1157" s="9"/>
      <c r="C1157" s="10"/>
      <c r="D1157" s="10"/>
      <c r="E1157" s="9"/>
      <c r="F1157" s="9"/>
      <c r="G1157" s="10"/>
      <c r="H1157" s="10"/>
      <c r="I1157" s="9"/>
      <c r="J1157" s="9"/>
      <c r="K1157" s="9"/>
      <c r="L1157" s="9"/>
      <c r="M1157" s="9"/>
      <c r="N1157" s="9"/>
      <c r="O1157" s="9"/>
      <c r="P1157" s="9"/>
      <c r="Q1157" s="9"/>
      <c r="R1157" s="9"/>
      <c r="S1157" s="11"/>
    </row>
    <row r="1158" spans="1:19">
      <c r="A1158" s="8" t="s">
        <v>12</v>
      </c>
      <c r="B1158" s="9"/>
      <c r="C1158" s="10"/>
      <c r="D1158" s="10"/>
      <c r="E1158" s="9"/>
      <c r="F1158" s="9"/>
      <c r="G1158" s="10"/>
      <c r="H1158" s="10"/>
      <c r="I1158" s="9"/>
      <c r="J1158" s="9"/>
      <c r="K1158" s="9"/>
      <c r="L1158" s="9"/>
      <c r="M1158" s="9"/>
      <c r="N1158" s="9"/>
      <c r="O1158" s="9"/>
      <c r="P1158" s="9"/>
      <c r="Q1158" s="9"/>
      <c r="R1158" s="9"/>
      <c r="S1158" s="11"/>
    </row>
    <row r="1159" spans="1:19">
      <c r="A1159" s="8" t="s">
        <v>3</v>
      </c>
      <c r="B1159" s="12" t="s">
        <v>6</v>
      </c>
      <c r="C1159" s="13" t="s">
        <v>4</v>
      </c>
      <c r="D1159" s="13" t="s">
        <v>5</v>
      </c>
      <c r="E1159" s="15">
        <f>D1166</f>
        <v>0</v>
      </c>
      <c r="F1159" s="9"/>
      <c r="G1159" s="13" t="s">
        <v>18</v>
      </c>
      <c r="H1159" s="13" t="s">
        <v>19</v>
      </c>
      <c r="I1159" s="9"/>
      <c r="J1159" s="9"/>
      <c r="K1159" s="9"/>
      <c r="L1159" s="9"/>
      <c r="M1159" s="9"/>
      <c r="N1159" s="9"/>
      <c r="O1159" s="9"/>
      <c r="P1159" s="9"/>
      <c r="Q1159" s="9"/>
      <c r="R1159" s="9"/>
      <c r="S1159" s="11"/>
    </row>
    <row r="1160" spans="1:19">
      <c r="A1160" s="14" t="s">
        <v>1</v>
      </c>
      <c r="B1160" s="9">
        <v>11</v>
      </c>
      <c r="C1160" s="10">
        <v>137.41999999999999</v>
      </c>
      <c r="D1160" s="10">
        <f>C1160*B1160</f>
        <v>1511.62</v>
      </c>
      <c r="E1160" s="15"/>
      <c r="F1160" s="9"/>
      <c r="G1160" s="10">
        <v>138.36000000000001</v>
      </c>
      <c r="H1160" s="10">
        <f>(B1160*G1160)-D1160</f>
        <v>10.340000000000146</v>
      </c>
      <c r="I1160" s="9" t="s">
        <v>29</v>
      </c>
      <c r="J1160" s="9"/>
      <c r="K1160" s="9"/>
      <c r="L1160" s="9"/>
      <c r="M1160" s="9"/>
      <c r="N1160" s="9"/>
      <c r="O1160" s="9"/>
      <c r="P1160" s="9"/>
      <c r="Q1160" s="9"/>
      <c r="R1160" s="9"/>
      <c r="S1160" s="11"/>
    </row>
    <row r="1161" spans="1:19">
      <c r="A1161" s="14" t="s">
        <v>26</v>
      </c>
      <c r="B1161" s="9">
        <v>26</v>
      </c>
      <c r="C1161" s="10">
        <v>61.26</v>
      </c>
      <c r="D1161" s="10">
        <f>C1161*B1161</f>
        <v>1592.76</v>
      </c>
      <c r="E1161" s="15"/>
      <c r="F1161" s="9"/>
      <c r="G1161" s="10">
        <v>61.75</v>
      </c>
      <c r="H1161" s="10">
        <f>(B1161*G1161)-D1161</f>
        <v>12.740000000000009</v>
      </c>
      <c r="I1161" s="9"/>
      <c r="J1161" s="9"/>
      <c r="K1161" s="9"/>
      <c r="L1161" s="9"/>
      <c r="M1161" s="9"/>
      <c r="N1161" s="9"/>
      <c r="O1161" s="9"/>
      <c r="P1161" s="9"/>
      <c r="Q1161" s="9"/>
      <c r="R1161" s="9"/>
      <c r="S1161" s="11"/>
    </row>
    <row r="1162" spans="1:19">
      <c r="A1162" s="14" t="s">
        <v>0</v>
      </c>
      <c r="B1162" s="9">
        <v>9</v>
      </c>
      <c r="C1162" s="10">
        <v>169.21</v>
      </c>
      <c r="D1162" s="10">
        <f>C1162*B1162</f>
        <v>1522.89</v>
      </c>
      <c r="E1162" s="9"/>
      <c r="F1162" s="9"/>
      <c r="G1162" s="10">
        <v>170</v>
      </c>
      <c r="H1162" s="10">
        <f>(B1162*G1162)-D1162</f>
        <v>7.1099999999999</v>
      </c>
      <c r="I1162" s="9"/>
      <c r="J1162" s="9"/>
      <c r="K1162" s="9"/>
      <c r="L1162" s="9"/>
      <c r="M1162" s="9"/>
      <c r="N1162" s="9"/>
      <c r="O1162" s="9"/>
      <c r="P1162" s="9"/>
      <c r="Q1162" s="9"/>
      <c r="R1162" s="9"/>
      <c r="S1162" s="11"/>
    </row>
    <row r="1163" spans="1:19">
      <c r="A1163" s="14"/>
      <c r="B1163" s="9"/>
      <c r="C1163" s="10"/>
      <c r="D1163" s="10"/>
      <c r="E1163" s="9"/>
      <c r="F1163" s="9"/>
      <c r="G1163" s="10" t="s">
        <v>28</v>
      </c>
      <c r="H1163" s="10">
        <f>SUM(H1160:H1162)</f>
        <v>30.190000000000055</v>
      </c>
      <c r="I1163" s="9"/>
      <c r="J1163" s="9"/>
      <c r="K1163" s="9"/>
      <c r="L1163" s="9"/>
      <c r="M1163" s="9"/>
      <c r="N1163" s="9"/>
      <c r="O1163" s="9"/>
      <c r="P1163" s="9"/>
      <c r="Q1163" s="9"/>
      <c r="R1163" s="9"/>
      <c r="S1163" s="11"/>
    </row>
    <row r="1164" spans="1:19">
      <c r="A1164" s="14"/>
      <c r="B1164" s="9"/>
      <c r="C1164" s="10"/>
      <c r="D1164" s="10"/>
      <c r="E1164" s="9"/>
      <c r="F1164" s="9"/>
      <c r="G1164" s="10"/>
      <c r="H1164" s="10"/>
      <c r="I1164" s="9"/>
      <c r="J1164" s="9"/>
      <c r="K1164" s="9"/>
      <c r="L1164" s="9"/>
      <c r="M1164" s="9"/>
      <c r="N1164" s="9"/>
      <c r="O1164" s="9"/>
      <c r="P1164" s="9"/>
      <c r="Q1164" s="9"/>
      <c r="R1164" s="9"/>
      <c r="S1164" s="11"/>
    </row>
    <row r="1165" spans="1:19">
      <c r="A1165" s="14"/>
      <c r="B1165" s="9"/>
      <c r="C1165" s="10"/>
      <c r="D1165" s="10"/>
      <c r="E1165" s="9"/>
      <c r="F1165" s="9"/>
      <c r="G1165" s="10"/>
      <c r="H1165" s="10"/>
      <c r="I1165" s="9"/>
      <c r="J1165" s="9"/>
      <c r="K1165" s="9"/>
      <c r="L1165" s="9"/>
      <c r="M1165" s="9"/>
      <c r="N1165" s="9"/>
      <c r="O1165" s="9"/>
      <c r="P1165" s="9"/>
      <c r="Q1165" s="9"/>
      <c r="R1165" s="9"/>
      <c r="S1165" s="11"/>
    </row>
    <row r="1166" spans="1:19">
      <c r="A1166" s="14"/>
      <c r="B1166" s="9"/>
      <c r="C1166" s="10"/>
      <c r="D1166" s="10"/>
      <c r="E1166" s="9"/>
      <c r="F1166" s="9"/>
      <c r="G1166" s="10"/>
      <c r="H1166" s="10"/>
      <c r="I1166" s="9"/>
      <c r="J1166" s="9"/>
      <c r="K1166" s="9"/>
      <c r="L1166" s="9"/>
      <c r="M1166" s="9"/>
      <c r="N1166" s="9"/>
      <c r="O1166" s="9"/>
      <c r="P1166" s="9"/>
      <c r="Q1166" s="9"/>
      <c r="R1166" s="9"/>
      <c r="S1166" s="11"/>
    </row>
    <row r="1167" spans="1:19">
      <c r="A1167" s="14" t="s">
        <v>23</v>
      </c>
      <c r="B1167" s="9"/>
      <c r="C1167" s="10"/>
      <c r="D1167" s="10">
        <v>164.17</v>
      </c>
      <c r="E1167" s="9"/>
      <c r="F1167" s="9"/>
      <c r="G1167" s="10"/>
      <c r="H1167" s="10"/>
      <c r="I1167" s="9"/>
      <c r="J1167" s="9"/>
      <c r="K1167" s="9"/>
      <c r="L1167" s="9"/>
      <c r="M1167" s="9"/>
      <c r="N1167" s="9"/>
      <c r="O1167" s="9"/>
      <c r="P1167" s="9"/>
      <c r="Q1167" s="9"/>
      <c r="R1167" s="9"/>
      <c r="S1167" s="11"/>
    </row>
    <row r="1168" spans="1:19">
      <c r="A1168" s="14" t="s">
        <v>24</v>
      </c>
      <c r="B1168" s="9"/>
      <c r="C1168" s="10"/>
      <c r="D1168" s="10">
        <f>H1155</f>
        <v>12.779999999999745</v>
      </c>
      <c r="E1168" s="9"/>
      <c r="F1168" s="9"/>
      <c r="G1168" s="10"/>
      <c r="H1168" s="10"/>
      <c r="I1168" s="9"/>
      <c r="J1168" s="9"/>
      <c r="K1168" s="9"/>
      <c r="L1168" s="9"/>
      <c r="M1168" s="9"/>
      <c r="N1168" s="9"/>
      <c r="O1168" s="9"/>
      <c r="P1168" s="9"/>
      <c r="Q1168" s="9"/>
      <c r="R1168" s="9"/>
      <c r="S1168" s="11"/>
    </row>
    <row r="1169" spans="1:19">
      <c r="A1169" s="14" t="s">
        <v>25</v>
      </c>
      <c r="B1169" s="9"/>
      <c r="C1169" s="10"/>
      <c r="D1169" s="10">
        <f>D1167+D1168</f>
        <v>176.94999999999973</v>
      </c>
      <c r="E1169" s="9"/>
      <c r="F1169" s="9"/>
      <c r="G1169" s="10"/>
      <c r="H1169" s="10"/>
      <c r="I1169" s="9"/>
      <c r="J1169" s="9"/>
      <c r="K1169" s="9"/>
      <c r="L1169" s="9"/>
      <c r="M1169" s="9"/>
      <c r="N1169" s="9"/>
      <c r="O1169" s="9"/>
      <c r="P1169" s="9"/>
      <c r="Q1169" s="9"/>
      <c r="R1169" s="9"/>
      <c r="S1169" s="11"/>
    </row>
    <row r="1170" spans="1:19">
      <c r="A1170" s="14" t="s">
        <v>27</v>
      </c>
      <c r="B1170" s="9"/>
      <c r="C1170" s="10"/>
      <c r="D1170" s="10">
        <f>H1163</f>
        <v>30.190000000000055</v>
      </c>
      <c r="E1170" s="9"/>
      <c r="F1170" s="9"/>
      <c r="G1170" s="10"/>
      <c r="H1170" s="10"/>
      <c r="I1170" s="9"/>
      <c r="J1170" s="9"/>
      <c r="K1170" s="9"/>
      <c r="L1170" s="9"/>
      <c r="M1170" s="9"/>
      <c r="N1170" s="9"/>
      <c r="O1170" s="9"/>
      <c r="P1170" s="9"/>
      <c r="Q1170" s="9"/>
      <c r="R1170" s="9"/>
      <c r="S1170" s="11"/>
    </row>
    <row r="1171" spans="1:19">
      <c r="A1171" s="14" t="s">
        <v>25</v>
      </c>
      <c r="B1171" s="9"/>
      <c r="C1171" s="10"/>
      <c r="D1171" s="10">
        <f>D1169-D1170</f>
        <v>146.75999999999968</v>
      </c>
      <c r="E1171" s="9"/>
      <c r="F1171" s="9"/>
      <c r="G1171" s="10"/>
      <c r="H1171" s="10"/>
      <c r="I1171" s="9"/>
      <c r="J1171" s="9"/>
      <c r="K1171" s="9"/>
      <c r="L1171" s="9"/>
      <c r="M1171" s="9"/>
      <c r="N1171" s="9"/>
      <c r="O1171" s="9"/>
      <c r="P1171" s="9"/>
      <c r="Q1171" s="9"/>
      <c r="R1171" s="9"/>
      <c r="S1171" s="11"/>
    </row>
    <row r="1172" spans="1:19" ht="14.65" thickBot="1">
      <c r="A1172" s="16"/>
      <c r="B1172" s="17"/>
      <c r="C1172" s="18"/>
      <c r="D1172" s="18"/>
      <c r="E1172" s="17"/>
      <c r="F1172" s="17"/>
      <c r="G1172" s="18"/>
      <c r="H1172" s="18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9"/>
    </row>
    <row r="1173" spans="1:19" ht="14.65" thickTop="1"/>
    <row r="1175" spans="1:19" ht="14.65" thickBot="1"/>
    <row r="1176" spans="1:19" ht="14.65" thickTop="1">
      <c r="A1176" s="3"/>
      <c r="B1176" s="4"/>
      <c r="C1176" s="5">
        <v>43313</v>
      </c>
      <c r="D1176" s="6"/>
      <c r="E1176" s="4"/>
      <c r="F1176" s="4"/>
      <c r="G1176" s="6"/>
      <c r="H1176" s="6"/>
      <c r="I1176" s="4"/>
      <c r="J1176" s="4"/>
      <c r="K1176" s="4"/>
      <c r="L1176" s="21" t="s">
        <v>40</v>
      </c>
      <c r="M1176" s="4"/>
      <c r="N1176" s="4"/>
      <c r="O1176" s="4"/>
      <c r="P1176" s="4"/>
      <c r="Q1176" s="7"/>
    </row>
    <row r="1177" spans="1:19">
      <c r="A1177" s="8" t="s">
        <v>11</v>
      </c>
      <c r="B1177" s="9"/>
      <c r="C1177" s="10"/>
      <c r="D1177" s="10"/>
      <c r="E1177" s="9"/>
      <c r="F1177" s="9"/>
      <c r="G1177" s="10"/>
      <c r="H1177" s="10"/>
      <c r="I1177" s="9"/>
      <c r="J1177" s="9"/>
      <c r="K1177" s="9"/>
      <c r="L1177" s="12" t="s">
        <v>21</v>
      </c>
      <c r="M1177" s="9"/>
      <c r="N1177" s="9"/>
      <c r="O1177" s="9"/>
      <c r="P1177" s="9"/>
      <c r="Q1177" s="11"/>
    </row>
    <row r="1178" spans="1:19">
      <c r="A1178" s="8" t="s">
        <v>3</v>
      </c>
      <c r="B1178" s="12" t="s">
        <v>6</v>
      </c>
      <c r="C1178" s="13" t="s">
        <v>4</v>
      </c>
      <c r="D1178" s="13" t="s">
        <v>7</v>
      </c>
      <c r="E1178" s="12" t="s">
        <v>16</v>
      </c>
      <c r="F1178" s="9"/>
      <c r="G1178" s="13" t="s">
        <v>18</v>
      </c>
      <c r="H1178" s="13" t="s">
        <v>19</v>
      </c>
      <c r="I1178" s="9"/>
      <c r="J1178" s="12"/>
      <c r="K1178" s="9"/>
      <c r="L1178" s="22">
        <v>2442.77</v>
      </c>
      <c r="M1178" s="9" t="s">
        <v>43</v>
      </c>
      <c r="N1178" s="9"/>
      <c r="O1178" s="9"/>
      <c r="P1178" s="9"/>
      <c r="Q1178" s="11"/>
    </row>
    <row r="1179" spans="1:19">
      <c r="A1179" s="14" t="s">
        <v>55</v>
      </c>
      <c r="B1179" s="9">
        <v>17</v>
      </c>
      <c r="C1179" s="10">
        <v>110.4</v>
      </c>
      <c r="D1179" s="10">
        <f>C1179*B1179</f>
        <v>1876.8000000000002</v>
      </c>
      <c r="E1179" s="9" t="s">
        <v>17</v>
      </c>
      <c r="F1179" s="9"/>
      <c r="G1179" s="22">
        <v>110.43</v>
      </c>
      <c r="H1179" s="10">
        <f>(B1179*G1179)-D1179</f>
        <v>0.50999999999999091</v>
      </c>
      <c r="I1179" s="9"/>
      <c r="J1179" s="9"/>
      <c r="K1179" s="9" t="str">
        <f>"sell "&amp;B1179&amp;" "&amp;A1179&amp;" @ $"&amp;G1179</f>
        <v>sell 17 SHV @ $110.43</v>
      </c>
      <c r="L1179" s="10">
        <f>L1178+(G1179*B1179)</f>
        <v>4320.08</v>
      </c>
      <c r="M1179" s="9"/>
      <c r="N1179" s="9"/>
      <c r="O1179" s="9"/>
      <c r="P1179" s="9"/>
      <c r="Q1179" s="11"/>
    </row>
    <row r="1180" spans="1:19">
      <c r="A1180" s="14"/>
      <c r="B1180" s="9"/>
      <c r="C1180" s="10"/>
      <c r="D1180" s="10"/>
      <c r="E1180" s="9"/>
      <c r="F1180" s="9"/>
      <c r="G1180" s="22"/>
      <c r="H1180" s="10"/>
      <c r="I1180" s="9"/>
      <c r="J1180" s="9"/>
      <c r="K1180" s="9"/>
      <c r="L1180" s="10"/>
      <c r="M1180" s="9"/>
      <c r="N1180" s="9"/>
      <c r="O1180" s="9"/>
      <c r="P1180" s="9"/>
      <c r="Q1180" s="11"/>
    </row>
    <row r="1181" spans="1:19">
      <c r="A1181" s="14"/>
      <c r="B1181" s="9"/>
      <c r="C1181" s="10"/>
      <c r="D1181" s="10"/>
      <c r="E1181" s="9"/>
      <c r="F1181" s="9"/>
      <c r="G1181" s="22"/>
      <c r="H1181" s="10"/>
      <c r="I1181" s="9"/>
      <c r="J1181" s="9"/>
      <c r="K1181" s="9"/>
      <c r="L1181" s="10"/>
      <c r="M1181" s="9"/>
      <c r="N1181" s="9"/>
      <c r="O1181" s="9"/>
      <c r="P1181" s="9"/>
      <c r="Q1181" s="11"/>
    </row>
    <row r="1182" spans="1:19">
      <c r="A1182" s="14"/>
      <c r="B1182" s="9"/>
      <c r="C1182" s="10"/>
      <c r="D1182" s="10">
        <f>SUM(D1179:D1181)</f>
        <v>1876.8000000000002</v>
      </c>
      <c r="E1182" s="9"/>
      <c r="F1182" s="9"/>
      <c r="G1182" s="10"/>
      <c r="H1182" s="10">
        <f>SUM(H1179:H1181)</f>
        <v>0.50999999999999091</v>
      </c>
      <c r="I1182" s="9"/>
      <c r="J1182" s="9"/>
      <c r="K1182" s="9"/>
      <c r="L1182" s="10"/>
      <c r="M1182" s="9"/>
      <c r="N1182" s="9"/>
      <c r="O1182" s="9"/>
      <c r="P1182" s="9"/>
      <c r="Q1182" s="11"/>
    </row>
    <row r="1183" spans="1:19">
      <c r="A1183" s="14"/>
      <c r="B1183" s="9"/>
      <c r="C1183" s="10"/>
      <c r="D1183" s="10"/>
      <c r="E1183" s="9"/>
      <c r="F1183" s="9"/>
      <c r="G1183" s="10"/>
      <c r="H1183" s="10"/>
      <c r="I1183" s="9"/>
      <c r="J1183" s="9"/>
      <c r="K1183" s="9"/>
      <c r="L1183" s="10"/>
      <c r="M1183" s="9"/>
      <c r="N1183" s="9"/>
      <c r="O1183" s="9"/>
      <c r="P1183" s="9"/>
      <c r="Q1183" s="11"/>
    </row>
    <row r="1184" spans="1:19">
      <c r="A1184" s="14"/>
      <c r="B1184" s="9"/>
      <c r="C1184" s="10"/>
      <c r="D1184" s="10"/>
      <c r="E1184" s="20"/>
      <c r="F1184" s="9"/>
      <c r="G1184" s="10"/>
      <c r="H1184" s="10"/>
      <c r="I1184" s="9"/>
      <c r="J1184" s="9"/>
      <c r="K1184" s="9"/>
      <c r="L1184" s="10"/>
      <c r="M1184" s="12" t="s">
        <v>41</v>
      </c>
      <c r="N1184" s="9"/>
      <c r="O1184" s="9"/>
      <c r="P1184" s="9"/>
      <c r="Q1184" s="11"/>
    </row>
    <row r="1185" spans="1:17">
      <c r="A1185" s="8" t="s">
        <v>12</v>
      </c>
      <c r="B1185" s="9"/>
      <c r="C1185" s="10"/>
      <c r="D1185" s="10"/>
      <c r="E1185" s="20"/>
      <c r="F1185" s="9"/>
      <c r="G1185" s="10"/>
      <c r="H1185" s="10"/>
      <c r="I1185" s="9"/>
      <c r="J1185" s="9"/>
      <c r="K1185" s="9"/>
      <c r="L1185" s="10"/>
      <c r="M1185" s="12" t="s">
        <v>42</v>
      </c>
      <c r="N1185" s="9"/>
      <c r="O1185" s="9"/>
      <c r="P1185" s="9"/>
      <c r="Q1185" s="11"/>
    </row>
    <row r="1186" spans="1:17">
      <c r="A1186" s="8" t="s">
        <v>3</v>
      </c>
      <c r="B1186" s="12" t="s">
        <v>6</v>
      </c>
      <c r="C1186" s="13" t="s">
        <v>4</v>
      </c>
      <c r="D1186" s="13" t="s">
        <v>5</v>
      </c>
      <c r="E1186" s="23" t="s">
        <v>16</v>
      </c>
      <c r="F1186" s="9"/>
      <c r="G1186" s="13" t="s">
        <v>18</v>
      </c>
      <c r="H1186" s="13" t="s">
        <v>19</v>
      </c>
      <c r="I1186" s="9"/>
      <c r="J1186" s="9"/>
      <c r="K1186" s="9"/>
      <c r="L1186" s="10"/>
      <c r="M1186" s="15">
        <f>L1178</f>
        <v>2442.77</v>
      </c>
      <c r="N1186" s="9" t="s">
        <v>45</v>
      </c>
      <c r="O1186" s="9"/>
      <c r="P1186" s="9"/>
      <c r="Q1186" s="11"/>
    </row>
    <row r="1187" spans="1:17">
      <c r="A1187" s="14" t="s">
        <v>52</v>
      </c>
      <c r="B1187" s="9">
        <v>18</v>
      </c>
      <c r="C1187" s="10">
        <v>63.76</v>
      </c>
      <c r="D1187" s="10">
        <f>C1187*B1187</f>
        <v>1147.68</v>
      </c>
      <c r="E1187" s="15" t="s">
        <v>17</v>
      </c>
      <c r="F1187" s="9"/>
      <c r="G1187" s="10">
        <v>62.29</v>
      </c>
      <c r="H1187" s="10">
        <f>(B1187*G1187)-D1187</f>
        <v>-26.460000000000036</v>
      </c>
      <c r="I1187" s="9"/>
      <c r="J1187" s="9"/>
      <c r="K1187" s="9" t="str">
        <f>"buy "&amp;B1187&amp;" "&amp;A1187&amp;" @ $"&amp;G1187</f>
        <v>buy 18 TRHC @ $62.29</v>
      </c>
      <c r="L1187" s="10">
        <f>L1181-(G1187*B1187)</f>
        <v>-1121.22</v>
      </c>
      <c r="M1187" s="15">
        <f>L1178-(G1187*B1187)</f>
        <v>1321.55</v>
      </c>
      <c r="N1187" s="9"/>
      <c r="O1187" s="9"/>
      <c r="P1187" s="9"/>
      <c r="Q1187" s="11"/>
    </row>
    <row r="1188" spans="1:17">
      <c r="A1188" s="14" t="s">
        <v>54</v>
      </c>
      <c r="B1188" s="9">
        <v>3</v>
      </c>
      <c r="C1188" s="10">
        <v>325.04000000000002</v>
      </c>
      <c r="D1188" s="10">
        <f>C1188*B1188</f>
        <v>975.12000000000012</v>
      </c>
      <c r="E1188" s="15" t="s">
        <v>17</v>
      </c>
      <c r="F1188" s="9"/>
      <c r="G1188" s="10">
        <v>315.94</v>
      </c>
      <c r="H1188" s="10">
        <f>(B1188*G1188)-D1188</f>
        <v>-27.300000000000182</v>
      </c>
      <c r="I1188" s="9"/>
      <c r="J1188" s="9"/>
      <c r="K1188" s="9" t="str">
        <f>"buy "&amp;B1188&amp;" "&amp;A1188&amp;" @ $"&amp;G1188</f>
        <v>buy 3 ABMD @ $315.94</v>
      </c>
      <c r="L1188" s="10">
        <f>L1187-(G1188*B1188)</f>
        <v>-2069.04</v>
      </c>
      <c r="M1188" s="15">
        <f>M1187-(G1188*B1188)</f>
        <v>373.73</v>
      </c>
      <c r="N1188" s="9"/>
      <c r="O1188" s="9"/>
      <c r="P1188" s="9"/>
      <c r="Q1188" s="11"/>
    </row>
    <row r="1189" spans="1:17">
      <c r="A1189" s="14" t="s">
        <v>53</v>
      </c>
      <c r="B1189" s="9">
        <v>46</v>
      </c>
      <c r="C1189" s="10">
        <v>25.71</v>
      </c>
      <c r="D1189" s="10">
        <f>C1189*B1189</f>
        <v>1182.6600000000001</v>
      </c>
      <c r="E1189" s="15" t="s">
        <v>46</v>
      </c>
      <c r="F1189" s="9"/>
      <c r="G1189" s="10">
        <v>25.24</v>
      </c>
      <c r="H1189" s="10">
        <f>(B1189*G1189)-D1189</f>
        <v>-21.620000000000118</v>
      </c>
      <c r="I1189" s="9"/>
      <c r="J1189" s="9"/>
      <c r="K1189" s="9" t="str">
        <f>"buy "&amp;B1189&amp;" "&amp;A1189&amp;" @ $"&amp;G1189</f>
        <v>buy 46 ACHC @ $25.24</v>
      </c>
      <c r="L1189" s="10">
        <f>L1188-(G1189*B1189)</f>
        <v>-3230.08</v>
      </c>
      <c r="M1189" s="15">
        <f>M1188-(G1189*B1189)</f>
        <v>-787.31</v>
      </c>
      <c r="N1189" s="9"/>
      <c r="O1189" s="9"/>
      <c r="P1189" s="9"/>
      <c r="Q1189" s="11"/>
    </row>
    <row r="1190" spans="1:17">
      <c r="A1190" s="14"/>
      <c r="B1190" s="9"/>
      <c r="C1190" s="10"/>
      <c r="D1190" s="10">
        <f>SUM(D1187:D1189)</f>
        <v>3305.46</v>
      </c>
      <c r="E1190" s="9"/>
      <c r="F1190" s="9"/>
      <c r="G1190" s="10" t="s">
        <v>28</v>
      </c>
      <c r="H1190" s="10">
        <f>SUM(H1187:H1189)</f>
        <v>-75.380000000000337</v>
      </c>
      <c r="I1190" s="9"/>
      <c r="J1190" s="9"/>
      <c r="K1190" s="9"/>
      <c r="L1190" s="10"/>
      <c r="M1190" s="9"/>
      <c r="N1190" s="9"/>
      <c r="O1190" s="9"/>
      <c r="P1190" s="9"/>
      <c r="Q1190" s="11"/>
    </row>
    <row r="1191" spans="1:17">
      <c r="A1191" s="14"/>
      <c r="B1191" s="9"/>
      <c r="C1191" s="10"/>
      <c r="D1191" s="10"/>
      <c r="E1191" s="9"/>
      <c r="F1191" s="9"/>
      <c r="G1191" s="10"/>
      <c r="H1191" s="10"/>
      <c r="I1191" s="9"/>
      <c r="J1191" s="9"/>
      <c r="K1191" s="9"/>
      <c r="L1191" s="10"/>
      <c r="M1191" s="9"/>
      <c r="N1191" s="9"/>
      <c r="O1191" s="9"/>
      <c r="P1191" s="9"/>
      <c r="Q1191" s="11"/>
    </row>
    <row r="1192" spans="1:17">
      <c r="A1192" s="14"/>
      <c r="B1192" s="9"/>
      <c r="C1192" s="10"/>
      <c r="D1192" s="10"/>
      <c r="E1192" s="9"/>
      <c r="F1192" s="9"/>
      <c r="G1192" s="10"/>
      <c r="H1192" s="10"/>
      <c r="I1192" s="9"/>
      <c r="J1192" s="9"/>
      <c r="K1192" s="9"/>
      <c r="L1192" s="10"/>
      <c r="M1192" s="9"/>
      <c r="N1192" s="9"/>
      <c r="O1192" s="9"/>
      <c r="P1192" s="9"/>
      <c r="Q1192" s="11"/>
    </row>
    <row r="1193" spans="1:17">
      <c r="A1193" s="14"/>
      <c r="B1193" s="9"/>
      <c r="C1193" s="10"/>
      <c r="D1193" s="10"/>
      <c r="E1193" s="9"/>
      <c r="F1193" s="9"/>
      <c r="G1193" s="10"/>
      <c r="H1193" s="10"/>
      <c r="I1193" s="9"/>
      <c r="J1193" s="9"/>
      <c r="K1193" s="9"/>
      <c r="L1193" s="9"/>
      <c r="M1193" s="9"/>
      <c r="N1193" s="9"/>
      <c r="O1193" s="9"/>
      <c r="P1193" s="9"/>
      <c r="Q1193" s="11"/>
    </row>
    <row r="1194" spans="1:17">
      <c r="A1194" s="14" t="s">
        <v>23</v>
      </c>
      <c r="B1194" s="9"/>
      <c r="C1194" s="10"/>
      <c r="D1194" s="22">
        <v>307.05</v>
      </c>
      <c r="E1194" s="9" t="s">
        <v>35</v>
      </c>
      <c r="F1194" s="9"/>
      <c r="G1194" s="10"/>
      <c r="H1194" s="10"/>
      <c r="I1194" s="9"/>
      <c r="J1194" s="9"/>
      <c r="K1194" s="9"/>
      <c r="L1194" s="9"/>
      <c r="M1194" s="9"/>
      <c r="N1194" s="9"/>
      <c r="O1194" s="9"/>
      <c r="P1194" s="9"/>
      <c r="Q1194" s="11"/>
    </row>
    <row r="1195" spans="1:17">
      <c r="A1195" s="14" t="s">
        <v>24</v>
      </c>
      <c r="B1195" s="9"/>
      <c r="C1195" s="10"/>
      <c r="D1195" s="10">
        <f>H1182</f>
        <v>0.50999999999999091</v>
      </c>
      <c r="E1195" s="9" t="s">
        <v>36</v>
      </c>
      <c r="F1195" s="9"/>
      <c r="G1195" s="10"/>
      <c r="H1195" s="10"/>
      <c r="I1195" s="9"/>
      <c r="J1195" s="9"/>
      <c r="K1195" s="9"/>
      <c r="L1195" s="9"/>
      <c r="M1195" s="9"/>
      <c r="N1195" s="9"/>
      <c r="O1195" s="9"/>
      <c r="P1195" s="9"/>
      <c r="Q1195" s="11"/>
    </row>
    <row r="1196" spans="1:17">
      <c r="A1196" s="14" t="s">
        <v>25</v>
      </c>
      <c r="B1196" s="9"/>
      <c r="C1196" s="10"/>
      <c r="D1196" s="10">
        <f>D1194+D1195</f>
        <v>307.56</v>
      </c>
      <c r="E1196" s="9"/>
      <c r="F1196" s="9"/>
      <c r="G1196" s="10"/>
      <c r="H1196" s="10"/>
      <c r="I1196" s="9"/>
      <c r="J1196" s="9"/>
      <c r="K1196" s="9"/>
      <c r="L1196" s="9"/>
      <c r="M1196" s="9"/>
      <c r="N1196" s="9"/>
      <c r="O1196" s="9"/>
      <c r="P1196" s="9"/>
      <c r="Q1196" s="11"/>
    </row>
    <row r="1197" spans="1:17">
      <c r="A1197" s="14" t="s">
        <v>27</v>
      </c>
      <c r="B1197" s="9"/>
      <c r="C1197" s="10"/>
      <c r="D1197" s="10">
        <f>H1190</f>
        <v>-75.380000000000337</v>
      </c>
      <c r="E1197" s="9" t="s">
        <v>37</v>
      </c>
      <c r="F1197" s="9"/>
      <c r="G1197" s="10"/>
      <c r="H1197" s="10"/>
      <c r="I1197" s="9"/>
      <c r="J1197" s="9"/>
      <c r="K1197" s="9"/>
      <c r="L1197" s="9"/>
      <c r="M1197" s="9"/>
      <c r="N1197" s="9"/>
      <c r="O1197" s="9"/>
      <c r="P1197" s="9"/>
      <c r="Q1197" s="11"/>
    </row>
    <row r="1198" spans="1:17">
      <c r="A1198" s="14" t="s">
        <v>25</v>
      </c>
      <c r="B1198" s="9"/>
      <c r="C1198" s="10"/>
      <c r="D1198" s="10">
        <f>D1196-D1197</f>
        <v>382.94000000000034</v>
      </c>
      <c r="E1198" s="20" t="s">
        <v>38</v>
      </c>
      <c r="F1198" s="9"/>
      <c r="G1198" s="10"/>
      <c r="H1198" s="10"/>
      <c r="I1198" s="9"/>
      <c r="J1198" s="9"/>
      <c r="K1198" s="9"/>
      <c r="L1198" s="9"/>
      <c r="M1198" s="9"/>
      <c r="N1198" s="9"/>
      <c r="O1198" s="9"/>
      <c r="P1198" s="9"/>
      <c r="Q1198" s="11"/>
    </row>
    <row r="1199" spans="1:17" ht="14.65" thickBot="1">
      <c r="A1199" s="16"/>
      <c r="B1199" s="17"/>
      <c r="C1199" s="18"/>
      <c r="D1199" s="18"/>
      <c r="E1199" s="17"/>
      <c r="F1199" s="17"/>
      <c r="G1199" s="18"/>
      <c r="H1199" s="18"/>
      <c r="I1199" s="17"/>
      <c r="J1199" s="17"/>
      <c r="K1199" s="17"/>
      <c r="L1199" s="17"/>
      <c r="M1199" s="17"/>
      <c r="N1199" s="17"/>
      <c r="O1199" s="17"/>
      <c r="P1199" s="17"/>
      <c r="Q1199" s="19"/>
    </row>
    <row r="1200" spans="1:17" ht="15" thickTop="1" thickBot="1"/>
    <row r="1201" spans="1:19" ht="14.65" thickTop="1">
      <c r="A1201" s="3"/>
      <c r="B1201" s="4"/>
      <c r="C1201" s="5">
        <v>43282</v>
      </c>
      <c r="D1201" s="6"/>
      <c r="E1201" s="4"/>
      <c r="F1201" s="4"/>
      <c r="G1201" s="6"/>
      <c r="H1201" s="6"/>
      <c r="I1201" s="4"/>
      <c r="J1201" s="4"/>
      <c r="K1201" s="4"/>
      <c r="L1201" s="4"/>
      <c r="M1201" s="4"/>
      <c r="N1201" s="4"/>
      <c r="O1201" s="4"/>
      <c r="P1201" s="4"/>
      <c r="Q1201" s="4"/>
      <c r="R1201" s="4"/>
      <c r="S1201" s="7"/>
    </row>
    <row r="1202" spans="1:19">
      <c r="A1202" s="8" t="s">
        <v>11</v>
      </c>
      <c r="B1202" s="9"/>
      <c r="C1202" s="10"/>
      <c r="D1202" s="10"/>
      <c r="E1202" s="9"/>
      <c r="F1202" s="9"/>
      <c r="G1202" s="10"/>
      <c r="H1202" s="10"/>
      <c r="I1202" s="9"/>
      <c r="J1202" s="9"/>
      <c r="K1202" s="9"/>
      <c r="L1202" s="9"/>
      <c r="M1202" s="9"/>
      <c r="N1202" s="9"/>
      <c r="O1202" s="9"/>
      <c r="P1202" s="9"/>
      <c r="Q1202" s="9"/>
      <c r="R1202" s="9"/>
      <c r="S1202" s="11"/>
    </row>
    <row r="1203" spans="1:19">
      <c r="A1203" s="8" t="s">
        <v>3</v>
      </c>
      <c r="B1203" s="12" t="s">
        <v>6</v>
      </c>
      <c r="C1203" s="13" t="s">
        <v>4</v>
      </c>
      <c r="D1203" s="13" t="s">
        <v>7</v>
      </c>
      <c r="E1203" s="12" t="s">
        <v>16</v>
      </c>
      <c r="F1203" s="9"/>
      <c r="G1203" s="13" t="s">
        <v>18</v>
      </c>
      <c r="H1203" s="13" t="s">
        <v>19</v>
      </c>
      <c r="I1203" s="9"/>
      <c r="J1203" s="9"/>
      <c r="K1203" s="9"/>
      <c r="L1203" s="9"/>
      <c r="M1203" s="9"/>
      <c r="N1203" s="9"/>
      <c r="O1203" s="9"/>
      <c r="P1203" s="9"/>
      <c r="Q1203" s="9"/>
      <c r="R1203" s="9"/>
      <c r="S1203" s="11"/>
    </row>
    <row r="1204" spans="1:19">
      <c r="A1204" s="14" t="s">
        <v>8</v>
      </c>
      <c r="B1204" s="9">
        <v>15</v>
      </c>
      <c r="C1204" s="10">
        <v>99.82</v>
      </c>
      <c r="D1204" s="10">
        <f>C1204*B1204</f>
        <v>1497.3</v>
      </c>
      <c r="E1204" s="9" t="s">
        <v>17</v>
      </c>
      <c r="F1204" s="9"/>
      <c r="G1204" s="10">
        <v>98.67</v>
      </c>
      <c r="H1204" s="10">
        <f>(B1204*G1204)-D1204</f>
        <v>-17.25</v>
      </c>
      <c r="I1204" s="9"/>
      <c r="J1204" s="9"/>
      <c r="K1204" s="9"/>
      <c r="L1204" s="9"/>
      <c r="M1204" s="9"/>
      <c r="N1204" s="9"/>
      <c r="O1204" s="9"/>
      <c r="P1204" s="9"/>
      <c r="Q1204" s="9"/>
      <c r="R1204" s="9"/>
      <c r="S1204" s="11"/>
    </row>
    <row r="1205" spans="1:19">
      <c r="A1205" s="14" t="s">
        <v>9</v>
      </c>
      <c r="B1205" s="9">
        <v>26</v>
      </c>
      <c r="C1205" s="10">
        <v>53.72</v>
      </c>
      <c r="D1205" s="10">
        <f>C1205*B1205</f>
        <v>1396.72</v>
      </c>
      <c r="E1205" s="9" t="s">
        <v>17</v>
      </c>
      <c r="F1205" s="9"/>
      <c r="G1205" s="10">
        <v>53.26</v>
      </c>
      <c r="H1205" s="10">
        <f>(B1205*G1205)-D1205</f>
        <v>-11.960000000000036</v>
      </c>
      <c r="I1205" s="9"/>
      <c r="J1205" s="9"/>
      <c r="K1205" s="9"/>
      <c r="L1205" s="9"/>
      <c r="M1205" s="9"/>
      <c r="N1205" s="9"/>
      <c r="O1205" s="9"/>
      <c r="P1205" s="9"/>
      <c r="Q1205" s="9"/>
      <c r="R1205" s="9"/>
      <c r="S1205" s="11"/>
    </row>
    <row r="1206" spans="1:19">
      <c r="A1206" s="14" t="s">
        <v>10</v>
      </c>
      <c r="B1206" s="9">
        <v>38</v>
      </c>
      <c r="C1206" s="10">
        <v>36.630000000000003</v>
      </c>
      <c r="D1206" s="10">
        <f>C1206*B1206</f>
        <v>1391.94</v>
      </c>
      <c r="E1206" s="9" t="s">
        <v>17</v>
      </c>
      <c r="F1206" s="9"/>
      <c r="G1206" s="10">
        <v>36.32</v>
      </c>
      <c r="H1206" s="10">
        <f>(B1206*G1206)-D1206</f>
        <v>-11.779999999999973</v>
      </c>
      <c r="I1206" s="9"/>
      <c r="J1206" s="9"/>
      <c r="K1206" s="9"/>
      <c r="L1206" s="9"/>
      <c r="M1206" s="9"/>
      <c r="N1206" s="9"/>
      <c r="O1206" s="9"/>
      <c r="P1206" s="9"/>
      <c r="Q1206" s="9"/>
      <c r="R1206" s="9"/>
      <c r="S1206" s="11"/>
    </row>
    <row r="1207" spans="1:19">
      <c r="A1207" s="14"/>
      <c r="B1207" s="9"/>
      <c r="C1207" s="10"/>
      <c r="D1207" s="10">
        <f>SUM(D1204:D1206)</f>
        <v>4285.96</v>
      </c>
      <c r="E1207" s="9"/>
      <c r="F1207" s="9"/>
      <c r="G1207" s="10"/>
      <c r="H1207" s="10"/>
      <c r="I1207" s="9"/>
      <c r="J1207" s="9"/>
      <c r="K1207" s="9"/>
      <c r="L1207" s="9"/>
      <c r="M1207" s="9"/>
      <c r="N1207" s="9"/>
      <c r="O1207" s="9"/>
      <c r="P1207" s="9"/>
      <c r="Q1207" s="9"/>
      <c r="R1207" s="9"/>
      <c r="S1207" s="11"/>
    </row>
    <row r="1208" spans="1:19">
      <c r="A1208" s="14"/>
      <c r="B1208" s="9"/>
      <c r="C1208" s="10"/>
      <c r="D1208" s="10"/>
      <c r="E1208" s="9"/>
      <c r="F1208" s="9"/>
      <c r="G1208" s="10"/>
      <c r="H1208" s="10"/>
      <c r="I1208" s="9"/>
      <c r="J1208" s="9"/>
      <c r="K1208" s="9"/>
      <c r="L1208" s="9"/>
      <c r="M1208" s="9"/>
      <c r="N1208" s="9"/>
      <c r="O1208" s="9"/>
      <c r="P1208" s="9"/>
      <c r="Q1208" s="9"/>
      <c r="R1208" s="9"/>
      <c r="S1208" s="11"/>
    </row>
    <row r="1209" spans="1:19">
      <c r="A1209" s="14"/>
      <c r="B1209" s="9"/>
      <c r="C1209" s="10"/>
      <c r="D1209" s="10"/>
      <c r="E1209" s="9"/>
      <c r="F1209" s="9"/>
      <c r="G1209" s="10"/>
      <c r="H1209" s="10"/>
      <c r="I1209" s="9"/>
      <c r="J1209" s="9"/>
      <c r="K1209" s="9"/>
      <c r="L1209" s="9"/>
      <c r="M1209" s="9"/>
      <c r="N1209" s="9"/>
      <c r="O1209" s="9"/>
      <c r="P1209" s="9"/>
      <c r="Q1209" s="9"/>
      <c r="R1209" s="9"/>
      <c r="S1209" s="11"/>
    </row>
    <row r="1210" spans="1:19">
      <c r="A1210" s="8" t="s">
        <v>12</v>
      </c>
      <c r="B1210" s="9"/>
      <c r="C1210" s="10"/>
      <c r="D1210" s="10"/>
      <c r="E1210" s="9"/>
      <c r="F1210" s="9"/>
      <c r="G1210" s="10"/>
      <c r="H1210" s="10"/>
      <c r="I1210" s="9"/>
      <c r="J1210" s="9"/>
      <c r="K1210" s="9"/>
      <c r="L1210" s="9"/>
      <c r="M1210" s="9"/>
      <c r="N1210" s="9"/>
      <c r="O1210" s="9"/>
      <c r="P1210" s="9"/>
      <c r="Q1210" s="9"/>
      <c r="R1210" s="9"/>
      <c r="S1210" s="11"/>
    </row>
    <row r="1211" spans="1:19">
      <c r="A1211" s="8" t="s">
        <v>3</v>
      </c>
      <c r="B1211" s="12" t="s">
        <v>6</v>
      </c>
      <c r="C1211" s="13" t="s">
        <v>4</v>
      </c>
      <c r="D1211" s="13" t="s">
        <v>5</v>
      </c>
      <c r="E1211" s="15">
        <f>D1218</f>
        <v>3936.55</v>
      </c>
      <c r="F1211" s="9"/>
      <c r="G1211" s="13" t="s">
        <v>18</v>
      </c>
      <c r="H1211" s="13" t="s">
        <v>19</v>
      </c>
      <c r="I1211" s="9"/>
      <c r="J1211" s="9"/>
      <c r="K1211" s="9"/>
      <c r="L1211" s="9"/>
      <c r="M1211" s="9"/>
      <c r="N1211" s="9"/>
      <c r="O1211" s="9"/>
      <c r="P1211" s="9"/>
      <c r="Q1211" s="9"/>
      <c r="R1211" s="9"/>
      <c r="S1211" s="11"/>
    </row>
    <row r="1212" spans="1:19">
      <c r="A1212" s="14" t="s">
        <v>0</v>
      </c>
      <c r="B1212" s="9">
        <v>10</v>
      </c>
      <c r="C1212" s="10">
        <v>144.54</v>
      </c>
      <c r="D1212" s="10">
        <f>C1212*B1212</f>
        <v>1445.3999999999999</v>
      </c>
      <c r="E1212" s="15">
        <f>E1211-D1212</f>
        <v>2491.1500000000005</v>
      </c>
      <c r="F1212" s="9" t="s">
        <v>17</v>
      </c>
      <c r="G1212" s="10">
        <v>144.54</v>
      </c>
      <c r="H1212" s="13">
        <f>D1212-(G1212*B1212)</f>
        <v>0</v>
      </c>
      <c r="I1212" s="9"/>
      <c r="J1212" s="9"/>
      <c r="K1212" s="9"/>
      <c r="L1212" s="9"/>
      <c r="M1212" s="9"/>
      <c r="N1212" s="9"/>
      <c r="O1212" s="9"/>
      <c r="P1212" s="9"/>
      <c r="Q1212" s="9"/>
      <c r="R1212" s="9"/>
      <c r="S1212" s="11"/>
    </row>
    <row r="1213" spans="1:19">
      <c r="A1213" s="14" t="s">
        <v>1</v>
      </c>
      <c r="B1213" s="9">
        <v>12</v>
      </c>
      <c r="C1213" s="10">
        <v>119.02</v>
      </c>
      <c r="D1213" s="10">
        <f>C1213*B1213</f>
        <v>1428.24</v>
      </c>
      <c r="E1213" s="15">
        <f>E1212-D1213</f>
        <v>1062.9100000000005</v>
      </c>
      <c r="F1213" s="9" t="s">
        <v>17</v>
      </c>
      <c r="G1213" s="10">
        <v>120.88</v>
      </c>
      <c r="H1213" s="13">
        <f>D1213-(G1213*B1213)</f>
        <v>-22.319999999999936</v>
      </c>
      <c r="I1213" s="9"/>
      <c r="J1213" s="9"/>
      <c r="K1213" s="9"/>
      <c r="L1213" s="9"/>
      <c r="M1213" s="9"/>
      <c r="N1213" s="9"/>
      <c r="O1213" s="9"/>
      <c r="P1213" s="9"/>
      <c r="Q1213" s="9"/>
      <c r="R1213" s="9"/>
      <c r="S1213" s="11"/>
    </row>
    <row r="1214" spans="1:19">
      <c r="A1214" s="14" t="s">
        <v>2</v>
      </c>
      <c r="B1214" s="9">
        <v>72</v>
      </c>
      <c r="C1214" s="10">
        <v>21.09</v>
      </c>
      <c r="D1214" s="10">
        <f>C1214*B1214</f>
        <v>1518.48</v>
      </c>
      <c r="E1214" s="9"/>
      <c r="F1214" s="9"/>
      <c r="G1214" s="10">
        <v>21.03</v>
      </c>
      <c r="H1214" s="13">
        <f>D1214-(G1214*B1214)</f>
        <v>4.3199999999999363</v>
      </c>
      <c r="I1214" s="9"/>
      <c r="J1214" s="9"/>
      <c r="K1214" s="9"/>
      <c r="L1214" s="9"/>
      <c r="M1214" s="9"/>
      <c r="N1214" s="9"/>
      <c r="O1214" s="9"/>
      <c r="P1214" s="9"/>
      <c r="Q1214" s="9"/>
      <c r="R1214" s="9"/>
      <c r="S1214" s="11"/>
    </row>
    <row r="1215" spans="1:19">
      <c r="A1215" s="14"/>
      <c r="B1215" s="9"/>
      <c r="C1215" s="10"/>
      <c r="D1215" s="10">
        <f>SUM(D1212:D1214)</f>
        <v>4392.12</v>
      </c>
      <c r="E1215" s="9"/>
      <c r="F1215" s="9"/>
      <c r="G1215" s="10"/>
      <c r="H1215" s="10"/>
      <c r="I1215" s="9"/>
      <c r="J1215" s="9"/>
      <c r="K1215" s="9"/>
      <c r="L1215" s="9"/>
      <c r="M1215" s="9"/>
      <c r="N1215" s="9"/>
      <c r="O1215" s="9"/>
      <c r="P1215" s="9"/>
      <c r="Q1215" s="9"/>
      <c r="R1215" s="9"/>
      <c r="S1215" s="11"/>
    </row>
    <row r="1216" spans="1:19">
      <c r="A1216" s="14"/>
      <c r="B1216" s="9"/>
      <c r="C1216" s="10"/>
      <c r="D1216" s="10"/>
      <c r="E1216" s="9"/>
      <c r="F1216" s="9"/>
      <c r="G1216" s="10"/>
      <c r="H1216" s="10"/>
      <c r="I1216" s="9"/>
      <c r="J1216" s="9"/>
      <c r="K1216" s="9"/>
      <c r="L1216" s="9"/>
      <c r="M1216" s="9"/>
      <c r="N1216" s="9"/>
      <c r="O1216" s="9"/>
      <c r="P1216" s="9"/>
      <c r="Q1216" s="9"/>
      <c r="R1216" s="9"/>
      <c r="S1216" s="11"/>
    </row>
    <row r="1217" spans="1:19">
      <c r="A1217" s="14"/>
      <c r="B1217" s="9"/>
      <c r="C1217" s="10"/>
      <c r="D1217" s="10"/>
      <c r="E1217" s="9"/>
      <c r="F1217" s="9"/>
      <c r="G1217" s="10"/>
      <c r="H1217" s="10"/>
      <c r="I1217" s="9"/>
      <c r="J1217" s="9"/>
      <c r="K1217" s="9"/>
      <c r="L1217" s="9"/>
      <c r="M1217" s="9"/>
      <c r="N1217" s="9"/>
      <c r="O1217" s="9"/>
      <c r="P1217" s="9"/>
      <c r="Q1217" s="9"/>
      <c r="R1217" s="9"/>
      <c r="S1217" s="11"/>
    </row>
    <row r="1218" spans="1:19">
      <c r="A1218" s="14" t="s">
        <v>13</v>
      </c>
      <c r="B1218" s="9"/>
      <c r="C1218" s="10"/>
      <c r="D1218" s="10">
        <v>3936.55</v>
      </c>
      <c r="E1218" s="9"/>
      <c r="F1218" s="9"/>
      <c r="G1218" s="10" t="s">
        <v>20</v>
      </c>
      <c r="H1218" s="10">
        <f>SUM(H1212:H1214)+SUM(H1204:H1206)</f>
        <v>-58.990000000000009</v>
      </c>
      <c r="I1218" s="9"/>
      <c r="J1218" s="9"/>
      <c r="K1218" s="9"/>
      <c r="L1218" s="9"/>
      <c r="M1218" s="9"/>
      <c r="N1218" s="9"/>
      <c r="O1218" s="9"/>
      <c r="P1218" s="9"/>
      <c r="Q1218" s="9"/>
      <c r="R1218" s="9"/>
      <c r="S1218" s="11"/>
    </row>
    <row r="1219" spans="1:19">
      <c r="A1219" s="14" t="s">
        <v>14</v>
      </c>
      <c r="B1219" s="9"/>
      <c r="C1219" s="10"/>
      <c r="D1219" s="10">
        <f>D1207</f>
        <v>4285.96</v>
      </c>
      <c r="E1219" s="9"/>
      <c r="F1219" s="9"/>
      <c r="G1219" s="10" t="s">
        <v>21</v>
      </c>
      <c r="H1219" s="10">
        <f>164.85</f>
        <v>164.85</v>
      </c>
      <c r="I1219" s="9"/>
      <c r="J1219" s="9"/>
      <c r="K1219" s="9"/>
      <c r="L1219" s="9"/>
      <c r="M1219" s="9"/>
      <c r="N1219" s="9"/>
      <c r="O1219" s="9"/>
      <c r="P1219" s="9"/>
      <c r="Q1219" s="9"/>
      <c r="R1219" s="9"/>
      <c r="S1219" s="11"/>
    </row>
    <row r="1220" spans="1:19" ht="14.65" thickBot="1">
      <c r="A1220" s="16" t="s">
        <v>15</v>
      </c>
      <c r="B1220" s="17"/>
      <c r="C1220" s="18"/>
      <c r="D1220" s="18">
        <f>D1219+D1218</f>
        <v>8222.51</v>
      </c>
      <c r="E1220" s="17"/>
      <c r="F1220" s="17"/>
      <c r="G1220" s="18" t="s">
        <v>22</v>
      </c>
      <c r="H1220" s="18">
        <f>H1219+H1218</f>
        <v>105.85999999999999</v>
      </c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9"/>
    </row>
    <row r="1221" spans="1:19" ht="14.65" thickTop="1"/>
  </sheetData>
  <printOptions gridLines="1"/>
  <pageMargins left="0.7" right="0.7" top="0.75" bottom="0.75" header="0.3" footer="0.3"/>
  <pageSetup scale="10" orientation="landscape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2024-08-30T13:35:20Z</cp:lastPrinted>
  <dcterms:created xsi:type="dcterms:W3CDTF">2018-06-30T02:06:06Z</dcterms:created>
  <dcterms:modified xsi:type="dcterms:W3CDTF">2024-09-03T14:21:37Z</dcterms:modified>
</cp:coreProperties>
</file>