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boneyard\marketdata\TradeBook\"/>
    </mc:Choice>
  </mc:AlternateContent>
  <bookViews>
    <workbookView xWindow="158" yWindow="300" windowWidth="25103" windowHeight="12338"/>
  </bookViews>
  <sheets>
    <sheet name="Sheet4" sheetId="4" r:id="rId1"/>
    <sheet name="Sheet1" sheetId="1" r:id="rId2"/>
  </sheets>
  <calcPr calcId="152511"/>
</workbook>
</file>

<file path=xl/calcChain.xml><?xml version="1.0" encoding="utf-8"?>
<calcChain xmlns="http://schemas.openxmlformats.org/spreadsheetml/2006/main">
  <c r="K19" i="4" l="1"/>
  <c r="D19" i="4"/>
  <c r="H19" i="4" s="1"/>
  <c r="K18" i="4"/>
  <c r="D18" i="4"/>
  <c r="H18" i="4" s="1"/>
  <c r="M17" i="4"/>
  <c r="M18" i="4" s="1"/>
  <c r="M19" i="4" s="1"/>
  <c r="N19" i="4" s="1"/>
  <c r="K17" i="4"/>
  <c r="D17" i="4"/>
  <c r="H17" i="4" s="1"/>
  <c r="K11" i="4"/>
  <c r="J11" i="4"/>
  <c r="D11" i="4"/>
  <c r="H11" i="4" s="1"/>
  <c r="K10" i="4"/>
  <c r="J10" i="4"/>
  <c r="D10" i="4"/>
  <c r="L9" i="4"/>
  <c r="L10" i="4" s="1"/>
  <c r="L11" i="4" s="1"/>
  <c r="L17" i="4" s="1"/>
  <c r="L18" i="4" s="1"/>
  <c r="L19" i="4" s="1"/>
  <c r="K9" i="4"/>
  <c r="J9" i="4"/>
  <c r="J12" i="4" s="1"/>
  <c r="D9" i="4"/>
  <c r="H9" i="4" s="1"/>
  <c r="H20" i="4" l="1"/>
  <c r="D27" i="4" s="1"/>
  <c r="N21" i="4"/>
  <c r="D20" i="4"/>
  <c r="F19" i="4" s="1"/>
  <c r="D12" i="4"/>
  <c r="F9" i="4" s="1"/>
  <c r="M21" i="4"/>
  <c r="F10" i="4"/>
  <c r="H10" i="4"/>
  <c r="H12" i="4" s="1"/>
  <c r="D25" i="4" s="1"/>
  <c r="D26" i="4" s="1"/>
  <c r="F11" i="4"/>
  <c r="K49" i="4"/>
  <c r="D49" i="4"/>
  <c r="K48" i="4"/>
  <c r="D48" i="4"/>
  <c r="M47" i="4"/>
  <c r="M48" i="4" s="1"/>
  <c r="M49" i="4" s="1"/>
  <c r="N49" i="4" s="1"/>
  <c r="K47" i="4"/>
  <c r="D47" i="4"/>
  <c r="H47" i="4" s="1"/>
  <c r="K41" i="4"/>
  <c r="J41" i="4"/>
  <c r="D41" i="4"/>
  <c r="K40" i="4"/>
  <c r="J40" i="4"/>
  <c r="D40" i="4"/>
  <c r="H40" i="4" s="1"/>
  <c r="L39" i="4"/>
  <c r="L40" i="4" s="1"/>
  <c r="L41" i="4" s="1"/>
  <c r="L47" i="4" s="1"/>
  <c r="L48" i="4" s="1"/>
  <c r="L49" i="4" s="1"/>
  <c r="K39" i="4"/>
  <c r="J39" i="4"/>
  <c r="D39" i="4"/>
  <c r="H39" i="4" s="1"/>
  <c r="D28" i="4" l="1"/>
  <c r="F12" i="4"/>
  <c r="F18" i="4"/>
  <c r="F17" i="4"/>
  <c r="F20" i="4"/>
  <c r="H48" i="4"/>
  <c r="D50" i="4"/>
  <c r="F48" i="4" s="1"/>
  <c r="D42" i="4"/>
  <c r="J42" i="4"/>
  <c r="N51" i="4"/>
  <c r="M51" i="4"/>
  <c r="F41" i="4"/>
  <c r="H41" i="4"/>
  <c r="H42" i="4" s="1"/>
  <c r="D55" i="4" s="1"/>
  <c r="D56" i="4" s="1"/>
  <c r="H49" i="4"/>
  <c r="F39" i="4"/>
  <c r="F40" i="4"/>
  <c r="K78" i="4"/>
  <c r="D78" i="4"/>
  <c r="K77" i="4"/>
  <c r="D77" i="4"/>
  <c r="H77" i="4" s="1"/>
  <c r="M76" i="4"/>
  <c r="M77" i="4" s="1"/>
  <c r="M78" i="4" s="1"/>
  <c r="N78" i="4" s="1"/>
  <c r="K76" i="4"/>
  <c r="D76" i="4"/>
  <c r="K70" i="4"/>
  <c r="J70" i="4"/>
  <c r="D70" i="4"/>
  <c r="H70" i="4" s="1"/>
  <c r="K69" i="4"/>
  <c r="J69" i="4"/>
  <c r="D69" i="4"/>
  <c r="H69" i="4" s="1"/>
  <c r="L68" i="4"/>
  <c r="L69" i="4" s="1"/>
  <c r="L70" i="4" s="1"/>
  <c r="L76" i="4" s="1"/>
  <c r="L77" i="4" s="1"/>
  <c r="L78" i="4" s="1"/>
  <c r="K68" i="4"/>
  <c r="J68" i="4"/>
  <c r="D68" i="4"/>
  <c r="H68" i="4" s="1"/>
  <c r="F47" i="4" l="1"/>
  <c r="H50" i="4"/>
  <c r="D57" i="4" s="1"/>
  <c r="D58" i="4" s="1"/>
  <c r="F49" i="4"/>
  <c r="F42" i="4"/>
  <c r="H71" i="4"/>
  <c r="D84" i="4" s="1"/>
  <c r="D85" i="4" s="1"/>
  <c r="J71" i="4"/>
  <c r="N80" i="4" s="1"/>
  <c r="H78" i="4"/>
  <c r="D71" i="4"/>
  <c r="F70" i="4" s="1"/>
  <c r="D79" i="4"/>
  <c r="F76" i="4" s="1"/>
  <c r="H76" i="4"/>
  <c r="K108" i="4"/>
  <c r="D108" i="4"/>
  <c r="K107" i="4"/>
  <c r="D107" i="4"/>
  <c r="H107" i="4" s="1"/>
  <c r="M106" i="4"/>
  <c r="M107" i="4" s="1"/>
  <c r="M108" i="4" s="1"/>
  <c r="N108" i="4" s="1"/>
  <c r="K106" i="4"/>
  <c r="D106" i="4"/>
  <c r="H106" i="4" s="1"/>
  <c r="K100" i="4"/>
  <c r="J100" i="4"/>
  <c r="D100" i="4"/>
  <c r="K99" i="4"/>
  <c r="J99" i="4"/>
  <c r="D99" i="4"/>
  <c r="H99" i="4" s="1"/>
  <c r="L98" i="4"/>
  <c r="L99" i="4" s="1"/>
  <c r="L100" i="4" s="1"/>
  <c r="L106" i="4" s="1"/>
  <c r="L107" i="4" s="1"/>
  <c r="L108" i="4" s="1"/>
  <c r="K98" i="4"/>
  <c r="J98" i="4"/>
  <c r="D98" i="4"/>
  <c r="H98" i="4" s="1"/>
  <c r="F50" i="4" l="1"/>
  <c r="H79" i="4"/>
  <c r="D86" i="4" s="1"/>
  <c r="D87" i="4" s="1"/>
  <c r="F69" i="4"/>
  <c r="F68" i="4"/>
  <c r="M80" i="4"/>
  <c r="F71" i="4"/>
  <c r="F78" i="4"/>
  <c r="F77" i="4"/>
  <c r="F79" i="4" s="1"/>
  <c r="D109" i="4"/>
  <c r="F107" i="4" s="1"/>
  <c r="D101" i="4"/>
  <c r="F98" i="4" s="1"/>
  <c r="J101" i="4"/>
  <c r="M110" i="4" s="1"/>
  <c r="H100" i="4"/>
  <c r="H101" i="4" s="1"/>
  <c r="D114" i="4" s="1"/>
  <c r="D115" i="4" s="1"/>
  <c r="H108" i="4"/>
  <c r="H109" i="4" s="1"/>
  <c r="D116" i="4" s="1"/>
  <c r="K138" i="4"/>
  <c r="D138" i="4"/>
  <c r="H138" i="4" s="1"/>
  <c r="K137" i="4"/>
  <c r="D137" i="4"/>
  <c r="M136" i="4"/>
  <c r="M137" i="4" s="1"/>
  <c r="M138" i="4" s="1"/>
  <c r="N138" i="4" s="1"/>
  <c r="K136" i="4"/>
  <c r="D136" i="4"/>
  <c r="H136" i="4" s="1"/>
  <c r="K130" i="4"/>
  <c r="J130" i="4"/>
  <c r="D130" i="4"/>
  <c r="K129" i="4"/>
  <c r="J129" i="4"/>
  <c r="D129" i="4"/>
  <c r="H129" i="4" s="1"/>
  <c r="L128" i="4"/>
  <c r="L129" i="4" s="1"/>
  <c r="L130" i="4" s="1"/>
  <c r="L136" i="4" s="1"/>
  <c r="L137" i="4" s="1"/>
  <c r="L138" i="4" s="1"/>
  <c r="K128" i="4"/>
  <c r="J128" i="4"/>
  <c r="D128" i="4"/>
  <c r="H128" i="4" s="1"/>
  <c r="D168" i="4"/>
  <c r="N110" i="4" l="1"/>
  <c r="F106" i="4"/>
  <c r="F108" i="4"/>
  <c r="D117" i="4"/>
  <c r="F100" i="4"/>
  <c r="F99" i="4"/>
  <c r="D139" i="4"/>
  <c r="F137" i="4" s="1"/>
  <c r="J131" i="4"/>
  <c r="N140" i="4" s="1"/>
  <c r="D131" i="4"/>
  <c r="F129" i="4" s="1"/>
  <c r="H137" i="4"/>
  <c r="H139" i="4" s="1"/>
  <c r="D146" i="4" s="1"/>
  <c r="H130" i="4"/>
  <c r="H131" i="4" s="1"/>
  <c r="D144" i="4" s="1"/>
  <c r="D145" i="4" s="1"/>
  <c r="K168" i="4"/>
  <c r="K167" i="4"/>
  <c r="D167" i="4"/>
  <c r="H167" i="4" s="1"/>
  <c r="M166" i="4"/>
  <c r="M167" i="4" s="1"/>
  <c r="M168" i="4" s="1"/>
  <c r="N168" i="4" s="1"/>
  <c r="K166" i="4"/>
  <c r="D166" i="4"/>
  <c r="H166" i="4" s="1"/>
  <c r="K160" i="4"/>
  <c r="J160" i="4"/>
  <c r="D160" i="4"/>
  <c r="K159" i="4"/>
  <c r="J159" i="4"/>
  <c r="D159" i="4"/>
  <c r="H159" i="4" s="1"/>
  <c r="L158" i="4"/>
  <c r="L159" i="4" s="1"/>
  <c r="L160" i="4" s="1"/>
  <c r="L166" i="4" s="1"/>
  <c r="L167" i="4" s="1"/>
  <c r="L168" i="4" s="1"/>
  <c r="K158" i="4"/>
  <c r="J158" i="4"/>
  <c r="D158" i="4"/>
  <c r="H158" i="4" s="1"/>
  <c r="K198" i="4"/>
  <c r="D198" i="4"/>
  <c r="H198" i="4" s="1"/>
  <c r="K197" i="4"/>
  <c r="D197" i="4"/>
  <c r="H197" i="4" s="1"/>
  <c r="M196" i="4"/>
  <c r="M197" i="4" s="1"/>
  <c r="M198" i="4" s="1"/>
  <c r="N198" i="4" s="1"/>
  <c r="K196" i="4"/>
  <c r="D196" i="4"/>
  <c r="K190" i="4"/>
  <c r="J190" i="4"/>
  <c r="D190" i="4"/>
  <c r="H190" i="4" s="1"/>
  <c r="K189" i="4"/>
  <c r="J189" i="4"/>
  <c r="D189" i="4"/>
  <c r="H189" i="4" s="1"/>
  <c r="L188" i="4"/>
  <c r="L189" i="4" s="1"/>
  <c r="L190" i="4" s="1"/>
  <c r="L196" i="4" s="1"/>
  <c r="L197" i="4" s="1"/>
  <c r="L198" i="4" s="1"/>
  <c r="K188" i="4"/>
  <c r="J188" i="4"/>
  <c r="D188" i="4"/>
  <c r="K228" i="4"/>
  <c r="D228" i="4"/>
  <c r="H228" i="4" s="1"/>
  <c r="K227" i="4"/>
  <c r="D227" i="4"/>
  <c r="H227" i="4" s="1"/>
  <c r="M226" i="4"/>
  <c r="M227" i="4" s="1"/>
  <c r="M228" i="4" s="1"/>
  <c r="N228" i="4" s="1"/>
  <c r="K226" i="4"/>
  <c r="D226" i="4"/>
  <c r="K220" i="4"/>
  <c r="J220" i="4"/>
  <c r="D220" i="4"/>
  <c r="H220" i="4" s="1"/>
  <c r="K219" i="4"/>
  <c r="J219" i="4"/>
  <c r="D219" i="4"/>
  <c r="H219" i="4" s="1"/>
  <c r="L218" i="4"/>
  <c r="L219" i="4" s="1"/>
  <c r="L220" i="4" s="1"/>
  <c r="L226" i="4" s="1"/>
  <c r="L227" i="4" s="1"/>
  <c r="L228" i="4" s="1"/>
  <c r="K218" i="4"/>
  <c r="J218" i="4"/>
  <c r="D218" i="4"/>
  <c r="K258" i="4"/>
  <c r="D258" i="4"/>
  <c r="H258" i="4" s="1"/>
  <c r="K257" i="4"/>
  <c r="D257" i="4"/>
  <c r="H257" i="4" s="1"/>
  <c r="M256" i="4"/>
  <c r="M257" i="4" s="1"/>
  <c r="M258" i="4" s="1"/>
  <c r="N258" i="4" s="1"/>
  <c r="K256" i="4"/>
  <c r="D256" i="4"/>
  <c r="K250" i="4"/>
  <c r="J250" i="4"/>
  <c r="D250" i="4"/>
  <c r="H250" i="4" s="1"/>
  <c r="K249" i="4"/>
  <c r="J249" i="4"/>
  <c r="D249" i="4"/>
  <c r="H249" i="4" s="1"/>
  <c r="L248" i="4"/>
  <c r="L249" i="4" s="1"/>
  <c r="L250" i="4" s="1"/>
  <c r="L256" i="4" s="1"/>
  <c r="L257" i="4" s="1"/>
  <c r="L258" i="4" s="1"/>
  <c r="K248" i="4"/>
  <c r="J248" i="4"/>
  <c r="D248" i="4"/>
  <c r="H248" i="4" s="1"/>
  <c r="K288" i="4"/>
  <c r="D288" i="4"/>
  <c r="H288" i="4" s="1"/>
  <c r="K287" i="4"/>
  <c r="D287" i="4"/>
  <c r="H287" i="4" s="1"/>
  <c r="M286" i="4"/>
  <c r="M287" i="4" s="1"/>
  <c r="M288" i="4" s="1"/>
  <c r="N288" i="4" s="1"/>
  <c r="K286" i="4"/>
  <c r="D286" i="4"/>
  <c r="H286" i="4" s="1"/>
  <c r="K280" i="4"/>
  <c r="J280" i="4"/>
  <c r="D280" i="4"/>
  <c r="H280" i="4" s="1"/>
  <c r="K279" i="4"/>
  <c r="J279" i="4"/>
  <c r="D279" i="4"/>
  <c r="H279" i="4" s="1"/>
  <c r="L278" i="4"/>
  <c r="L279" i="4" s="1"/>
  <c r="L280" i="4" s="1"/>
  <c r="L286" i="4" s="1"/>
  <c r="L287" i="4" s="1"/>
  <c r="L288" i="4" s="1"/>
  <c r="K278" i="4"/>
  <c r="J278" i="4"/>
  <c r="D278" i="4"/>
  <c r="K318" i="4"/>
  <c r="D318" i="4"/>
  <c r="H318" i="4" s="1"/>
  <c r="K317" i="4"/>
  <c r="D317" i="4"/>
  <c r="H317" i="4" s="1"/>
  <c r="M316" i="4"/>
  <c r="M317" i="4" s="1"/>
  <c r="M318" i="4" s="1"/>
  <c r="N318" i="4" s="1"/>
  <c r="K316" i="4"/>
  <c r="D316" i="4"/>
  <c r="H316" i="4" s="1"/>
  <c r="K310" i="4"/>
  <c r="J310" i="4"/>
  <c r="D310" i="4"/>
  <c r="H310" i="4" s="1"/>
  <c r="K309" i="4"/>
  <c r="J309" i="4"/>
  <c r="D309" i="4"/>
  <c r="H309" i="4" s="1"/>
  <c r="L308" i="4"/>
  <c r="L309" i="4" s="1"/>
  <c r="L310" i="4" s="1"/>
  <c r="L316" i="4" s="1"/>
  <c r="L317" i="4" s="1"/>
  <c r="L318" i="4" s="1"/>
  <c r="K308" i="4"/>
  <c r="J308" i="4"/>
  <c r="D308" i="4"/>
  <c r="H308" i="4" s="1"/>
  <c r="K348" i="4"/>
  <c r="D348" i="4"/>
  <c r="H348" i="4" s="1"/>
  <c r="K347" i="4"/>
  <c r="D347" i="4"/>
  <c r="H347" i="4" s="1"/>
  <c r="M346" i="4"/>
  <c r="M347" i="4" s="1"/>
  <c r="M348" i="4" s="1"/>
  <c r="N348" i="4" s="1"/>
  <c r="K346" i="4"/>
  <c r="D346" i="4"/>
  <c r="H346" i="4" s="1"/>
  <c r="K340" i="4"/>
  <c r="J340" i="4"/>
  <c r="D340" i="4"/>
  <c r="H340" i="4" s="1"/>
  <c r="K339" i="4"/>
  <c r="J339" i="4"/>
  <c r="D339" i="4"/>
  <c r="H339" i="4" s="1"/>
  <c r="L338" i="4"/>
  <c r="L339" i="4" s="1"/>
  <c r="L340" i="4" s="1"/>
  <c r="L346" i="4" s="1"/>
  <c r="L347" i="4" s="1"/>
  <c r="L348" i="4" s="1"/>
  <c r="K338" i="4"/>
  <c r="J338" i="4"/>
  <c r="D338" i="4"/>
  <c r="H338" i="4" s="1"/>
  <c r="K378" i="4"/>
  <c r="D378" i="4"/>
  <c r="K377" i="4"/>
  <c r="D377" i="4"/>
  <c r="H377" i="4" s="1"/>
  <c r="M376" i="4"/>
  <c r="M377" i="4" s="1"/>
  <c r="M378" i="4" s="1"/>
  <c r="N378" i="4" s="1"/>
  <c r="K376" i="4"/>
  <c r="D376" i="4"/>
  <c r="K370" i="4"/>
  <c r="J370" i="4"/>
  <c r="D370" i="4"/>
  <c r="H370" i="4" s="1"/>
  <c r="K369" i="4"/>
  <c r="J369" i="4"/>
  <c r="D369" i="4"/>
  <c r="H369" i="4" s="1"/>
  <c r="L368" i="4"/>
  <c r="L369" i="4" s="1"/>
  <c r="L370" i="4" s="1"/>
  <c r="L376" i="4" s="1"/>
  <c r="L377" i="4" s="1"/>
  <c r="L378" i="4" s="1"/>
  <c r="K368" i="4"/>
  <c r="J368" i="4"/>
  <c r="D368" i="4"/>
  <c r="H368" i="4" s="1"/>
  <c r="K408" i="4"/>
  <c r="D408" i="4"/>
  <c r="H408" i="4" s="1"/>
  <c r="K407" i="4"/>
  <c r="D407" i="4"/>
  <c r="H407" i="4" s="1"/>
  <c r="M406" i="4"/>
  <c r="M407" i="4" s="1"/>
  <c r="M408" i="4" s="1"/>
  <c r="N408" i="4" s="1"/>
  <c r="K406" i="4"/>
  <c r="D406" i="4"/>
  <c r="H406" i="4" s="1"/>
  <c r="K400" i="4"/>
  <c r="J400" i="4"/>
  <c r="D400" i="4"/>
  <c r="H400" i="4" s="1"/>
  <c r="K399" i="4"/>
  <c r="J399" i="4"/>
  <c r="D399" i="4"/>
  <c r="H399" i="4" s="1"/>
  <c r="L398" i="4"/>
  <c r="L399" i="4" s="1"/>
  <c r="L400" i="4" s="1"/>
  <c r="L406" i="4" s="1"/>
  <c r="L407" i="4" s="1"/>
  <c r="L408" i="4" s="1"/>
  <c r="K398" i="4"/>
  <c r="J398" i="4"/>
  <c r="D398" i="4"/>
  <c r="K438" i="4"/>
  <c r="D438" i="4"/>
  <c r="H438" i="4" s="1"/>
  <c r="K437" i="4"/>
  <c r="D437" i="4"/>
  <c r="H437" i="4" s="1"/>
  <c r="M436" i="4"/>
  <c r="M437" i="4" s="1"/>
  <c r="M438" i="4" s="1"/>
  <c r="N438" i="4" s="1"/>
  <c r="K436" i="4"/>
  <c r="D436" i="4"/>
  <c r="H436" i="4" s="1"/>
  <c r="K430" i="4"/>
  <c r="J430" i="4"/>
  <c r="D430" i="4"/>
  <c r="H430" i="4" s="1"/>
  <c r="K429" i="4"/>
  <c r="J429" i="4"/>
  <c r="D429" i="4"/>
  <c r="H429" i="4" s="1"/>
  <c r="L428" i="4"/>
  <c r="L429" i="4" s="1"/>
  <c r="L430" i="4" s="1"/>
  <c r="L436" i="4" s="1"/>
  <c r="L437" i="4" s="1"/>
  <c r="L438" i="4" s="1"/>
  <c r="K428" i="4"/>
  <c r="J428" i="4"/>
  <c r="D428" i="4"/>
  <c r="K468" i="4"/>
  <c r="D468" i="4"/>
  <c r="H468" i="4" s="1"/>
  <c r="K467" i="4"/>
  <c r="D467" i="4"/>
  <c r="H467" i="4" s="1"/>
  <c r="M466" i="4"/>
  <c r="M467" i="4" s="1"/>
  <c r="M468" i="4" s="1"/>
  <c r="N468" i="4" s="1"/>
  <c r="K466" i="4"/>
  <c r="D466" i="4"/>
  <c r="H466" i="4" s="1"/>
  <c r="K460" i="4"/>
  <c r="J460" i="4"/>
  <c r="D460" i="4"/>
  <c r="H460" i="4" s="1"/>
  <c r="K459" i="4"/>
  <c r="J459" i="4"/>
  <c r="D459" i="4"/>
  <c r="H459" i="4" s="1"/>
  <c r="L458" i="4"/>
  <c r="L459" i="4" s="1"/>
  <c r="L460" i="4" s="1"/>
  <c r="L466" i="4" s="1"/>
  <c r="L467" i="4" s="1"/>
  <c r="L468" i="4" s="1"/>
  <c r="K458" i="4"/>
  <c r="J458" i="4"/>
  <c r="D458" i="4"/>
  <c r="K498" i="4"/>
  <c r="D498" i="4"/>
  <c r="H498" i="4" s="1"/>
  <c r="K497" i="4"/>
  <c r="D497" i="4"/>
  <c r="H497" i="4" s="1"/>
  <c r="M496" i="4"/>
  <c r="M497" i="4" s="1"/>
  <c r="M498" i="4" s="1"/>
  <c r="N498" i="4" s="1"/>
  <c r="K496" i="4"/>
  <c r="D496" i="4"/>
  <c r="K490" i="4"/>
  <c r="J490" i="4"/>
  <c r="D490" i="4"/>
  <c r="H490" i="4" s="1"/>
  <c r="K489" i="4"/>
  <c r="J489" i="4"/>
  <c r="D489" i="4"/>
  <c r="H489" i="4" s="1"/>
  <c r="L488" i="4"/>
  <c r="L489" i="4" s="1"/>
  <c r="L490" i="4" s="1"/>
  <c r="L496" i="4" s="1"/>
  <c r="L497" i="4" s="1"/>
  <c r="L498" i="4" s="1"/>
  <c r="K488" i="4"/>
  <c r="J488" i="4"/>
  <c r="D488" i="4"/>
  <c r="K527" i="4"/>
  <c r="D527" i="4"/>
  <c r="H527" i="4" s="1"/>
  <c r="K526" i="4"/>
  <c r="D526" i="4"/>
  <c r="H526" i="4" s="1"/>
  <c r="M525" i="4"/>
  <c r="M526" i="4" s="1"/>
  <c r="M527" i="4" s="1"/>
  <c r="N527" i="4" s="1"/>
  <c r="K525" i="4"/>
  <c r="D525" i="4"/>
  <c r="K519" i="4"/>
  <c r="J519" i="4"/>
  <c r="D519" i="4"/>
  <c r="H519" i="4" s="1"/>
  <c r="K518" i="4"/>
  <c r="J518" i="4"/>
  <c r="D518" i="4"/>
  <c r="L517" i="4"/>
  <c r="L518" i="4" s="1"/>
  <c r="L519" i="4" s="1"/>
  <c r="L525" i="4" s="1"/>
  <c r="L526" i="4" s="1"/>
  <c r="L527" i="4" s="1"/>
  <c r="K517" i="4"/>
  <c r="J517" i="4"/>
  <c r="D517" i="4"/>
  <c r="K556" i="4"/>
  <c r="D556" i="4"/>
  <c r="H556" i="4" s="1"/>
  <c r="K555" i="4"/>
  <c r="D555" i="4"/>
  <c r="H555" i="4" s="1"/>
  <c r="M554" i="4"/>
  <c r="M555" i="4" s="1"/>
  <c r="M556" i="4" s="1"/>
  <c r="N556" i="4" s="1"/>
  <c r="K554" i="4"/>
  <c r="D554" i="4"/>
  <c r="H554" i="4" s="1"/>
  <c r="K548" i="4"/>
  <c r="J548" i="4"/>
  <c r="D548" i="4"/>
  <c r="H548" i="4" s="1"/>
  <c r="K547" i="4"/>
  <c r="J547" i="4"/>
  <c r="D547" i="4"/>
  <c r="H547" i="4" s="1"/>
  <c r="L546" i="4"/>
  <c r="L547" i="4" s="1"/>
  <c r="L548" i="4" s="1"/>
  <c r="L554" i="4" s="1"/>
  <c r="L555" i="4" s="1"/>
  <c r="L556" i="4" s="1"/>
  <c r="K546" i="4"/>
  <c r="J546" i="4"/>
  <c r="D546" i="4"/>
  <c r="K586" i="4"/>
  <c r="D586" i="4"/>
  <c r="H586" i="4" s="1"/>
  <c r="K585" i="4"/>
  <c r="D585" i="4"/>
  <c r="M584" i="4"/>
  <c r="M585" i="4" s="1"/>
  <c r="M586" i="4" s="1"/>
  <c r="N586" i="4" s="1"/>
  <c r="K584" i="4"/>
  <c r="D584" i="4"/>
  <c r="H584" i="4" s="1"/>
  <c r="K578" i="4"/>
  <c r="J578" i="4"/>
  <c r="D578" i="4"/>
  <c r="K577" i="4"/>
  <c r="J577" i="4"/>
  <c r="D577" i="4"/>
  <c r="H577" i="4" s="1"/>
  <c r="L576" i="4"/>
  <c r="L577" i="4" s="1"/>
  <c r="L578" i="4" s="1"/>
  <c r="L584" i="4" s="1"/>
  <c r="L585" i="4" s="1"/>
  <c r="L586" i="4" s="1"/>
  <c r="K576" i="4"/>
  <c r="J576" i="4"/>
  <c r="D576" i="4"/>
  <c r="K615" i="4"/>
  <c r="D615" i="4"/>
  <c r="K614" i="4"/>
  <c r="D614" i="4"/>
  <c r="M613" i="4"/>
  <c r="M614" i="4" s="1"/>
  <c r="M615" i="4" s="1"/>
  <c r="N615" i="4" s="1"/>
  <c r="K613" i="4"/>
  <c r="D613" i="4"/>
  <c r="H613" i="4" s="1"/>
  <c r="K607" i="4"/>
  <c r="J607" i="4"/>
  <c r="D607" i="4"/>
  <c r="K606" i="4"/>
  <c r="J606" i="4"/>
  <c r="D606" i="4"/>
  <c r="H606" i="4" s="1"/>
  <c r="L605" i="4"/>
  <c r="L606" i="4" s="1"/>
  <c r="L607" i="4" s="1"/>
  <c r="L613" i="4" s="1"/>
  <c r="L614" i="4" s="1"/>
  <c r="L615" i="4" s="1"/>
  <c r="K605" i="4"/>
  <c r="J605" i="4"/>
  <c r="D605" i="4"/>
  <c r="K642" i="4"/>
  <c r="D642" i="4"/>
  <c r="H642" i="4" s="1"/>
  <c r="K641" i="4"/>
  <c r="D641" i="4"/>
  <c r="H641" i="4" s="1"/>
  <c r="M640" i="4"/>
  <c r="M641" i="4" s="1"/>
  <c r="M642" i="4" s="1"/>
  <c r="N642" i="4" s="1"/>
  <c r="K640" i="4"/>
  <c r="D640" i="4"/>
  <c r="K634" i="4"/>
  <c r="J634" i="4"/>
  <c r="D634" i="4"/>
  <c r="H634" i="4" s="1"/>
  <c r="K633" i="4"/>
  <c r="J633" i="4"/>
  <c r="D633" i="4"/>
  <c r="L632" i="4"/>
  <c r="L633" i="4" s="1"/>
  <c r="L634" i="4" s="1"/>
  <c r="L640" i="4" s="1"/>
  <c r="L641" i="4" s="1"/>
  <c r="L642" i="4" s="1"/>
  <c r="K632" i="4"/>
  <c r="J632" i="4"/>
  <c r="D632" i="4"/>
  <c r="K669" i="4"/>
  <c r="D669" i="4"/>
  <c r="H669" i="4" s="1"/>
  <c r="K668" i="4"/>
  <c r="D668" i="4"/>
  <c r="H668" i="4" s="1"/>
  <c r="M667" i="4"/>
  <c r="M668" i="4" s="1"/>
  <c r="M669" i="4" s="1"/>
  <c r="N669" i="4" s="1"/>
  <c r="K667" i="4"/>
  <c r="D667" i="4"/>
  <c r="H667" i="4" s="1"/>
  <c r="K661" i="4"/>
  <c r="J661" i="4"/>
  <c r="D661" i="4"/>
  <c r="H661" i="4" s="1"/>
  <c r="K660" i="4"/>
  <c r="J660" i="4"/>
  <c r="D660" i="4"/>
  <c r="H660" i="4" s="1"/>
  <c r="L659" i="4"/>
  <c r="L660" i="4" s="1"/>
  <c r="L661" i="4" s="1"/>
  <c r="L667" i="4" s="1"/>
  <c r="L668" i="4" s="1"/>
  <c r="L669" i="4" s="1"/>
  <c r="K659" i="4"/>
  <c r="J659" i="4"/>
  <c r="D659" i="4"/>
  <c r="K1047" i="4"/>
  <c r="D1047" i="4"/>
  <c r="H1047" i="4" s="1"/>
  <c r="K1046" i="4"/>
  <c r="D1046" i="4"/>
  <c r="H1046" i="4" s="1"/>
  <c r="M1045" i="4"/>
  <c r="M1046" i="4" s="1"/>
  <c r="M1047" i="4" s="1"/>
  <c r="N1047" i="4" s="1"/>
  <c r="K1045" i="4"/>
  <c r="D1045" i="4"/>
  <c r="K1039" i="4"/>
  <c r="J1039" i="4"/>
  <c r="D1039" i="4"/>
  <c r="H1039" i="4" s="1"/>
  <c r="K1038" i="4"/>
  <c r="J1038" i="4"/>
  <c r="D1038" i="4"/>
  <c r="L1037" i="4"/>
  <c r="L1038" i="4" s="1"/>
  <c r="L1039" i="4" s="1"/>
  <c r="K1037" i="4"/>
  <c r="J1037" i="4"/>
  <c r="D1037" i="4"/>
  <c r="K1020" i="4"/>
  <c r="D1020" i="4"/>
  <c r="H1020" i="4" s="1"/>
  <c r="K1019" i="4"/>
  <c r="D1019" i="4"/>
  <c r="M1018" i="4"/>
  <c r="M1019" i="4" s="1"/>
  <c r="M1020" i="4" s="1"/>
  <c r="N1020" i="4" s="1"/>
  <c r="K1018" i="4"/>
  <c r="D1018" i="4"/>
  <c r="K1012" i="4"/>
  <c r="J1012" i="4"/>
  <c r="D1012" i="4"/>
  <c r="H1012" i="4" s="1"/>
  <c r="K1011" i="4"/>
  <c r="J1011" i="4"/>
  <c r="D1011" i="4"/>
  <c r="H1011" i="4" s="1"/>
  <c r="L1010" i="4"/>
  <c r="L1011" i="4" s="1"/>
  <c r="L1012" i="4" s="1"/>
  <c r="K1010" i="4"/>
  <c r="J1010" i="4"/>
  <c r="D1010" i="4"/>
  <c r="K993" i="4"/>
  <c r="D993" i="4"/>
  <c r="H993" i="4" s="1"/>
  <c r="K992" i="4"/>
  <c r="D992" i="4"/>
  <c r="H992" i="4" s="1"/>
  <c r="M991" i="4"/>
  <c r="M992" i="4" s="1"/>
  <c r="M993" i="4" s="1"/>
  <c r="N993" i="4" s="1"/>
  <c r="K991" i="4"/>
  <c r="D991" i="4"/>
  <c r="K985" i="4"/>
  <c r="J985" i="4"/>
  <c r="D985" i="4"/>
  <c r="K984" i="4"/>
  <c r="J984" i="4"/>
  <c r="D984" i="4"/>
  <c r="H984" i="4" s="1"/>
  <c r="L983" i="4"/>
  <c r="L984" i="4" s="1"/>
  <c r="L985" i="4" s="1"/>
  <c r="K983" i="4"/>
  <c r="J983" i="4"/>
  <c r="D983" i="4"/>
  <c r="K966" i="4"/>
  <c r="D966" i="4"/>
  <c r="K965" i="4"/>
  <c r="D965" i="4"/>
  <c r="M964" i="4"/>
  <c r="M965" i="4" s="1"/>
  <c r="M966" i="4" s="1"/>
  <c r="N966" i="4" s="1"/>
  <c r="K964" i="4"/>
  <c r="D964" i="4"/>
  <c r="K958" i="4"/>
  <c r="J958" i="4"/>
  <c r="D958" i="4"/>
  <c r="H958" i="4" s="1"/>
  <c r="K957" i="4"/>
  <c r="J957" i="4"/>
  <c r="D957" i="4"/>
  <c r="H957" i="4" s="1"/>
  <c r="L956" i="4"/>
  <c r="L957" i="4" s="1"/>
  <c r="L958" i="4" s="1"/>
  <c r="K956" i="4"/>
  <c r="J956" i="4"/>
  <c r="D956" i="4"/>
  <c r="K939" i="4"/>
  <c r="D939" i="4"/>
  <c r="H939" i="4" s="1"/>
  <c r="K938" i="4"/>
  <c r="D938" i="4"/>
  <c r="H938" i="4" s="1"/>
  <c r="M937" i="4"/>
  <c r="M938" i="4" s="1"/>
  <c r="M939" i="4" s="1"/>
  <c r="N939" i="4" s="1"/>
  <c r="K937" i="4"/>
  <c r="D937" i="4"/>
  <c r="H937" i="4" s="1"/>
  <c r="K931" i="4"/>
  <c r="J931" i="4"/>
  <c r="D931" i="4"/>
  <c r="H931" i="4" s="1"/>
  <c r="K930" i="4"/>
  <c r="J930" i="4"/>
  <c r="D930" i="4"/>
  <c r="L929" i="4"/>
  <c r="L930" i="4" s="1"/>
  <c r="L931" i="4" s="1"/>
  <c r="K929" i="4"/>
  <c r="J929" i="4"/>
  <c r="D929" i="4"/>
  <c r="K912" i="4"/>
  <c r="D912" i="4"/>
  <c r="K911" i="4"/>
  <c r="D911" i="4"/>
  <c r="M910" i="4"/>
  <c r="M911" i="4" s="1"/>
  <c r="M912" i="4" s="1"/>
  <c r="N912" i="4" s="1"/>
  <c r="K910" i="4"/>
  <c r="D910" i="4"/>
  <c r="H910" i="4" s="1"/>
  <c r="K904" i="4"/>
  <c r="J904" i="4"/>
  <c r="D904" i="4"/>
  <c r="H904" i="4" s="1"/>
  <c r="K903" i="4"/>
  <c r="J903" i="4"/>
  <c r="D903" i="4"/>
  <c r="H903" i="4" s="1"/>
  <c r="L902" i="4"/>
  <c r="L903" i="4" s="1"/>
  <c r="L904" i="4" s="1"/>
  <c r="K902" i="4"/>
  <c r="J902" i="4"/>
  <c r="D902" i="4"/>
  <c r="K885" i="4"/>
  <c r="D885" i="4"/>
  <c r="H885" i="4" s="1"/>
  <c r="K884" i="4"/>
  <c r="D884" i="4"/>
  <c r="H884" i="4" s="1"/>
  <c r="M883" i="4"/>
  <c r="M884" i="4" s="1"/>
  <c r="M885" i="4" s="1"/>
  <c r="K883" i="4"/>
  <c r="D883" i="4"/>
  <c r="H883" i="4" s="1"/>
  <c r="K877" i="4"/>
  <c r="J877" i="4"/>
  <c r="D877" i="4"/>
  <c r="K876" i="4"/>
  <c r="J876" i="4"/>
  <c r="D876" i="4"/>
  <c r="H876" i="4" s="1"/>
  <c r="L875" i="4"/>
  <c r="L876" i="4" s="1"/>
  <c r="L877" i="4" s="1"/>
  <c r="K875" i="4"/>
  <c r="J875" i="4"/>
  <c r="D875" i="4"/>
  <c r="K858" i="4"/>
  <c r="D858" i="4"/>
  <c r="K857" i="4"/>
  <c r="D857" i="4"/>
  <c r="H857" i="4" s="1"/>
  <c r="M856" i="4"/>
  <c r="M857" i="4" s="1"/>
  <c r="M858" i="4" s="1"/>
  <c r="N858" i="4" s="1"/>
  <c r="K856" i="4"/>
  <c r="D856" i="4"/>
  <c r="K850" i="4"/>
  <c r="J850" i="4"/>
  <c r="D850" i="4"/>
  <c r="H850" i="4" s="1"/>
  <c r="K849" i="4"/>
  <c r="J849" i="4"/>
  <c r="D849" i="4"/>
  <c r="H849" i="4" s="1"/>
  <c r="L848" i="4"/>
  <c r="L849" i="4" s="1"/>
  <c r="L850" i="4" s="1"/>
  <c r="K848" i="4"/>
  <c r="J848" i="4"/>
  <c r="D848" i="4"/>
  <c r="K831" i="4"/>
  <c r="D831" i="4"/>
  <c r="H831" i="4" s="1"/>
  <c r="K830" i="4"/>
  <c r="D830" i="4"/>
  <c r="H830" i="4" s="1"/>
  <c r="M829" i="4"/>
  <c r="M830" i="4" s="1"/>
  <c r="M831" i="4" s="1"/>
  <c r="N831" i="4" s="1"/>
  <c r="K829" i="4"/>
  <c r="D829" i="4"/>
  <c r="H829" i="4" s="1"/>
  <c r="K823" i="4"/>
  <c r="J823" i="4"/>
  <c r="D823" i="4"/>
  <c r="H823" i="4" s="1"/>
  <c r="K822" i="4"/>
  <c r="J822" i="4"/>
  <c r="D822" i="4"/>
  <c r="L821" i="4"/>
  <c r="L822" i="4" s="1"/>
  <c r="L823" i="4" s="1"/>
  <c r="K821" i="4"/>
  <c r="J821" i="4"/>
  <c r="D821" i="4"/>
  <c r="K804" i="4"/>
  <c r="D804" i="4"/>
  <c r="H804" i="4" s="1"/>
  <c r="K803" i="4"/>
  <c r="D803" i="4"/>
  <c r="M802" i="4"/>
  <c r="M803" i="4" s="1"/>
  <c r="M804" i="4" s="1"/>
  <c r="N804" i="4" s="1"/>
  <c r="K802" i="4"/>
  <c r="D802" i="4"/>
  <c r="H802" i="4" s="1"/>
  <c r="K796" i="4"/>
  <c r="J796" i="4"/>
  <c r="D796" i="4"/>
  <c r="H796" i="4" s="1"/>
  <c r="K795" i="4"/>
  <c r="J795" i="4"/>
  <c r="D795" i="4"/>
  <c r="H795" i="4" s="1"/>
  <c r="L794" i="4"/>
  <c r="L795" i="4" s="1"/>
  <c r="L796" i="4" s="1"/>
  <c r="K794" i="4"/>
  <c r="J794" i="4"/>
  <c r="D794" i="4"/>
  <c r="K777" i="4"/>
  <c r="D777" i="4"/>
  <c r="H777" i="4" s="1"/>
  <c r="K776" i="4"/>
  <c r="D776" i="4"/>
  <c r="H776" i="4" s="1"/>
  <c r="M775" i="4"/>
  <c r="M776" i="4" s="1"/>
  <c r="M777" i="4" s="1"/>
  <c r="N777" i="4" s="1"/>
  <c r="K775" i="4"/>
  <c r="D775" i="4"/>
  <c r="K769" i="4"/>
  <c r="J769" i="4"/>
  <c r="D769" i="4"/>
  <c r="K768" i="4"/>
  <c r="J768" i="4"/>
  <c r="D768" i="4"/>
  <c r="H768" i="4" s="1"/>
  <c r="L767" i="4"/>
  <c r="L768" i="4" s="1"/>
  <c r="L769" i="4" s="1"/>
  <c r="L775" i="4" s="1"/>
  <c r="L776" i="4" s="1"/>
  <c r="L777" i="4" s="1"/>
  <c r="K767" i="4"/>
  <c r="J767" i="4"/>
  <c r="D767" i="4"/>
  <c r="K750" i="4"/>
  <c r="D750" i="4"/>
  <c r="K749" i="4"/>
  <c r="D749" i="4"/>
  <c r="H749" i="4" s="1"/>
  <c r="M748" i="4"/>
  <c r="M749" i="4" s="1"/>
  <c r="M750" i="4" s="1"/>
  <c r="N750" i="4" s="1"/>
  <c r="K748" i="4"/>
  <c r="D748" i="4"/>
  <c r="K742" i="4"/>
  <c r="J742" i="4"/>
  <c r="D742" i="4"/>
  <c r="H742" i="4" s="1"/>
  <c r="K741" i="4"/>
  <c r="J741" i="4"/>
  <c r="D741" i="4"/>
  <c r="H741" i="4" s="1"/>
  <c r="L740" i="4"/>
  <c r="L741" i="4" s="1"/>
  <c r="L742" i="4" s="1"/>
  <c r="K740" i="4"/>
  <c r="J740" i="4"/>
  <c r="D740" i="4"/>
  <c r="K723" i="4"/>
  <c r="D723" i="4"/>
  <c r="H723" i="4" s="1"/>
  <c r="K722" i="4"/>
  <c r="D722" i="4"/>
  <c r="H722" i="4" s="1"/>
  <c r="M721" i="4"/>
  <c r="M722" i="4" s="1"/>
  <c r="M723" i="4" s="1"/>
  <c r="N723" i="4" s="1"/>
  <c r="K721" i="4"/>
  <c r="D721" i="4"/>
  <c r="H721" i="4" s="1"/>
  <c r="K715" i="4"/>
  <c r="J715" i="4"/>
  <c r="D715" i="4"/>
  <c r="H715" i="4" s="1"/>
  <c r="K714" i="4"/>
  <c r="J714" i="4"/>
  <c r="D714" i="4"/>
  <c r="L713" i="4"/>
  <c r="L714" i="4" s="1"/>
  <c r="L715" i="4" s="1"/>
  <c r="K713" i="4"/>
  <c r="J713" i="4"/>
  <c r="D713" i="4"/>
  <c r="H713" i="4" s="1"/>
  <c r="K697" i="4"/>
  <c r="D697" i="4"/>
  <c r="H697" i="4" s="1"/>
  <c r="K696" i="4"/>
  <c r="D696" i="4"/>
  <c r="H696" i="4" s="1"/>
  <c r="M695" i="4"/>
  <c r="M696" i="4" s="1"/>
  <c r="M697" i="4" s="1"/>
  <c r="N697" i="4" s="1"/>
  <c r="K695" i="4"/>
  <c r="D695" i="4"/>
  <c r="H695" i="4" s="1"/>
  <c r="K689" i="4"/>
  <c r="J689" i="4"/>
  <c r="D689" i="4"/>
  <c r="K688" i="4"/>
  <c r="J688" i="4"/>
  <c r="D688" i="4"/>
  <c r="H688" i="4" s="1"/>
  <c r="L687" i="4"/>
  <c r="L688" i="4" s="1"/>
  <c r="L689" i="4" s="1"/>
  <c r="K687" i="4"/>
  <c r="J687" i="4"/>
  <c r="D687" i="4"/>
  <c r="K17" i="1"/>
  <c r="D17" i="1"/>
  <c r="H17" i="1" s="1"/>
  <c r="K16" i="1"/>
  <c r="D16" i="1"/>
  <c r="H16" i="1" s="1"/>
  <c r="M15" i="1"/>
  <c r="M16" i="1" s="1"/>
  <c r="M17" i="1" s="1"/>
  <c r="N17" i="1" s="1"/>
  <c r="K15" i="1"/>
  <c r="D15" i="1"/>
  <c r="K9" i="1"/>
  <c r="J9" i="1"/>
  <c r="D9" i="1"/>
  <c r="K8" i="1"/>
  <c r="J8" i="1"/>
  <c r="D8" i="1"/>
  <c r="H8" i="1" s="1"/>
  <c r="L7" i="1"/>
  <c r="L8" i="1" s="1"/>
  <c r="L9" i="1" s="1"/>
  <c r="K7" i="1"/>
  <c r="J7" i="1"/>
  <c r="D7" i="1"/>
  <c r="K44" i="1"/>
  <c r="D44" i="1"/>
  <c r="H44" i="1" s="1"/>
  <c r="K43" i="1"/>
  <c r="D43" i="1"/>
  <c r="H43" i="1" s="1"/>
  <c r="M42" i="1"/>
  <c r="M43" i="1" s="1"/>
  <c r="M44" i="1" s="1"/>
  <c r="N44" i="1" s="1"/>
  <c r="K42" i="1"/>
  <c r="D42" i="1"/>
  <c r="H42" i="1" s="1"/>
  <c r="K36" i="1"/>
  <c r="J36" i="1"/>
  <c r="D36" i="1"/>
  <c r="K35" i="1"/>
  <c r="J35" i="1"/>
  <c r="D35" i="1"/>
  <c r="H35" i="1" s="1"/>
  <c r="L34" i="1"/>
  <c r="L35" i="1" s="1"/>
  <c r="L36" i="1" s="1"/>
  <c r="K34" i="1"/>
  <c r="J34" i="1"/>
  <c r="D34" i="1"/>
  <c r="K70" i="1"/>
  <c r="D70" i="1"/>
  <c r="H70" i="1" s="1"/>
  <c r="K69" i="1"/>
  <c r="D69" i="1"/>
  <c r="H69" i="1" s="1"/>
  <c r="M68" i="1"/>
  <c r="M69" i="1" s="1"/>
  <c r="M70" i="1" s="1"/>
  <c r="N70" i="1" s="1"/>
  <c r="K68" i="1"/>
  <c r="D68" i="1"/>
  <c r="K62" i="1"/>
  <c r="J62" i="1"/>
  <c r="D62" i="1"/>
  <c r="K61" i="1"/>
  <c r="J61" i="1"/>
  <c r="D61" i="1"/>
  <c r="H61" i="1" s="1"/>
  <c r="L60" i="1"/>
  <c r="L61" i="1" s="1"/>
  <c r="L62" i="1" s="1"/>
  <c r="L68" i="1" s="1"/>
  <c r="L69" i="1" s="1"/>
  <c r="L70" i="1" s="1"/>
  <c r="K60" i="1"/>
  <c r="J60" i="1"/>
  <c r="D60" i="1"/>
  <c r="K96" i="1"/>
  <c r="D96" i="1"/>
  <c r="H96" i="1" s="1"/>
  <c r="K95" i="1"/>
  <c r="D95" i="1"/>
  <c r="H95" i="1" s="1"/>
  <c r="M94" i="1"/>
  <c r="M95" i="1" s="1"/>
  <c r="M96" i="1" s="1"/>
  <c r="N96" i="1" s="1"/>
  <c r="K94" i="1"/>
  <c r="D94" i="1"/>
  <c r="K88" i="1"/>
  <c r="J88" i="1"/>
  <c r="D88" i="1"/>
  <c r="H88" i="1" s="1"/>
  <c r="K87" i="1"/>
  <c r="J87" i="1"/>
  <c r="H87" i="1"/>
  <c r="D87" i="1"/>
  <c r="L86" i="1"/>
  <c r="L87" i="1" s="1"/>
  <c r="L88" i="1" s="1"/>
  <c r="K86" i="1"/>
  <c r="J86" i="1"/>
  <c r="D86" i="1"/>
  <c r="K122" i="1"/>
  <c r="D122" i="1"/>
  <c r="H122" i="1" s="1"/>
  <c r="K121" i="1"/>
  <c r="D121" i="1"/>
  <c r="H121" i="1" s="1"/>
  <c r="M120" i="1"/>
  <c r="M121" i="1" s="1"/>
  <c r="M122" i="1" s="1"/>
  <c r="N122" i="1" s="1"/>
  <c r="K120" i="1"/>
  <c r="D120" i="1"/>
  <c r="H120" i="1" s="1"/>
  <c r="K114" i="1"/>
  <c r="J114" i="1"/>
  <c r="D114" i="1"/>
  <c r="K113" i="1"/>
  <c r="J113" i="1"/>
  <c r="H113" i="1"/>
  <c r="D113" i="1"/>
  <c r="L112" i="1"/>
  <c r="L113" i="1" s="1"/>
  <c r="L114" i="1" s="1"/>
  <c r="K112" i="1"/>
  <c r="J112" i="1"/>
  <c r="D112" i="1"/>
  <c r="K148" i="1"/>
  <c r="D148" i="1"/>
  <c r="H148" i="1" s="1"/>
  <c r="K147" i="1"/>
  <c r="D147" i="1"/>
  <c r="M146" i="1"/>
  <c r="M147" i="1" s="1"/>
  <c r="M148" i="1" s="1"/>
  <c r="N148" i="1" s="1"/>
  <c r="K146" i="1"/>
  <c r="D146" i="1"/>
  <c r="K140" i="1"/>
  <c r="J140" i="1"/>
  <c r="D140" i="1"/>
  <c r="H140" i="1" s="1"/>
  <c r="K139" i="1"/>
  <c r="J139" i="1"/>
  <c r="D139" i="1"/>
  <c r="H139" i="1" s="1"/>
  <c r="L138" i="1"/>
  <c r="L139" i="1" s="1"/>
  <c r="L140" i="1" s="1"/>
  <c r="K138" i="1"/>
  <c r="J138" i="1"/>
  <c r="D138" i="1"/>
  <c r="K174" i="1"/>
  <c r="D174" i="1"/>
  <c r="H174" i="1" s="1"/>
  <c r="K173" i="1"/>
  <c r="D173" i="1"/>
  <c r="H173" i="1" s="1"/>
  <c r="M172" i="1"/>
  <c r="M173" i="1" s="1"/>
  <c r="M174" i="1" s="1"/>
  <c r="N174" i="1" s="1"/>
  <c r="K172" i="1"/>
  <c r="D172" i="1"/>
  <c r="H172" i="1" s="1"/>
  <c r="K166" i="1"/>
  <c r="J166" i="1"/>
  <c r="D166" i="1"/>
  <c r="H166" i="1" s="1"/>
  <c r="K165" i="1"/>
  <c r="J165" i="1"/>
  <c r="D165" i="1"/>
  <c r="H165" i="1" s="1"/>
  <c r="L164" i="1"/>
  <c r="L165" i="1" s="1"/>
  <c r="L166" i="1" s="1"/>
  <c r="K164" i="1"/>
  <c r="J164" i="1"/>
  <c r="D164" i="1"/>
  <c r="H164" i="1" s="1"/>
  <c r="K200" i="1"/>
  <c r="D200" i="1"/>
  <c r="H200" i="1" s="1"/>
  <c r="K199" i="1"/>
  <c r="D199" i="1"/>
  <c r="M198" i="1"/>
  <c r="M199" i="1" s="1"/>
  <c r="M200" i="1" s="1"/>
  <c r="N200" i="1" s="1"/>
  <c r="K198" i="1"/>
  <c r="D198" i="1"/>
  <c r="K192" i="1"/>
  <c r="J192" i="1"/>
  <c r="D192" i="1"/>
  <c r="H192" i="1" s="1"/>
  <c r="K191" i="1"/>
  <c r="J191" i="1"/>
  <c r="D191" i="1"/>
  <c r="L190" i="1"/>
  <c r="L191" i="1" s="1"/>
  <c r="L192" i="1" s="1"/>
  <c r="K190" i="1"/>
  <c r="J190" i="1"/>
  <c r="D190" i="1"/>
  <c r="H190" i="1" s="1"/>
  <c r="K225" i="1"/>
  <c r="D225" i="1"/>
  <c r="K224" i="1"/>
  <c r="D224" i="1"/>
  <c r="H224" i="1" s="1"/>
  <c r="M223" i="1"/>
  <c r="M224" i="1" s="1"/>
  <c r="M225" i="1" s="1"/>
  <c r="N225" i="1" s="1"/>
  <c r="K223" i="1"/>
  <c r="D223" i="1"/>
  <c r="H223" i="1" s="1"/>
  <c r="K217" i="1"/>
  <c r="J217" i="1"/>
  <c r="D217" i="1"/>
  <c r="K216" i="1"/>
  <c r="J216" i="1"/>
  <c r="D216" i="1"/>
  <c r="L215" i="1"/>
  <c r="L216" i="1" s="1"/>
  <c r="L217" i="1" s="1"/>
  <c r="K215" i="1"/>
  <c r="J215" i="1"/>
  <c r="D215" i="1"/>
  <c r="K251" i="1"/>
  <c r="D251" i="1"/>
  <c r="H251" i="1" s="1"/>
  <c r="K250" i="1"/>
  <c r="D250" i="1"/>
  <c r="M249" i="1"/>
  <c r="M250" i="1" s="1"/>
  <c r="M251" i="1" s="1"/>
  <c r="N251" i="1" s="1"/>
  <c r="K249" i="1"/>
  <c r="D249" i="1"/>
  <c r="H249" i="1" s="1"/>
  <c r="K243" i="1"/>
  <c r="J243" i="1"/>
  <c r="D243" i="1"/>
  <c r="K242" i="1"/>
  <c r="J242" i="1"/>
  <c r="D242" i="1"/>
  <c r="L241" i="1"/>
  <c r="L242" i="1" s="1"/>
  <c r="L243" i="1" s="1"/>
  <c r="K241" i="1"/>
  <c r="J241" i="1"/>
  <c r="D241" i="1"/>
  <c r="H241" i="1" s="1"/>
  <c r="K277" i="1"/>
  <c r="D277" i="1"/>
  <c r="H277" i="1" s="1"/>
  <c r="K276" i="1"/>
  <c r="D276" i="1"/>
  <c r="M275" i="1"/>
  <c r="M276" i="1" s="1"/>
  <c r="M277" i="1" s="1"/>
  <c r="N277" i="1" s="1"/>
  <c r="K275" i="1"/>
  <c r="D275" i="1"/>
  <c r="K269" i="1"/>
  <c r="J269" i="1"/>
  <c r="D269" i="1"/>
  <c r="K268" i="1"/>
  <c r="J268" i="1"/>
  <c r="D268" i="1"/>
  <c r="H268" i="1" s="1"/>
  <c r="L267" i="1"/>
  <c r="L268" i="1" s="1"/>
  <c r="L269" i="1" s="1"/>
  <c r="K267" i="1"/>
  <c r="J267" i="1"/>
  <c r="D267" i="1"/>
  <c r="M301" i="1"/>
  <c r="M302" i="1" s="1"/>
  <c r="M303" i="1" s="1"/>
  <c r="N303" i="1" s="1"/>
  <c r="K303" i="1"/>
  <c r="D303" i="1"/>
  <c r="H303" i="1" s="1"/>
  <c r="K302" i="1"/>
  <c r="D302" i="1"/>
  <c r="H302" i="1" s="1"/>
  <c r="K301" i="1"/>
  <c r="D301" i="1"/>
  <c r="H301" i="1" s="1"/>
  <c r="K295" i="1"/>
  <c r="J295" i="1"/>
  <c r="D295" i="1"/>
  <c r="H295" i="1" s="1"/>
  <c r="K294" i="1"/>
  <c r="J294" i="1"/>
  <c r="D294" i="1"/>
  <c r="H294" i="1" s="1"/>
  <c r="L293" i="1"/>
  <c r="L294" i="1" s="1"/>
  <c r="L295" i="1" s="1"/>
  <c r="K293" i="1"/>
  <c r="J293" i="1"/>
  <c r="D293" i="1"/>
  <c r="H293" i="1" s="1"/>
  <c r="K329" i="1"/>
  <c r="D329" i="1"/>
  <c r="H329" i="1" s="1"/>
  <c r="K328" i="1"/>
  <c r="D328" i="1"/>
  <c r="H328" i="1" s="1"/>
  <c r="M327" i="1"/>
  <c r="M328" i="1" s="1"/>
  <c r="M329" i="1" s="1"/>
  <c r="N329" i="1" s="1"/>
  <c r="K327" i="1"/>
  <c r="D327" i="1"/>
  <c r="K321" i="1"/>
  <c r="J321" i="1"/>
  <c r="D321" i="1"/>
  <c r="H321" i="1" s="1"/>
  <c r="K320" i="1"/>
  <c r="J320" i="1"/>
  <c r="D320" i="1"/>
  <c r="H320" i="1" s="1"/>
  <c r="L319" i="1"/>
  <c r="L320" i="1" s="1"/>
  <c r="L321" i="1" s="1"/>
  <c r="K319" i="1"/>
  <c r="J319" i="1"/>
  <c r="D319" i="1"/>
  <c r="K355" i="1"/>
  <c r="D355" i="1"/>
  <c r="H355" i="1" s="1"/>
  <c r="K354" i="1"/>
  <c r="D354" i="1"/>
  <c r="H354" i="1" s="1"/>
  <c r="M353" i="1"/>
  <c r="M354" i="1" s="1"/>
  <c r="M355" i="1" s="1"/>
  <c r="N355" i="1" s="1"/>
  <c r="K353" i="1"/>
  <c r="D353" i="1"/>
  <c r="H353" i="1" s="1"/>
  <c r="K347" i="1"/>
  <c r="J347" i="1"/>
  <c r="D347" i="1"/>
  <c r="H347" i="1" s="1"/>
  <c r="K346" i="1"/>
  <c r="J346" i="1"/>
  <c r="D346" i="1"/>
  <c r="H346" i="1" s="1"/>
  <c r="L345" i="1"/>
  <c r="L346" i="1" s="1"/>
  <c r="L347" i="1" s="1"/>
  <c r="K345" i="1"/>
  <c r="J345" i="1"/>
  <c r="D345" i="1"/>
  <c r="K381" i="1"/>
  <c r="D381" i="1"/>
  <c r="H381" i="1" s="1"/>
  <c r="K380" i="1"/>
  <c r="D380" i="1"/>
  <c r="H380" i="1" s="1"/>
  <c r="M379" i="1"/>
  <c r="M380" i="1" s="1"/>
  <c r="M381" i="1" s="1"/>
  <c r="N381" i="1" s="1"/>
  <c r="K379" i="1"/>
  <c r="D379" i="1"/>
  <c r="H379" i="1" s="1"/>
  <c r="K373" i="1"/>
  <c r="J373" i="1"/>
  <c r="D373" i="1"/>
  <c r="H373" i="1" s="1"/>
  <c r="K372" i="1"/>
  <c r="J372" i="1"/>
  <c r="D372" i="1"/>
  <c r="H372" i="1" s="1"/>
  <c r="L371" i="1"/>
  <c r="L372" i="1" s="1"/>
  <c r="L373" i="1" s="1"/>
  <c r="K371" i="1"/>
  <c r="J371" i="1"/>
  <c r="D371" i="1"/>
  <c r="K408" i="1"/>
  <c r="D408" i="1"/>
  <c r="H408" i="1" s="1"/>
  <c r="K407" i="1"/>
  <c r="D407" i="1"/>
  <c r="H407" i="1" s="1"/>
  <c r="M406" i="1"/>
  <c r="M407" i="1" s="1"/>
  <c r="M408" i="1" s="1"/>
  <c r="K406" i="1"/>
  <c r="D406" i="1"/>
  <c r="K400" i="1"/>
  <c r="J400" i="1"/>
  <c r="D400" i="1"/>
  <c r="H400" i="1" s="1"/>
  <c r="K399" i="1"/>
  <c r="J399" i="1"/>
  <c r="D399" i="1"/>
  <c r="H399" i="1" s="1"/>
  <c r="L398" i="1"/>
  <c r="L399" i="1" s="1"/>
  <c r="L400" i="1" s="1"/>
  <c r="K398" i="1"/>
  <c r="J398" i="1"/>
  <c r="D398" i="1"/>
  <c r="H398" i="1" s="1"/>
  <c r="K435" i="1"/>
  <c r="D435" i="1"/>
  <c r="H435" i="1" s="1"/>
  <c r="K434" i="1"/>
  <c r="D434" i="1"/>
  <c r="H434" i="1" s="1"/>
  <c r="M433" i="1"/>
  <c r="M434" i="1" s="1"/>
  <c r="M435" i="1" s="1"/>
  <c r="N435" i="1" s="1"/>
  <c r="K433" i="1"/>
  <c r="D433" i="1"/>
  <c r="K427" i="1"/>
  <c r="J427" i="1"/>
  <c r="D427" i="1"/>
  <c r="H427" i="1" s="1"/>
  <c r="K426" i="1"/>
  <c r="J426" i="1"/>
  <c r="D426" i="1"/>
  <c r="H426" i="1" s="1"/>
  <c r="L425" i="1"/>
  <c r="L426" i="1" s="1"/>
  <c r="L427" i="1" s="1"/>
  <c r="K425" i="1"/>
  <c r="J425" i="1"/>
  <c r="D425" i="1"/>
  <c r="K461" i="1"/>
  <c r="D461" i="1"/>
  <c r="H461" i="1" s="1"/>
  <c r="K460" i="1"/>
  <c r="D460" i="1"/>
  <c r="H460" i="1" s="1"/>
  <c r="M459" i="1"/>
  <c r="M460" i="1" s="1"/>
  <c r="M461" i="1" s="1"/>
  <c r="N461" i="1" s="1"/>
  <c r="K459" i="1"/>
  <c r="D459" i="1"/>
  <c r="K453" i="1"/>
  <c r="J453" i="1"/>
  <c r="D453" i="1"/>
  <c r="H453" i="1" s="1"/>
  <c r="K452" i="1"/>
  <c r="J452" i="1"/>
  <c r="D452" i="1"/>
  <c r="H452" i="1" s="1"/>
  <c r="L451" i="1"/>
  <c r="L452" i="1" s="1"/>
  <c r="L453" i="1" s="1"/>
  <c r="K451" i="1"/>
  <c r="J451" i="1"/>
  <c r="D451" i="1"/>
  <c r="K488" i="1"/>
  <c r="D488" i="1"/>
  <c r="H488" i="1" s="1"/>
  <c r="K487" i="1"/>
  <c r="D487" i="1"/>
  <c r="H487" i="1" s="1"/>
  <c r="M486" i="1"/>
  <c r="M487" i="1" s="1"/>
  <c r="M488" i="1" s="1"/>
  <c r="N488" i="1" s="1"/>
  <c r="K486" i="1"/>
  <c r="D486" i="1"/>
  <c r="K480" i="1"/>
  <c r="J480" i="1"/>
  <c r="D480" i="1"/>
  <c r="H480" i="1" s="1"/>
  <c r="K479" i="1"/>
  <c r="J479" i="1"/>
  <c r="D479" i="1"/>
  <c r="H479" i="1" s="1"/>
  <c r="L478" i="1"/>
  <c r="L479" i="1" s="1"/>
  <c r="L480" i="1" s="1"/>
  <c r="K478" i="1"/>
  <c r="J478" i="1"/>
  <c r="D478" i="1"/>
  <c r="K514" i="1"/>
  <c r="D514" i="1"/>
  <c r="H514" i="1" s="1"/>
  <c r="K513" i="1"/>
  <c r="D513" i="1"/>
  <c r="H513" i="1" s="1"/>
  <c r="M512" i="1"/>
  <c r="M513" i="1" s="1"/>
  <c r="M514" i="1" s="1"/>
  <c r="N514" i="1" s="1"/>
  <c r="K512" i="1"/>
  <c r="D512" i="1"/>
  <c r="H512" i="1" s="1"/>
  <c r="K506" i="1"/>
  <c r="J506" i="1"/>
  <c r="D506" i="1"/>
  <c r="H506" i="1" s="1"/>
  <c r="K505" i="1"/>
  <c r="J505" i="1"/>
  <c r="D505" i="1"/>
  <c r="H505" i="1" s="1"/>
  <c r="L504" i="1"/>
  <c r="L505" i="1" s="1"/>
  <c r="L506" i="1" s="1"/>
  <c r="K504" i="1"/>
  <c r="J504" i="1"/>
  <c r="D504" i="1"/>
  <c r="H504" i="1" s="1"/>
  <c r="K540" i="1"/>
  <c r="D540" i="1"/>
  <c r="H540" i="1" s="1"/>
  <c r="K539" i="1"/>
  <c r="D539" i="1"/>
  <c r="H539" i="1" s="1"/>
  <c r="M538" i="1"/>
  <c r="M539" i="1" s="1"/>
  <c r="M540" i="1" s="1"/>
  <c r="N540" i="1" s="1"/>
  <c r="K538" i="1"/>
  <c r="D538" i="1"/>
  <c r="K532" i="1"/>
  <c r="J532" i="1"/>
  <c r="D532" i="1"/>
  <c r="H532" i="1" s="1"/>
  <c r="K531" i="1"/>
  <c r="J531" i="1"/>
  <c r="D531" i="1"/>
  <c r="H531" i="1" s="1"/>
  <c r="L530" i="1"/>
  <c r="L531" i="1" s="1"/>
  <c r="L532" i="1" s="1"/>
  <c r="K530" i="1"/>
  <c r="J530" i="1"/>
  <c r="D530" i="1"/>
  <c r="H530" i="1" s="1"/>
  <c r="K567" i="1"/>
  <c r="D567" i="1"/>
  <c r="H567" i="1" s="1"/>
  <c r="K566" i="1"/>
  <c r="D566" i="1"/>
  <c r="H566" i="1" s="1"/>
  <c r="M565" i="1"/>
  <c r="M566" i="1" s="1"/>
  <c r="M567" i="1" s="1"/>
  <c r="N567" i="1" s="1"/>
  <c r="K565" i="1"/>
  <c r="D565" i="1"/>
  <c r="K559" i="1"/>
  <c r="J559" i="1"/>
  <c r="D559" i="1"/>
  <c r="H559" i="1" s="1"/>
  <c r="K558" i="1"/>
  <c r="J558" i="1"/>
  <c r="D558" i="1"/>
  <c r="H558" i="1" s="1"/>
  <c r="L557" i="1"/>
  <c r="L558" i="1" s="1"/>
  <c r="L559" i="1" s="1"/>
  <c r="K557" i="1"/>
  <c r="J557" i="1"/>
  <c r="D557" i="1"/>
  <c r="K593" i="1"/>
  <c r="D593" i="1"/>
  <c r="H593" i="1" s="1"/>
  <c r="K592" i="1"/>
  <c r="D592" i="1"/>
  <c r="H592" i="1" s="1"/>
  <c r="M591" i="1"/>
  <c r="M592" i="1" s="1"/>
  <c r="M593" i="1" s="1"/>
  <c r="N593" i="1" s="1"/>
  <c r="K591" i="1"/>
  <c r="D591" i="1"/>
  <c r="K585" i="1"/>
  <c r="J585" i="1"/>
  <c r="D585" i="1"/>
  <c r="H585" i="1" s="1"/>
  <c r="K584" i="1"/>
  <c r="J584" i="1"/>
  <c r="D584" i="1"/>
  <c r="H584" i="1" s="1"/>
  <c r="L583" i="1"/>
  <c r="L584" i="1" s="1"/>
  <c r="L585" i="1" s="1"/>
  <c r="K583" i="1"/>
  <c r="J583" i="1"/>
  <c r="D583" i="1"/>
  <c r="K618" i="1"/>
  <c r="D618" i="1"/>
  <c r="H618" i="1" s="1"/>
  <c r="K617" i="1"/>
  <c r="D617" i="1"/>
  <c r="H617" i="1" s="1"/>
  <c r="M616" i="1"/>
  <c r="M617" i="1" s="1"/>
  <c r="M618" i="1" s="1"/>
  <c r="N618" i="1" s="1"/>
  <c r="K616" i="1"/>
  <c r="D616" i="1"/>
  <c r="K610" i="1"/>
  <c r="J610" i="1"/>
  <c r="D610" i="1"/>
  <c r="H610" i="1" s="1"/>
  <c r="K609" i="1"/>
  <c r="J609" i="1"/>
  <c r="D609" i="1"/>
  <c r="H609" i="1" s="1"/>
  <c r="L608" i="1"/>
  <c r="L609" i="1" s="1"/>
  <c r="L610" i="1" s="1"/>
  <c r="K608" i="1"/>
  <c r="J608" i="1"/>
  <c r="D608" i="1"/>
  <c r="K643" i="1"/>
  <c r="D643" i="1"/>
  <c r="H643" i="1" s="1"/>
  <c r="K642" i="1"/>
  <c r="D642" i="1"/>
  <c r="H642" i="1" s="1"/>
  <c r="M641" i="1"/>
  <c r="M642" i="1" s="1"/>
  <c r="M643" i="1" s="1"/>
  <c r="N643" i="1" s="1"/>
  <c r="K641" i="1"/>
  <c r="D641" i="1"/>
  <c r="K635" i="1"/>
  <c r="J635" i="1"/>
  <c r="D635" i="1"/>
  <c r="H635" i="1" s="1"/>
  <c r="K634" i="1"/>
  <c r="J634" i="1"/>
  <c r="D634" i="1"/>
  <c r="H634" i="1" s="1"/>
  <c r="L633" i="1"/>
  <c r="L634" i="1" s="1"/>
  <c r="L635" i="1" s="1"/>
  <c r="K633" i="1"/>
  <c r="J633" i="1"/>
  <c r="D633" i="1"/>
  <c r="K669" i="1"/>
  <c r="D669" i="1"/>
  <c r="H669" i="1" s="1"/>
  <c r="K668" i="1"/>
  <c r="D668" i="1"/>
  <c r="H668" i="1" s="1"/>
  <c r="M667" i="1"/>
  <c r="M668" i="1" s="1"/>
  <c r="M669" i="1" s="1"/>
  <c r="K667" i="1"/>
  <c r="D667" i="1"/>
  <c r="K661" i="1"/>
  <c r="J661" i="1"/>
  <c r="D661" i="1"/>
  <c r="H661" i="1" s="1"/>
  <c r="K660" i="1"/>
  <c r="J660" i="1"/>
  <c r="D660" i="1"/>
  <c r="H660" i="1" s="1"/>
  <c r="L659" i="1"/>
  <c r="L660" i="1" s="1"/>
  <c r="L661" i="1" s="1"/>
  <c r="K659" i="1"/>
  <c r="J659" i="1"/>
  <c r="D659" i="1"/>
  <c r="H659" i="1" s="1"/>
  <c r="K694" i="1"/>
  <c r="D694" i="1"/>
  <c r="H694" i="1" s="1"/>
  <c r="K693" i="1"/>
  <c r="D693" i="1"/>
  <c r="H693" i="1" s="1"/>
  <c r="M692" i="1"/>
  <c r="M693" i="1" s="1"/>
  <c r="M694" i="1" s="1"/>
  <c r="N694" i="1" s="1"/>
  <c r="K692" i="1"/>
  <c r="D692" i="1"/>
  <c r="K686" i="1"/>
  <c r="J686" i="1"/>
  <c r="D686" i="1"/>
  <c r="H686" i="1" s="1"/>
  <c r="K685" i="1"/>
  <c r="J685" i="1"/>
  <c r="D685" i="1"/>
  <c r="H685" i="1" s="1"/>
  <c r="L684" i="1"/>
  <c r="L685" i="1" s="1"/>
  <c r="L686" i="1" s="1"/>
  <c r="K684" i="1"/>
  <c r="J684" i="1"/>
  <c r="D684" i="1"/>
  <c r="H684" i="1" s="1"/>
  <c r="K721" i="1"/>
  <c r="D721" i="1"/>
  <c r="H721" i="1" s="1"/>
  <c r="K720" i="1"/>
  <c r="D720" i="1"/>
  <c r="H720" i="1" s="1"/>
  <c r="M719" i="1"/>
  <c r="M720" i="1" s="1"/>
  <c r="M721" i="1" s="1"/>
  <c r="N721" i="1" s="1"/>
  <c r="K719" i="1"/>
  <c r="D719" i="1"/>
  <c r="K713" i="1"/>
  <c r="J713" i="1"/>
  <c r="D713" i="1"/>
  <c r="H713" i="1" s="1"/>
  <c r="K712" i="1"/>
  <c r="J712" i="1"/>
  <c r="D712" i="1"/>
  <c r="H712" i="1" s="1"/>
  <c r="L711" i="1"/>
  <c r="L712" i="1" s="1"/>
  <c r="L713" i="1" s="1"/>
  <c r="K711" i="1"/>
  <c r="J711" i="1"/>
  <c r="D711" i="1"/>
  <c r="K748" i="1"/>
  <c r="D748" i="1"/>
  <c r="H748" i="1" s="1"/>
  <c r="K747" i="1"/>
  <c r="D747" i="1"/>
  <c r="H747" i="1" s="1"/>
  <c r="M746" i="1"/>
  <c r="M747" i="1" s="1"/>
  <c r="M748" i="1" s="1"/>
  <c r="N748" i="1" s="1"/>
  <c r="K746" i="1"/>
  <c r="D746" i="1"/>
  <c r="K740" i="1"/>
  <c r="J740" i="1"/>
  <c r="D740" i="1"/>
  <c r="H740" i="1" s="1"/>
  <c r="K739" i="1"/>
  <c r="J739" i="1"/>
  <c r="D739" i="1"/>
  <c r="H739" i="1" s="1"/>
  <c r="L738" i="1"/>
  <c r="L739" i="1" s="1"/>
  <c r="L740" i="1" s="1"/>
  <c r="K738" i="1"/>
  <c r="J738" i="1"/>
  <c r="D738" i="1"/>
  <c r="K775" i="1"/>
  <c r="D775" i="1"/>
  <c r="H775" i="1" s="1"/>
  <c r="K774" i="1"/>
  <c r="D774" i="1"/>
  <c r="H774" i="1" s="1"/>
  <c r="M773" i="1"/>
  <c r="M774" i="1" s="1"/>
  <c r="M775" i="1" s="1"/>
  <c r="N775" i="1" s="1"/>
  <c r="K773" i="1"/>
  <c r="D773" i="1"/>
  <c r="K767" i="1"/>
  <c r="J767" i="1"/>
  <c r="D767" i="1"/>
  <c r="H767" i="1" s="1"/>
  <c r="K766" i="1"/>
  <c r="J766" i="1"/>
  <c r="D766" i="1"/>
  <c r="H766" i="1" s="1"/>
  <c r="L765" i="1"/>
  <c r="L766" i="1" s="1"/>
  <c r="L767" i="1" s="1"/>
  <c r="K765" i="1"/>
  <c r="J765" i="1"/>
  <c r="D765" i="1"/>
  <c r="H765" i="1" s="1"/>
  <c r="K801" i="1"/>
  <c r="D801" i="1"/>
  <c r="H801" i="1" s="1"/>
  <c r="K800" i="1"/>
  <c r="D800" i="1"/>
  <c r="H800" i="1" s="1"/>
  <c r="M799" i="1"/>
  <c r="M800" i="1" s="1"/>
  <c r="M801" i="1" s="1"/>
  <c r="N801" i="1" s="1"/>
  <c r="K799" i="1"/>
  <c r="D799" i="1"/>
  <c r="H799" i="1" s="1"/>
  <c r="K793" i="1"/>
  <c r="J793" i="1"/>
  <c r="D793" i="1"/>
  <c r="H793" i="1" s="1"/>
  <c r="K792" i="1"/>
  <c r="J792" i="1"/>
  <c r="D792" i="1"/>
  <c r="H792" i="1" s="1"/>
  <c r="L791" i="1"/>
  <c r="L792" i="1" s="1"/>
  <c r="L793" i="1" s="1"/>
  <c r="K791" i="1"/>
  <c r="J791" i="1"/>
  <c r="D791" i="1"/>
  <c r="M825" i="1"/>
  <c r="F109" i="4" l="1"/>
  <c r="D221" i="4"/>
  <c r="F101" i="4"/>
  <c r="M140" i="4"/>
  <c r="D147" i="4"/>
  <c r="F128" i="4"/>
  <c r="F130" i="4"/>
  <c r="F136" i="4"/>
  <c r="F138" i="4"/>
  <c r="D169" i="4"/>
  <c r="F167" i="4" s="1"/>
  <c r="J161" i="4"/>
  <c r="N170" i="4" s="1"/>
  <c r="H160" i="4"/>
  <c r="H161" i="4" s="1"/>
  <c r="D174" i="4" s="1"/>
  <c r="D175" i="4" s="1"/>
  <c r="H168" i="4"/>
  <c r="H169" i="4" s="1"/>
  <c r="D176" i="4" s="1"/>
  <c r="D161" i="4"/>
  <c r="F158" i="4" s="1"/>
  <c r="D199" i="4"/>
  <c r="F198" i="4" s="1"/>
  <c r="H196" i="4"/>
  <c r="H199" i="4" s="1"/>
  <c r="D206" i="4" s="1"/>
  <c r="J191" i="4"/>
  <c r="N200" i="4" s="1"/>
  <c r="D191" i="4"/>
  <c r="F188" i="4" s="1"/>
  <c r="H188" i="4"/>
  <c r="H191" i="4" s="1"/>
  <c r="D204" i="4" s="1"/>
  <c r="D205" i="4" s="1"/>
  <c r="D229" i="4"/>
  <c r="F228" i="4" s="1"/>
  <c r="H226" i="4"/>
  <c r="H229" i="4" s="1"/>
  <c r="D236" i="4" s="1"/>
  <c r="J221" i="4"/>
  <c r="M230" i="4" s="1"/>
  <c r="F220" i="4"/>
  <c r="H218" i="4"/>
  <c r="H221" i="4" s="1"/>
  <c r="D234" i="4" s="1"/>
  <c r="D235" i="4" s="1"/>
  <c r="D259" i="4"/>
  <c r="F258" i="4" s="1"/>
  <c r="J251" i="4"/>
  <c r="N260" i="4" s="1"/>
  <c r="D251" i="4"/>
  <c r="F248" i="4" s="1"/>
  <c r="H251" i="4"/>
  <c r="D264" i="4" s="1"/>
  <c r="D265" i="4" s="1"/>
  <c r="H256" i="4"/>
  <c r="H259" i="4" s="1"/>
  <c r="D266" i="4" s="1"/>
  <c r="D281" i="4"/>
  <c r="F280" i="4" s="1"/>
  <c r="H278" i="4"/>
  <c r="H281" i="4" s="1"/>
  <c r="D294" i="4" s="1"/>
  <c r="D295" i="4" s="1"/>
  <c r="D289" i="4"/>
  <c r="F287" i="4" s="1"/>
  <c r="J281" i="4"/>
  <c r="M290" i="4" s="1"/>
  <c r="H289" i="4"/>
  <c r="D296" i="4" s="1"/>
  <c r="H311" i="4"/>
  <c r="D324" i="4" s="1"/>
  <c r="D325" i="4" s="1"/>
  <c r="D319" i="4"/>
  <c r="F317" i="4" s="1"/>
  <c r="D311" i="4"/>
  <c r="F310" i="4" s="1"/>
  <c r="J311" i="4"/>
  <c r="N320" i="4" s="1"/>
  <c r="H319" i="4"/>
  <c r="D326" i="4" s="1"/>
  <c r="D341" i="4"/>
  <c r="F338" i="4" s="1"/>
  <c r="H341" i="4"/>
  <c r="D354" i="4" s="1"/>
  <c r="D355" i="4" s="1"/>
  <c r="D349" i="4"/>
  <c r="F346" i="4" s="1"/>
  <c r="J341" i="4"/>
  <c r="M350" i="4" s="1"/>
  <c r="H349" i="4"/>
  <c r="D356" i="4" s="1"/>
  <c r="D379" i="4"/>
  <c r="F377" i="4" s="1"/>
  <c r="J371" i="4"/>
  <c r="M380" i="4" s="1"/>
  <c r="H371" i="4"/>
  <c r="D384" i="4" s="1"/>
  <c r="D385" i="4" s="1"/>
  <c r="D371" i="4"/>
  <c r="F368" i="4" s="1"/>
  <c r="H376" i="4"/>
  <c r="H378" i="4"/>
  <c r="D409" i="4"/>
  <c r="F407" i="4" s="1"/>
  <c r="D401" i="4"/>
  <c r="F398" i="4" s="1"/>
  <c r="H398" i="4"/>
  <c r="H401" i="4" s="1"/>
  <c r="D414" i="4" s="1"/>
  <c r="D415" i="4" s="1"/>
  <c r="J401" i="4"/>
  <c r="M410" i="4" s="1"/>
  <c r="H409" i="4"/>
  <c r="D416" i="4" s="1"/>
  <c r="D431" i="4"/>
  <c r="F429" i="4" s="1"/>
  <c r="H428" i="4"/>
  <c r="H431" i="4" s="1"/>
  <c r="D444" i="4" s="1"/>
  <c r="D445" i="4" s="1"/>
  <c r="H439" i="4"/>
  <c r="D446" i="4" s="1"/>
  <c r="D439" i="4"/>
  <c r="F437" i="4" s="1"/>
  <c r="J431" i="4"/>
  <c r="N440" i="4" s="1"/>
  <c r="D461" i="4"/>
  <c r="F460" i="4" s="1"/>
  <c r="D469" i="4"/>
  <c r="F466" i="4" s="1"/>
  <c r="J461" i="4"/>
  <c r="N470" i="4" s="1"/>
  <c r="H458" i="4"/>
  <c r="H461" i="4" s="1"/>
  <c r="D474" i="4" s="1"/>
  <c r="D475" i="4" s="1"/>
  <c r="H469" i="4"/>
  <c r="D476" i="4" s="1"/>
  <c r="J520" i="4"/>
  <c r="N529" i="4" s="1"/>
  <c r="D491" i="4"/>
  <c r="F488" i="4" s="1"/>
  <c r="J491" i="4"/>
  <c r="N500" i="4" s="1"/>
  <c r="D499" i="4"/>
  <c r="F497" i="4" s="1"/>
  <c r="H496" i="4"/>
  <c r="H499" i="4" s="1"/>
  <c r="D506" i="4" s="1"/>
  <c r="H488" i="4"/>
  <c r="H491" i="4" s="1"/>
  <c r="D504" i="4" s="1"/>
  <c r="D505" i="4" s="1"/>
  <c r="D520" i="4"/>
  <c r="F519" i="4" s="1"/>
  <c r="D528" i="4"/>
  <c r="F525" i="4" s="1"/>
  <c r="H518" i="4"/>
  <c r="H525" i="4"/>
  <c r="H528" i="4" s="1"/>
  <c r="D535" i="4" s="1"/>
  <c r="H517" i="4"/>
  <c r="H557" i="4"/>
  <c r="D564" i="4" s="1"/>
  <c r="J549" i="4"/>
  <c r="N558" i="4" s="1"/>
  <c r="D549" i="4"/>
  <c r="F547" i="4" s="1"/>
  <c r="D557" i="4"/>
  <c r="H546" i="4"/>
  <c r="H549" i="4" s="1"/>
  <c r="D562" i="4" s="1"/>
  <c r="D563" i="4" s="1"/>
  <c r="D587" i="4"/>
  <c r="F586" i="4" s="1"/>
  <c r="J579" i="4"/>
  <c r="N588" i="4" s="1"/>
  <c r="D579" i="4"/>
  <c r="F577" i="4" s="1"/>
  <c r="H578" i="4"/>
  <c r="H585" i="4"/>
  <c r="H587" i="4" s="1"/>
  <c r="D594" i="4" s="1"/>
  <c r="H576" i="4"/>
  <c r="D743" i="4"/>
  <c r="F741" i="4" s="1"/>
  <c r="J851" i="4"/>
  <c r="N860" i="4" s="1"/>
  <c r="J608" i="4"/>
  <c r="N617" i="4" s="1"/>
  <c r="D608" i="4"/>
  <c r="F606" i="4" s="1"/>
  <c r="D616" i="4"/>
  <c r="F613" i="4" s="1"/>
  <c r="H607" i="4"/>
  <c r="H614" i="4"/>
  <c r="H615" i="4"/>
  <c r="H605" i="4"/>
  <c r="J878" i="4"/>
  <c r="M887" i="4" s="1"/>
  <c r="D1048" i="4"/>
  <c r="F1047" i="4" s="1"/>
  <c r="D635" i="4"/>
  <c r="F634" i="4" s="1"/>
  <c r="J635" i="4"/>
  <c r="M644" i="4" s="1"/>
  <c r="D643" i="4"/>
  <c r="F640" i="4" s="1"/>
  <c r="H633" i="4"/>
  <c r="H640" i="4"/>
  <c r="H643" i="4" s="1"/>
  <c r="D650" i="4" s="1"/>
  <c r="H632" i="4"/>
  <c r="J986" i="4"/>
  <c r="M995" i="4" s="1"/>
  <c r="D662" i="4"/>
  <c r="F659" i="4" s="1"/>
  <c r="J797" i="4"/>
  <c r="N806" i="4" s="1"/>
  <c r="H886" i="4"/>
  <c r="D893" i="4" s="1"/>
  <c r="H1045" i="4"/>
  <c r="H1048" i="4" s="1"/>
  <c r="D1055" i="4" s="1"/>
  <c r="J743" i="4"/>
  <c r="N752" i="4" s="1"/>
  <c r="D824" i="4"/>
  <c r="F823" i="4" s="1"/>
  <c r="D724" i="4"/>
  <c r="F721" i="4" s="1"/>
  <c r="J1040" i="4"/>
  <c r="N1049" i="4" s="1"/>
  <c r="D1040" i="4"/>
  <c r="F1037" i="4" s="1"/>
  <c r="D994" i="4"/>
  <c r="F993" i="4" s="1"/>
  <c r="J1013" i="4"/>
  <c r="N1022" i="4" s="1"/>
  <c r="D670" i="4"/>
  <c r="F667" i="4" s="1"/>
  <c r="H670" i="4"/>
  <c r="D677" i="4" s="1"/>
  <c r="J662" i="4"/>
  <c r="N671" i="4" s="1"/>
  <c r="H659" i="4"/>
  <c r="H662" i="4" s="1"/>
  <c r="D675" i="4" s="1"/>
  <c r="D676" i="4" s="1"/>
  <c r="L991" i="4"/>
  <c r="L992" i="4" s="1"/>
  <c r="L993" i="4" s="1"/>
  <c r="M990" i="4"/>
  <c r="D905" i="4"/>
  <c r="F902" i="4" s="1"/>
  <c r="M774" i="4"/>
  <c r="D851" i="4"/>
  <c r="F850" i="4" s="1"/>
  <c r="D832" i="4"/>
  <c r="F831" i="4" s="1"/>
  <c r="H940" i="4"/>
  <c r="D947" i="4" s="1"/>
  <c r="H724" i="4"/>
  <c r="D731" i="4" s="1"/>
  <c r="H991" i="4"/>
  <c r="H994" i="4" s="1"/>
  <c r="D1001" i="4" s="1"/>
  <c r="D1013" i="4"/>
  <c r="F1012" i="4" s="1"/>
  <c r="J770" i="4"/>
  <c r="M779" i="4" s="1"/>
  <c r="D797" i="4"/>
  <c r="F795" i="4" s="1"/>
  <c r="J905" i="4"/>
  <c r="M914" i="4" s="1"/>
  <c r="J932" i="4"/>
  <c r="M941" i="4" s="1"/>
  <c r="J959" i="4"/>
  <c r="N968" i="4" s="1"/>
  <c r="J716" i="4"/>
  <c r="M725" i="4" s="1"/>
  <c r="H775" i="4"/>
  <c r="H778" i="4" s="1"/>
  <c r="D785" i="4" s="1"/>
  <c r="D778" i="4"/>
  <c r="F775" i="4" s="1"/>
  <c r="J824" i="4"/>
  <c r="N833" i="4" s="1"/>
  <c r="H902" i="4"/>
  <c r="H905" i="4" s="1"/>
  <c r="D918" i="4" s="1"/>
  <c r="D919" i="4" s="1"/>
  <c r="D959" i="4"/>
  <c r="F956" i="4" s="1"/>
  <c r="H821" i="4"/>
  <c r="D913" i="4"/>
  <c r="F911" i="4" s="1"/>
  <c r="D940" i="4"/>
  <c r="F937" i="4" s="1"/>
  <c r="H1037" i="4"/>
  <c r="L1045" i="4"/>
  <c r="L1046" i="4" s="1"/>
  <c r="L1047" i="4" s="1"/>
  <c r="M1044" i="4"/>
  <c r="L856" i="4"/>
  <c r="L857" i="4" s="1"/>
  <c r="L858" i="4" s="1"/>
  <c r="M855" i="4"/>
  <c r="M882" i="4"/>
  <c r="L883" i="4"/>
  <c r="L884" i="4" s="1"/>
  <c r="L885" i="4" s="1"/>
  <c r="M1017" i="4"/>
  <c r="L1018" i="4"/>
  <c r="L1019" i="4" s="1"/>
  <c r="L1020" i="4" s="1"/>
  <c r="L829" i="4"/>
  <c r="L830" i="4" s="1"/>
  <c r="L831" i="4" s="1"/>
  <c r="M828" i="4"/>
  <c r="M747" i="4"/>
  <c r="L748" i="4"/>
  <c r="L749" i="4" s="1"/>
  <c r="L750" i="4" s="1"/>
  <c r="M801" i="4"/>
  <c r="L802" i="4"/>
  <c r="L803" i="4" s="1"/>
  <c r="L804" i="4" s="1"/>
  <c r="H832" i="4"/>
  <c r="D839" i="4" s="1"/>
  <c r="L910" i="4"/>
  <c r="L911" i="4" s="1"/>
  <c r="L912" i="4" s="1"/>
  <c r="M909" i="4"/>
  <c r="L937" i="4"/>
  <c r="L938" i="4" s="1"/>
  <c r="L939" i="4" s="1"/>
  <c r="M936" i="4"/>
  <c r="L721" i="4"/>
  <c r="L722" i="4" s="1"/>
  <c r="L723" i="4" s="1"/>
  <c r="M720" i="4"/>
  <c r="N885" i="4"/>
  <c r="M963" i="4"/>
  <c r="L964" i="4"/>
  <c r="L965" i="4" s="1"/>
  <c r="L966" i="4" s="1"/>
  <c r="H740" i="4"/>
  <c r="H743" i="4" s="1"/>
  <c r="D756" i="4" s="1"/>
  <c r="D757" i="4" s="1"/>
  <c r="D751" i="4"/>
  <c r="F749" i="4" s="1"/>
  <c r="H956" i="4"/>
  <c r="H959" i="4" s="1"/>
  <c r="D972" i="4" s="1"/>
  <c r="D973" i="4" s="1"/>
  <c r="D967" i="4"/>
  <c r="F965" i="4" s="1"/>
  <c r="H748" i="4"/>
  <c r="H769" i="4"/>
  <c r="H822" i="4"/>
  <c r="H858" i="4"/>
  <c r="H875" i="4"/>
  <c r="D878" i="4"/>
  <c r="F877" i="4" s="1"/>
  <c r="D886" i="4"/>
  <c r="H911" i="4"/>
  <c r="H964" i="4"/>
  <c r="H985" i="4"/>
  <c r="H1038" i="4"/>
  <c r="H794" i="4"/>
  <c r="H797" i="4" s="1"/>
  <c r="D810" i="4" s="1"/>
  <c r="D811" i="4" s="1"/>
  <c r="D805" i="4"/>
  <c r="F803" i="4" s="1"/>
  <c r="H1010" i="4"/>
  <c r="H1013" i="4" s="1"/>
  <c r="D1026" i="4" s="1"/>
  <c r="D1027" i="4" s="1"/>
  <c r="D1021" i="4"/>
  <c r="F1018" i="4" s="1"/>
  <c r="D716" i="4"/>
  <c r="F715" i="4" s="1"/>
  <c r="H912" i="4"/>
  <c r="H929" i="4"/>
  <c r="H965" i="4"/>
  <c r="H1018" i="4"/>
  <c r="D932" i="4"/>
  <c r="F929" i="4" s="1"/>
  <c r="H848" i="4"/>
  <c r="H851" i="4" s="1"/>
  <c r="D864" i="4" s="1"/>
  <c r="D865" i="4" s="1"/>
  <c r="D859" i="4"/>
  <c r="F857" i="4" s="1"/>
  <c r="H767" i="4"/>
  <c r="H803" i="4"/>
  <c r="H805" i="4" s="1"/>
  <c r="D812" i="4" s="1"/>
  <c r="H856" i="4"/>
  <c r="H877" i="4"/>
  <c r="H930" i="4"/>
  <c r="H966" i="4"/>
  <c r="H983" i="4"/>
  <c r="D986" i="4"/>
  <c r="F985" i="4" s="1"/>
  <c r="H1019" i="4"/>
  <c r="H714" i="4"/>
  <c r="H716" i="4" s="1"/>
  <c r="D729" i="4" s="1"/>
  <c r="D730" i="4" s="1"/>
  <c r="H750" i="4"/>
  <c r="D770" i="4"/>
  <c r="F768" i="4" s="1"/>
  <c r="H698" i="4"/>
  <c r="D705" i="4" s="1"/>
  <c r="J690" i="4"/>
  <c r="N699" i="4" s="1"/>
  <c r="L695" i="4"/>
  <c r="L696" i="4" s="1"/>
  <c r="L697" i="4" s="1"/>
  <c r="H687" i="4"/>
  <c r="D690" i="4"/>
  <c r="F688" i="4" s="1"/>
  <c r="D698" i="4"/>
  <c r="H689" i="4"/>
  <c r="J10" i="1"/>
  <c r="M19" i="1" s="1"/>
  <c r="L15" i="1"/>
  <c r="L16" i="1" s="1"/>
  <c r="L17" i="1" s="1"/>
  <c r="M14" i="1"/>
  <c r="H7" i="1"/>
  <c r="D10" i="1"/>
  <c r="F8" i="1" s="1"/>
  <c r="D18" i="1"/>
  <c r="F17" i="1" s="1"/>
  <c r="H15" i="1"/>
  <c r="H18" i="1" s="1"/>
  <c r="D25" i="1" s="1"/>
  <c r="H9" i="1"/>
  <c r="D97" i="1"/>
  <c r="H45" i="1"/>
  <c r="D52" i="1" s="1"/>
  <c r="J37" i="1"/>
  <c r="N46" i="1" s="1"/>
  <c r="L42" i="1"/>
  <c r="L43" i="1" s="1"/>
  <c r="L44" i="1" s="1"/>
  <c r="M41" i="1"/>
  <c r="H34" i="1"/>
  <c r="D37" i="1"/>
  <c r="F35" i="1" s="1"/>
  <c r="D45" i="1"/>
  <c r="H36" i="1"/>
  <c r="D71" i="1"/>
  <c r="F70" i="1" s="1"/>
  <c r="H68" i="1"/>
  <c r="H71" i="1" s="1"/>
  <c r="D78" i="1" s="1"/>
  <c r="D63" i="1"/>
  <c r="F61" i="1" s="1"/>
  <c r="J63" i="1"/>
  <c r="M72" i="1" s="1"/>
  <c r="H60" i="1"/>
  <c r="H62" i="1"/>
  <c r="M67" i="1"/>
  <c r="H94" i="1"/>
  <c r="H97" i="1" s="1"/>
  <c r="D104" i="1" s="1"/>
  <c r="J89" i="1"/>
  <c r="M98" i="1" s="1"/>
  <c r="L94" i="1"/>
  <c r="L95" i="1" s="1"/>
  <c r="L96" i="1" s="1"/>
  <c r="M93" i="1"/>
  <c r="F96" i="1"/>
  <c r="F95" i="1"/>
  <c r="F94" i="1"/>
  <c r="H86" i="1"/>
  <c r="H89" i="1" s="1"/>
  <c r="D102" i="1" s="1"/>
  <c r="D103" i="1" s="1"/>
  <c r="D89" i="1"/>
  <c r="F86" i="1" s="1"/>
  <c r="H123" i="1"/>
  <c r="D130" i="1" s="1"/>
  <c r="J115" i="1"/>
  <c r="N124" i="1" s="1"/>
  <c r="L120" i="1"/>
  <c r="L121" i="1" s="1"/>
  <c r="L122" i="1" s="1"/>
  <c r="M119" i="1"/>
  <c r="H112" i="1"/>
  <c r="D115" i="1"/>
  <c r="F113" i="1" s="1"/>
  <c r="D123" i="1"/>
  <c r="F121" i="1" s="1"/>
  <c r="H114" i="1"/>
  <c r="J141" i="1"/>
  <c r="N150" i="1" s="1"/>
  <c r="L146" i="1"/>
  <c r="L147" i="1" s="1"/>
  <c r="L148" i="1" s="1"/>
  <c r="M145" i="1"/>
  <c r="H138" i="1"/>
  <c r="H141" i="1" s="1"/>
  <c r="D154" i="1" s="1"/>
  <c r="D155" i="1" s="1"/>
  <c r="D141" i="1"/>
  <c r="F138" i="1" s="1"/>
  <c r="D149" i="1"/>
  <c r="F148" i="1" s="1"/>
  <c r="H146" i="1"/>
  <c r="H147" i="1"/>
  <c r="J167" i="1"/>
  <c r="M176" i="1" s="1"/>
  <c r="D175" i="1"/>
  <c r="F174" i="1" s="1"/>
  <c r="H167" i="1"/>
  <c r="D180" i="1" s="1"/>
  <c r="D181" i="1" s="1"/>
  <c r="H175" i="1"/>
  <c r="D182" i="1" s="1"/>
  <c r="L172" i="1"/>
  <c r="L173" i="1" s="1"/>
  <c r="L174" i="1" s="1"/>
  <c r="M171" i="1"/>
  <c r="D167" i="1"/>
  <c r="F166" i="1" s="1"/>
  <c r="J193" i="1"/>
  <c r="M202" i="1" s="1"/>
  <c r="H199" i="1"/>
  <c r="L198" i="1"/>
  <c r="L199" i="1" s="1"/>
  <c r="L200" i="1" s="1"/>
  <c r="M197" i="1"/>
  <c r="D193" i="1"/>
  <c r="D201" i="1"/>
  <c r="H198" i="1"/>
  <c r="H191" i="1"/>
  <c r="H193" i="1" s="1"/>
  <c r="D206" i="1" s="1"/>
  <c r="D207" i="1" s="1"/>
  <c r="J218" i="1"/>
  <c r="N227" i="1" s="1"/>
  <c r="H225" i="1"/>
  <c r="H226" i="1" s="1"/>
  <c r="D233" i="1" s="1"/>
  <c r="H216" i="1"/>
  <c r="L223" i="1"/>
  <c r="L224" i="1" s="1"/>
  <c r="L225" i="1" s="1"/>
  <c r="M222" i="1"/>
  <c r="H215" i="1"/>
  <c r="D218" i="1"/>
  <c r="F217" i="1" s="1"/>
  <c r="D226" i="1"/>
  <c r="F223" i="1" s="1"/>
  <c r="H217" i="1"/>
  <c r="D252" i="1"/>
  <c r="F251" i="1" s="1"/>
  <c r="H250" i="1"/>
  <c r="H252" i="1" s="1"/>
  <c r="D259" i="1" s="1"/>
  <c r="H243" i="1"/>
  <c r="J244" i="1"/>
  <c r="N253" i="1" s="1"/>
  <c r="D244" i="1"/>
  <c r="F241" i="1" s="1"/>
  <c r="L249" i="1"/>
  <c r="L250" i="1" s="1"/>
  <c r="L251" i="1" s="1"/>
  <c r="M248" i="1"/>
  <c r="H242" i="1"/>
  <c r="D278" i="1"/>
  <c r="H276" i="1"/>
  <c r="J270" i="1"/>
  <c r="M279" i="1" s="1"/>
  <c r="H267" i="1"/>
  <c r="D270" i="1"/>
  <c r="L275" i="1"/>
  <c r="L276" i="1" s="1"/>
  <c r="L277" i="1" s="1"/>
  <c r="M274" i="1"/>
  <c r="H275" i="1"/>
  <c r="H269" i="1"/>
  <c r="H296" i="1"/>
  <c r="D309" i="1" s="1"/>
  <c r="D310" i="1" s="1"/>
  <c r="J296" i="1"/>
  <c r="M305" i="1" s="1"/>
  <c r="D304" i="1"/>
  <c r="F301" i="1" s="1"/>
  <c r="L301" i="1"/>
  <c r="L302" i="1" s="1"/>
  <c r="L303" i="1" s="1"/>
  <c r="M300" i="1"/>
  <c r="H304" i="1"/>
  <c r="D311" i="1" s="1"/>
  <c r="D296" i="1"/>
  <c r="F293" i="1" s="1"/>
  <c r="D330" i="1"/>
  <c r="H327" i="1"/>
  <c r="H330" i="1" s="1"/>
  <c r="D337" i="1" s="1"/>
  <c r="J322" i="1"/>
  <c r="M331" i="1" s="1"/>
  <c r="D322" i="1"/>
  <c r="H319" i="1"/>
  <c r="H322" i="1" s="1"/>
  <c r="D335" i="1" s="1"/>
  <c r="D336" i="1" s="1"/>
  <c r="L327" i="1"/>
  <c r="L328" i="1" s="1"/>
  <c r="L329" i="1" s="1"/>
  <c r="M326" i="1"/>
  <c r="D356" i="1"/>
  <c r="H356" i="1"/>
  <c r="D363" i="1" s="1"/>
  <c r="J348" i="1"/>
  <c r="M357" i="1" s="1"/>
  <c r="D348" i="1"/>
  <c r="H345" i="1"/>
  <c r="H348" i="1" s="1"/>
  <c r="D361" i="1" s="1"/>
  <c r="D362" i="1" s="1"/>
  <c r="L353" i="1"/>
  <c r="L354" i="1" s="1"/>
  <c r="L355" i="1" s="1"/>
  <c r="M352" i="1"/>
  <c r="J374" i="1"/>
  <c r="N383" i="1" s="1"/>
  <c r="D382" i="1"/>
  <c r="D374" i="1"/>
  <c r="L379" i="1"/>
  <c r="L380" i="1" s="1"/>
  <c r="L381" i="1" s="1"/>
  <c r="M378" i="1"/>
  <c r="H382" i="1"/>
  <c r="D389" i="1" s="1"/>
  <c r="H371" i="1"/>
  <c r="H374" i="1" s="1"/>
  <c r="D387" i="1" s="1"/>
  <c r="D388" i="1" s="1"/>
  <c r="D436" i="1"/>
  <c r="J401" i="1"/>
  <c r="N410" i="1" s="1"/>
  <c r="D401" i="1"/>
  <c r="D409" i="1"/>
  <c r="H406" i="1"/>
  <c r="H409" i="1" s="1"/>
  <c r="D416" i="1" s="1"/>
  <c r="N408" i="1"/>
  <c r="L406" i="1"/>
  <c r="L407" i="1" s="1"/>
  <c r="L408" i="1" s="1"/>
  <c r="M405" i="1"/>
  <c r="H401" i="1"/>
  <c r="D414" i="1" s="1"/>
  <c r="D415" i="1" s="1"/>
  <c r="H433" i="1"/>
  <c r="H436" i="1" s="1"/>
  <c r="D443" i="1" s="1"/>
  <c r="J428" i="1"/>
  <c r="N437" i="1" s="1"/>
  <c r="D428" i="1"/>
  <c r="M432" i="1"/>
  <c r="L433" i="1"/>
  <c r="L434" i="1" s="1"/>
  <c r="L435" i="1" s="1"/>
  <c r="H425" i="1"/>
  <c r="H428" i="1" s="1"/>
  <c r="D441" i="1" s="1"/>
  <c r="D442" i="1" s="1"/>
  <c r="D454" i="1"/>
  <c r="J454" i="1"/>
  <c r="N463" i="1" s="1"/>
  <c r="D462" i="1"/>
  <c r="H459" i="1"/>
  <c r="H462" i="1" s="1"/>
  <c r="D469" i="1" s="1"/>
  <c r="L459" i="1"/>
  <c r="L460" i="1" s="1"/>
  <c r="L461" i="1" s="1"/>
  <c r="M458" i="1"/>
  <c r="H451" i="1"/>
  <c r="H454" i="1" s="1"/>
  <c r="D467" i="1" s="1"/>
  <c r="D468" i="1" s="1"/>
  <c r="D489" i="1"/>
  <c r="H486" i="1"/>
  <c r="H489" i="1" s="1"/>
  <c r="D496" i="1" s="1"/>
  <c r="D481" i="1"/>
  <c r="J481" i="1"/>
  <c r="M490" i="1" s="1"/>
  <c r="H478" i="1"/>
  <c r="H481" i="1" s="1"/>
  <c r="D494" i="1" s="1"/>
  <c r="D495" i="1" s="1"/>
  <c r="M485" i="1"/>
  <c r="L486" i="1"/>
  <c r="L487" i="1" s="1"/>
  <c r="L488" i="1" s="1"/>
  <c r="D586" i="1"/>
  <c r="H507" i="1"/>
  <c r="D520" i="1" s="1"/>
  <c r="D521" i="1" s="1"/>
  <c r="J507" i="1"/>
  <c r="M516" i="1" s="1"/>
  <c r="D515" i="1"/>
  <c r="H515" i="1"/>
  <c r="D522" i="1" s="1"/>
  <c r="D507" i="1"/>
  <c r="L512" i="1"/>
  <c r="L513" i="1" s="1"/>
  <c r="L514" i="1" s="1"/>
  <c r="M511" i="1"/>
  <c r="D541" i="1"/>
  <c r="H538" i="1"/>
  <c r="H541" i="1" s="1"/>
  <c r="D548" i="1" s="1"/>
  <c r="J533" i="1"/>
  <c r="N542" i="1" s="1"/>
  <c r="H533" i="1"/>
  <c r="D546" i="1" s="1"/>
  <c r="D547" i="1" s="1"/>
  <c r="D533" i="1"/>
  <c r="L538" i="1"/>
  <c r="L539" i="1" s="1"/>
  <c r="L540" i="1" s="1"/>
  <c r="M537" i="1"/>
  <c r="J586" i="1"/>
  <c r="N595" i="1" s="1"/>
  <c r="D611" i="1"/>
  <c r="D568" i="1"/>
  <c r="J560" i="1"/>
  <c r="N569" i="1" s="1"/>
  <c r="D560" i="1"/>
  <c r="L565" i="1"/>
  <c r="L566" i="1" s="1"/>
  <c r="L567" i="1" s="1"/>
  <c r="M564" i="1"/>
  <c r="H557" i="1"/>
  <c r="H560" i="1" s="1"/>
  <c r="D573" i="1" s="1"/>
  <c r="D574" i="1" s="1"/>
  <c r="H565" i="1"/>
  <c r="H568" i="1" s="1"/>
  <c r="D575" i="1" s="1"/>
  <c r="D594" i="1"/>
  <c r="L591" i="1"/>
  <c r="L592" i="1" s="1"/>
  <c r="L593" i="1" s="1"/>
  <c r="M590" i="1"/>
  <c r="H583" i="1"/>
  <c r="H586" i="1" s="1"/>
  <c r="D599" i="1" s="1"/>
  <c r="D600" i="1" s="1"/>
  <c r="H591" i="1"/>
  <c r="H594" i="1" s="1"/>
  <c r="D601" i="1" s="1"/>
  <c r="D644" i="1"/>
  <c r="D670" i="1"/>
  <c r="D619" i="1"/>
  <c r="H616" i="1"/>
  <c r="H619" i="1" s="1"/>
  <c r="D626" i="1" s="1"/>
  <c r="J611" i="1"/>
  <c r="M620" i="1" s="1"/>
  <c r="M615" i="1"/>
  <c r="L616" i="1"/>
  <c r="L617" i="1" s="1"/>
  <c r="L618" i="1" s="1"/>
  <c r="H608" i="1"/>
  <c r="H611" i="1" s="1"/>
  <c r="D624" i="1" s="1"/>
  <c r="D625" i="1" s="1"/>
  <c r="H641" i="1"/>
  <c r="H644" i="1" s="1"/>
  <c r="D651" i="1" s="1"/>
  <c r="J636" i="1"/>
  <c r="N645" i="1" s="1"/>
  <c r="D636" i="1"/>
  <c r="H633" i="1"/>
  <c r="H636" i="1" s="1"/>
  <c r="D649" i="1" s="1"/>
  <c r="D650" i="1" s="1"/>
  <c r="L641" i="1"/>
  <c r="L642" i="1" s="1"/>
  <c r="L643" i="1" s="1"/>
  <c r="M640" i="1"/>
  <c r="D749" i="1"/>
  <c r="H667" i="1"/>
  <c r="H670" i="1" s="1"/>
  <c r="D677" i="1" s="1"/>
  <c r="D662" i="1"/>
  <c r="J662" i="1"/>
  <c r="M671" i="1" s="1"/>
  <c r="H662" i="1"/>
  <c r="D675" i="1" s="1"/>
  <c r="D676" i="1" s="1"/>
  <c r="M666" i="1"/>
  <c r="L667" i="1"/>
  <c r="L668" i="1" s="1"/>
  <c r="L669" i="1" s="1"/>
  <c r="N669" i="1"/>
  <c r="D695" i="1"/>
  <c r="H746" i="1"/>
  <c r="H749" i="1" s="1"/>
  <c r="D756" i="1" s="1"/>
  <c r="J714" i="1"/>
  <c r="N723" i="1" s="1"/>
  <c r="D714" i="1"/>
  <c r="J768" i="1"/>
  <c r="M777" i="1" s="1"/>
  <c r="H692" i="1"/>
  <c r="H695" i="1" s="1"/>
  <c r="D702" i="1" s="1"/>
  <c r="J687" i="1"/>
  <c r="N696" i="1" s="1"/>
  <c r="L692" i="1"/>
  <c r="L693" i="1" s="1"/>
  <c r="L694" i="1" s="1"/>
  <c r="M691" i="1"/>
  <c r="H687" i="1"/>
  <c r="D700" i="1" s="1"/>
  <c r="D701" i="1" s="1"/>
  <c r="D687" i="1"/>
  <c r="D722" i="1"/>
  <c r="H719" i="1"/>
  <c r="H722" i="1" s="1"/>
  <c r="D729" i="1" s="1"/>
  <c r="L719" i="1"/>
  <c r="L720" i="1" s="1"/>
  <c r="L721" i="1" s="1"/>
  <c r="M718" i="1"/>
  <c r="H711" i="1"/>
  <c r="H714" i="1" s="1"/>
  <c r="D727" i="1" s="1"/>
  <c r="D728" i="1" s="1"/>
  <c r="D776" i="1"/>
  <c r="D794" i="1"/>
  <c r="J794" i="1"/>
  <c r="M803" i="1" s="1"/>
  <c r="J741" i="1"/>
  <c r="N750" i="1" s="1"/>
  <c r="D741" i="1"/>
  <c r="L746" i="1"/>
  <c r="L747" i="1" s="1"/>
  <c r="L748" i="1" s="1"/>
  <c r="M745" i="1"/>
  <c r="H738" i="1"/>
  <c r="H741" i="1" s="1"/>
  <c r="D754" i="1" s="1"/>
  <c r="D755" i="1" s="1"/>
  <c r="D768" i="1"/>
  <c r="H773" i="1"/>
  <c r="H776" i="1" s="1"/>
  <c r="D783" i="1" s="1"/>
  <c r="L773" i="1"/>
  <c r="L774" i="1" s="1"/>
  <c r="L775" i="1" s="1"/>
  <c r="M772" i="1"/>
  <c r="H768" i="1"/>
  <c r="D781" i="1" s="1"/>
  <c r="D782" i="1" s="1"/>
  <c r="H791" i="1"/>
  <c r="H794" i="1" s="1"/>
  <c r="D807" i="1" s="1"/>
  <c r="D808" i="1" s="1"/>
  <c r="H802" i="1"/>
  <c r="D809" i="1" s="1"/>
  <c r="L799" i="1"/>
  <c r="L800" i="1" s="1"/>
  <c r="L801" i="1" s="1"/>
  <c r="M798" i="1"/>
  <c r="D802" i="1"/>
  <c r="K827" i="1"/>
  <c r="D827" i="1"/>
  <c r="H827" i="1" s="1"/>
  <c r="K826" i="1"/>
  <c r="D826" i="1"/>
  <c r="H826" i="1" s="1"/>
  <c r="M826" i="1"/>
  <c r="M827" i="1" s="1"/>
  <c r="N827" i="1" s="1"/>
  <c r="K825" i="1"/>
  <c r="D825" i="1"/>
  <c r="H825" i="1" s="1"/>
  <c r="K819" i="1"/>
  <c r="J819" i="1"/>
  <c r="D819" i="1"/>
  <c r="H819" i="1" s="1"/>
  <c r="K818" i="1"/>
  <c r="J818" i="1"/>
  <c r="D818" i="1"/>
  <c r="H818" i="1" s="1"/>
  <c r="L817" i="1"/>
  <c r="L818" i="1" s="1"/>
  <c r="L819" i="1" s="1"/>
  <c r="K817" i="1"/>
  <c r="J817" i="1"/>
  <c r="D817" i="1"/>
  <c r="H817" i="1" s="1"/>
  <c r="F131" i="4" l="1"/>
  <c r="F139" i="4"/>
  <c r="F159" i="4"/>
  <c r="F166" i="4"/>
  <c r="F168" i="4"/>
  <c r="M170" i="4"/>
  <c r="D177" i="4"/>
  <c r="F160" i="4"/>
  <c r="H379" i="4"/>
  <c r="D386" i="4" s="1"/>
  <c r="D387" i="4" s="1"/>
  <c r="F318" i="4"/>
  <c r="F197" i="4"/>
  <c r="F196" i="4"/>
  <c r="M200" i="4"/>
  <c r="F190" i="4"/>
  <c r="F189" i="4"/>
  <c r="D207" i="4"/>
  <c r="D327" i="4"/>
  <c r="F227" i="4"/>
  <c r="F226" i="4"/>
  <c r="F218" i="4"/>
  <c r="F219" i="4"/>
  <c r="N230" i="4"/>
  <c r="D237" i="4"/>
  <c r="D357" i="4"/>
  <c r="D267" i="4"/>
  <c r="F257" i="4"/>
  <c r="F256" i="4"/>
  <c r="M260" i="4"/>
  <c r="F250" i="4"/>
  <c r="F249" i="4"/>
  <c r="F278" i="4"/>
  <c r="F279" i="4"/>
  <c r="F286" i="4"/>
  <c r="F288" i="4"/>
  <c r="D297" i="4"/>
  <c r="N290" i="4"/>
  <c r="D417" i="4"/>
  <c r="F316" i="4"/>
  <c r="F319" i="4" s="1"/>
  <c r="F308" i="4"/>
  <c r="F309" i="4"/>
  <c r="M320" i="4"/>
  <c r="F339" i="4"/>
  <c r="F340" i="4"/>
  <c r="F347" i="4"/>
  <c r="F348" i="4"/>
  <c r="N350" i="4"/>
  <c r="F378" i="4"/>
  <c r="F376" i="4"/>
  <c r="N380" i="4"/>
  <c r="F369" i="4"/>
  <c r="F370" i="4"/>
  <c r="F822" i="4"/>
  <c r="F408" i="4"/>
  <c r="F406" i="4"/>
  <c r="F400" i="4"/>
  <c r="F399" i="4"/>
  <c r="N410" i="4"/>
  <c r="F1046" i="4"/>
  <c r="F430" i="4"/>
  <c r="F428" i="4"/>
  <c r="D447" i="4"/>
  <c r="F438" i="4"/>
  <c r="F436" i="4"/>
  <c r="M440" i="4"/>
  <c r="N779" i="4"/>
  <c r="F459" i="4"/>
  <c r="F458" i="4"/>
  <c r="F468" i="4"/>
  <c r="F467" i="4"/>
  <c r="M470" i="4"/>
  <c r="D477" i="4"/>
  <c r="M529" i="4"/>
  <c r="D732" i="4"/>
  <c r="N995" i="4"/>
  <c r="H520" i="4"/>
  <c r="D533" i="4" s="1"/>
  <c r="D534" i="4" s="1"/>
  <c r="D536" i="4" s="1"/>
  <c r="F490" i="4"/>
  <c r="F489" i="4"/>
  <c r="M500" i="4"/>
  <c r="F496" i="4"/>
  <c r="F498" i="4"/>
  <c r="D507" i="4"/>
  <c r="F742" i="4"/>
  <c r="F740" i="4"/>
  <c r="F723" i="4"/>
  <c r="F517" i="4"/>
  <c r="F518" i="4"/>
  <c r="F527" i="4"/>
  <c r="F526" i="4"/>
  <c r="F821" i="4"/>
  <c r="F585" i="4"/>
  <c r="H824" i="4"/>
  <c r="D837" i="4" s="1"/>
  <c r="D838" i="4" s="1"/>
  <c r="D840" i="4" s="1"/>
  <c r="M558" i="4"/>
  <c r="D565" i="4"/>
  <c r="F548" i="4"/>
  <c r="F546" i="4"/>
  <c r="F556" i="4"/>
  <c r="F554" i="4"/>
  <c r="F555" i="4"/>
  <c r="N887" i="4"/>
  <c r="M860" i="4"/>
  <c r="M1049" i="4"/>
  <c r="F660" i="4"/>
  <c r="F584" i="4"/>
  <c r="F957" i="4"/>
  <c r="M588" i="4"/>
  <c r="F578" i="4"/>
  <c r="F576" i="4"/>
  <c r="H579" i="4"/>
  <c r="D592" i="4" s="1"/>
  <c r="D593" i="4" s="1"/>
  <c r="D595" i="4" s="1"/>
  <c r="M806" i="4"/>
  <c r="F661" i="4"/>
  <c r="H986" i="4"/>
  <c r="D999" i="4" s="1"/>
  <c r="D1000" i="4" s="1"/>
  <c r="D1002" i="4" s="1"/>
  <c r="F714" i="4"/>
  <c r="F958" i="4"/>
  <c r="F722" i="4"/>
  <c r="F1045" i="4"/>
  <c r="F991" i="4"/>
  <c r="H616" i="4"/>
  <c r="D623" i="4" s="1"/>
  <c r="F614" i="4"/>
  <c r="H608" i="4"/>
  <c r="D621" i="4" s="1"/>
  <c r="D622" i="4" s="1"/>
  <c r="M617" i="4"/>
  <c r="F607" i="4"/>
  <c r="F605" i="4"/>
  <c r="F615" i="4"/>
  <c r="M1022" i="4"/>
  <c r="N725" i="4"/>
  <c r="F912" i="4"/>
  <c r="F802" i="4"/>
  <c r="M752" i="4"/>
  <c r="H1040" i="4"/>
  <c r="D1053" i="4" s="1"/>
  <c r="D1054" i="4" s="1"/>
  <c r="D1056" i="4" s="1"/>
  <c r="F1020" i="4"/>
  <c r="F931" i="4"/>
  <c r="F633" i="4"/>
  <c r="F632" i="4"/>
  <c r="N644" i="4"/>
  <c r="H635" i="4"/>
  <c r="D648" i="4" s="1"/>
  <c r="D649" i="4" s="1"/>
  <c r="D651" i="4" s="1"/>
  <c r="F642" i="4"/>
  <c r="F641" i="4"/>
  <c r="H770" i="4"/>
  <c r="D783" i="4" s="1"/>
  <c r="D784" i="4" s="1"/>
  <c r="D786" i="4" s="1"/>
  <c r="F769" i="4"/>
  <c r="F1011" i="4"/>
  <c r="H932" i="4"/>
  <c r="D945" i="4" s="1"/>
  <c r="D946" i="4" s="1"/>
  <c r="D948" i="4" s="1"/>
  <c r="H878" i="4"/>
  <c r="D891" i="4" s="1"/>
  <c r="D892" i="4" s="1"/>
  <c r="D894" i="4" s="1"/>
  <c r="F748" i="4"/>
  <c r="F1039" i="4"/>
  <c r="F1038" i="4"/>
  <c r="F804" i="4"/>
  <c r="F830" i="4"/>
  <c r="F992" i="4"/>
  <c r="F829" i="4"/>
  <c r="F910" i="4"/>
  <c r="F794" i="4"/>
  <c r="F930" i="4"/>
  <c r="D678" i="4"/>
  <c r="F669" i="4"/>
  <c r="F668" i="4"/>
  <c r="M671" i="4"/>
  <c r="N914" i="4"/>
  <c r="F964" i="4"/>
  <c r="M833" i="4"/>
  <c r="F848" i="4"/>
  <c r="N941" i="4"/>
  <c r="F966" i="4"/>
  <c r="F849" i="4"/>
  <c r="H913" i="4"/>
  <c r="D920" i="4" s="1"/>
  <c r="D921" i="4" s="1"/>
  <c r="F713" i="4"/>
  <c r="F939" i="4"/>
  <c r="F938" i="4"/>
  <c r="F904" i="4"/>
  <c r="F903" i="4"/>
  <c r="M968" i="4"/>
  <c r="F1010" i="4"/>
  <c r="F750" i="4"/>
  <c r="F776" i="4"/>
  <c r="F777" i="4"/>
  <c r="F796" i="4"/>
  <c r="F884" i="4"/>
  <c r="F883" i="4"/>
  <c r="F885" i="4"/>
  <c r="H859" i="4"/>
  <c r="D866" i="4" s="1"/>
  <c r="D867" i="4" s="1"/>
  <c r="H1021" i="4"/>
  <c r="D1028" i="4" s="1"/>
  <c r="D1029" i="4" s="1"/>
  <c r="F856" i="4"/>
  <c r="F876" i="4"/>
  <c r="D813" i="4"/>
  <c r="H751" i="4"/>
  <c r="D758" i="4" s="1"/>
  <c r="D759" i="4" s="1"/>
  <c r="F875" i="4"/>
  <c r="F767" i="4"/>
  <c r="H967" i="4"/>
  <c r="D974" i="4" s="1"/>
  <c r="D975" i="4" s="1"/>
  <c r="F1019" i="4"/>
  <c r="F984" i="4"/>
  <c r="F858" i="4"/>
  <c r="F983" i="4"/>
  <c r="M699" i="4"/>
  <c r="F687" i="4"/>
  <c r="F689" i="4"/>
  <c r="H690" i="4"/>
  <c r="D703" i="4" s="1"/>
  <c r="D704" i="4" s="1"/>
  <c r="D706" i="4" s="1"/>
  <c r="F697" i="4"/>
  <c r="F695" i="4"/>
  <c r="F696" i="4"/>
  <c r="F16" i="1"/>
  <c r="F7" i="1"/>
  <c r="N19" i="1"/>
  <c r="F9" i="1"/>
  <c r="H10" i="1"/>
  <c r="D23" i="1" s="1"/>
  <c r="D24" i="1" s="1"/>
  <c r="D26" i="1" s="1"/>
  <c r="F15" i="1"/>
  <c r="F18" i="1" s="1"/>
  <c r="M46" i="1"/>
  <c r="F36" i="1"/>
  <c r="F44" i="1"/>
  <c r="F43" i="1"/>
  <c r="F42" i="1"/>
  <c r="H37" i="1"/>
  <c r="D50" i="1" s="1"/>
  <c r="D51" i="1" s="1"/>
  <c r="D53" i="1" s="1"/>
  <c r="F34" i="1"/>
  <c r="F69" i="1"/>
  <c r="F68" i="1"/>
  <c r="F60" i="1"/>
  <c r="N72" i="1"/>
  <c r="F62" i="1"/>
  <c r="H63" i="1"/>
  <c r="D76" i="1" s="1"/>
  <c r="D77" i="1" s="1"/>
  <c r="D79" i="1" s="1"/>
  <c r="D105" i="1"/>
  <c r="F97" i="1"/>
  <c r="N98" i="1"/>
  <c r="F88" i="1"/>
  <c r="F87" i="1"/>
  <c r="M124" i="1"/>
  <c r="F112" i="1"/>
  <c r="F114" i="1"/>
  <c r="H115" i="1"/>
  <c r="D128" i="1" s="1"/>
  <c r="D129" i="1" s="1"/>
  <c r="D131" i="1" s="1"/>
  <c r="F122" i="1"/>
  <c r="F120" i="1"/>
  <c r="H149" i="1"/>
  <c r="D156" i="1" s="1"/>
  <c r="D157" i="1" s="1"/>
  <c r="M150" i="1"/>
  <c r="F140" i="1"/>
  <c r="F139" i="1"/>
  <c r="F147" i="1"/>
  <c r="F146" i="1"/>
  <c r="F250" i="1"/>
  <c r="F249" i="1"/>
  <c r="F215" i="1"/>
  <c r="F164" i="1"/>
  <c r="N176" i="1"/>
  <c r="D183" i="1"/>
  <c r="F172" i="1"/>
  <c r="F173" i="1"/>
  <c r="F165" i="1"/>
  <c r="F199" i="1"/>
  <c r="F200" i="1"/>
  <c r="F198" i="1"/>
  <c r="N202" i="1"/>
  <c r="F192" i="1"/>
  <c r="F191" i="1"/>
  <c r="F190" i="1"/>
  <c r="H201" i="1"/>
  <c r="D208" i="1" s="1"/>
  <c r="D209" i="1" s="1"/>
  <c r="F216" i="1"/>
  <c r="F275" i="1"/>
  <c r="F225" i="1"/>
  <c r="F224" i="1"/>
  <c r="M227" i="1"/>
  <c r="H218" i="1"/>
  <c r="D231" i="1" s="1"/>
  <c r="D232" i="1" s="1"/>
  <c r="D234" i="1" s="1"/>
  <c r="H278" i="1"/>
  <c r="D285" i="1" s="1"/>
  <c r="F242" i="1"/>
  <c r="F243" i="1"/>
  <c r="H244" i="1"/>
  <c r="D257" i="1" s="1"/>
  <c r="D258" i="1" s="1"/>
  <c r="D260" i="1" s="1"/>
  <c r="M253" i="1"/>
  <c r="F295" i="1"/>
  <c r="F267" i="1"/>
  <c r="F294" i="1"/>
  <c r="F269" i="1"/>
  <c r="F276" i="1"/>
  <c r="F277" i="1"/>
  <c r="F268" i="1"/>
  <c r="H270" i="1"/>
  <c r="D283" i="1" s="1"/>
  <c r="D284" i="1" s="1"/>
  <c r="N279" i="1"/>
  <c r="F303" i="1"/>
  <c r="F302" i="1"/>
  <c r="D312" i="1"/>
  <c r="N305" i="1"/>
  <c r="D338" i="1"/>
  <c r="N331" i="1"/>
  <c r="D364" i="1"/>
  <c r="N357" i="1"/>
  <c r="D390" i="1"/>
  <c r="M383" i="1"/>
  <c r="M410" i="1"/>
  <c r="D417" i="1"/>
  <c r="M437" i="1"/>
  <c r="D444" i="1"/>
  <c r="M463" i="1"/>
  <c r="D470" i="1"/>
  <c r="N490" i="1"/>
  <c r="D497" i="1"/>
  <c r="D523" i="1"/>
  <c r="N516" i="1"/>
  <c r="D549" i="1"/>
  <c r="M542" i="1"/>
  <c r="M595" i="1"/>
  <c r="M569" i="1"/>
  <c r="D576" i="1"/>
  <c r="D602" i="1"/>
  <c r="M723" i="1"/>
  <c r="D627" i="1"/>
  <c r="N620" i="1"/>
  <c r="D652" i="1"/>
  <c r="M645" i="1"/>
  <c r="D678" i="1"/>
  <c r="N671" i="1"/>
  <c r="N777" i="1"/>
  <c r="D703" i="1"/>
  <c r="M696" i="1"/>
  <c r="N803" i="1"/>
  <c r="D730" i="1"/>
  <c r="D757" i="1"/>
  <c r="M750" i="1"/>
  <c r="D810" i="1"/>
  <c r="D784" i="1"/>
  <c r="L825" i="1"/>
  <c r="L826" i="1" s="1"/>
  <c r="L827" i="1" s="1"/>
  <c r="M824" i="1"/>
  <c r="D828" i="1"/>
  <c r="J820" i="1"/>
  <c r="N829" i="1" s="1"/>
  <c r="H820" i="1"/>
  <c r="D833" i="1" s="1"/>
  <c r="D834" i="1" s="1"/>
  <c r="D820" i="1"/>
  <c r="H828" i="1"/>
  <c r="D835" i="1" s="1"/>
  <c r="F169" i="4" l="1"/>
  <c r="F161" i="4"/>
  <c r="F311" i="4"/>
  <c r="F349" i="4"/>
  <c r="F63" i="1"/>
  <c r="F289" i="4"/>
  <c r="F191" i="4"/>
  <c r="F199" i="4"/>
  <c r="F371" i="4"/>
  <c r="F520" i="4"/>
  <c r="F281" i="4"/>
  <c r="F401" i="4"/>
  <c r="F221" i="4"/>
  <c r="F229" i="4"/>
  <c r="F341" i="4"/>
  <c r="F259" i="4"/>
  <c r="F251" i="4"/>
  <c r="F778" i="4"/>
  <c r="F1048" i="4"/>
  <c r="F379" i="4"/>
  <c r="F824" i="4"/>
  <c r="F409" i="4"/>
  <c r="F959" i="4"/>
  <c r="F587" i="4"/>
  <c r="F439" i="4"/>
  <c r="F431" i="4"/>
  <c r="F743" i="4"/>
  <c r="F469" i="4"/>
  <c r="F461" i="4"/>
  <c r="F716" i="4"/>
  <c r="F499" i="4"/>
  <c r="F491" i="4"/>
  <c r="F724" i="4"/>
  <c r="F662" i="4"/>
  <c r="F967" i="4"/>
  <c r="F528" i="4"/>
  <c r="F549" i="4"/>
  <c r="F557" i="4"/>
  <c r="F1021" i="4"/>
  <c r="F994" i="4"/>
  <c r="F616" i="4"/>
  <c r="F579" i="4"/>
  <c r="F797" i="4"/>
  <c r="F1040" i="4"/>
  <c r="F805" i="4"/>
  <c r="F608" i="4"/>
  <c r="D624" i="4"/>
  <c r="F770" i="4"/>
  <c r="F1013" i="4"/>
  <c r="F832" i="4"/>
  <c r="F913" i="4"/>
  <c r="F859" i="4"/>
  <c r="F751" i="4"/>
  <c r="F932" i="4"/>
  <c r="F635" i="4"/>
  <c r="F643" i="4"/>
  <c r="F905" i="4"/>
  <c r="F986" i="4"/>
  <c r="F670" i="4"/>
  <c r="F940" i="4"/>
  <c r="F851" i="4"/>
  <c r="F886" i="4"/>
  <c r="F878" i="4"/>
  <c r="F690" i="4"/>
  <c r="F698" i="4"/>
  <c r="F10" i="1"/>
  <c r="F252" i="1"/>
  <c r="F218" i="1"/>
  <c r="F37" i="1"/>
  <c r="F45" i="1"/>
  <c r="F71" i="1"/>
  <c r="F89" i="1"/>
  <c r="F115" i="1"/>
  <c r="F123" i="1"/>
  <c r="F175" i="1"/>
  <c r="F149" i="1"/>
  <c r="F141" i="1"/>
  <c r="F167" i="1"/>
  <c r="F193" i="1"/>
  <c r="F201" i="1"/>
  <c r="F244" i="1"/>
  <c r="F304" i="1"/>
  <c r="F296" i="1"/>
  <c r="F226" i="1"/>
  <c r="D286" i="1"/>
  <c r="F278" i="1"/>
  <c r="F270" i="1"/>
  <c r="D836" i="1"/>
  <c r="M829" i="1"/>
</calcChain>
</file>

<file path=xl/sharedStrings.xml><?xml version="1.0" encoding="utf-8"?>
<sst xmlns="http://schemas.openxmlformats.org/spreadsheetml/2006/main" count="3684" uniqueCount="205">
  <si>
    <t>SYMBOL</t>
  </si>
  <si>
    <t>PRICE</t>
  </si>
  <si>
    <t>EXPOSURE</t>
  </si>
  <si>
    <t>SHARES</t>
  </si>
  <si>
    <t>MV</t>
  </si>
  <si>
    <t>SELLS</t>
  </si>
  <si>
    <t>BUYS</t>
  </si>
  <si>
    <t>STATUS</t>
  </si>
  <si>
    <t>ACTUAL</t>
  </si>
  <si>
    <t>CHANGE IN CASH</t>
  </si>
  <si>
    <t>CASH</t>
  </si>
  <si>
    <t>CASH IN BOOK</t>
  </si>
  <si>
    <t>ADJUSTMENT FROM SALE</t>
  </si>
  <si>
    <t>ADJUSTED CASH</t>
  </si>
  <si>
    <t>ADJUSTMENT FROM PURCHASES</t>
  </si>
  <si>
    <t>ADJ.CASH</t>
  </si>
  <si>
    <t>These are the adjustments from quantum slippage of sales</t>
  </si>
  <si>
    <t>These are the adjustments to cash from quantum slippage of purchases</t>
  </si>
  <si>
    <t>This is the amount that needs to be updated into the trade file</t>
  </si>
  <si>
    <t>TRADEABLE</t>
  </si>
  <si>
    <t>IMMEDIATE</t>
  </si>
  <si>
    <t>SHORTAGE</t>
  </si>
  <si>
    <t>This is what will be in brokerage after the sells</t>
  </si>
  <si>
    <t>CREDIT</t>
  </si>
  <si>
    <t>EXPECTED</t>
  </si>
  <si>
    <t xml:space="preserve">This is the cash balance figure in the trade file after the monthly transactions run after slot sales and slot purchases. </t>
  </si>
  <si>
    <t>Buying Power (After)</t>
  </si>
  <si>
    <t>(If the balance is negative then there is a shortage)</t>
  </si>
  <si>
    <t>Buying Power - Take this from Immediate Shortage in the MGTradeBook sheet</t>
  </si>
  <si>
    <t>CLDR</t>
  </si>
  <si>
    <t>RH</t>
  </si>
  <si>
    <t>VC</t>
  </si>
  <si>
    <t>N/A</t>
  </si>
  <si>
    <t>EXECUTED</t>
  </si>
  <si>
    <t>ADT</t>
  </si>
  <si>
    <t>COOP</t>
  </si>
  <si>
    <t>ZYME</t>
  </si>
  <si>
    <t>QUEUED</t>
  </si>
  <si>
    <t>KPTI</t>
  </si>
  <si>
    <t>ICPT</t>
  </si>
  <si>
    <t>SBGL</t>
  </si>
  <si>
    <t>RCKT</t>
  </si>
  <si>
    <t>CWH</t>
  </si>
  <si>
    <t>Trade Book for CMMomentum Model - CM20191031</t>
  </si>
  <si>
    <t>ARVN</t>
  </si>
  <si>
    <t>AGG</t>
  </si>
  <si>
    <t>SBSW</t>
  </si>
  <si>
    <r>
      <t>Buying Power - Take this from</t>
    </r>
    <r>
      <rPr>
        <b/>
        <sz val="11"/>
        <color theme="1"/>
        <rFont val="Calibri"/>
        <family val="2"/>
        <scheme val="minor"/>
      </rPr>
      <t xml:space="preserve"> balance in the account after purchases from MGMomentum</t>
    </r>
  </si>
  <si>
    <t>PDD</t>
  </si>
  <si>
    <t>DOCU</t>
  </si>
  <si>
    <t>NEM</t>
  </si>
  <si>
    <t>BAND</t>
  </si>
  <si>
    <t>IRBT</t>
  </si>
  <si>
    <t>OKTA</t>
  </si>
  <si>
    <t>IXUS</t>
  </si>
  <si>
    <t>EXPI</t>
  </si>
  <si>
    <t>SITM</t>
  </si>
  <si>
    <t>TSLA</t>
  </si>
  <si>
    <t>FDX</t>
  </si>
  <si>
    <t>PTON</t>
  </si>
  <si>
    <t>Buying Power (After SELLS clear)</t>
  </si>
  <si>
    <t>LOB</t>
  </si>
  <si>
    <t>SIG</t>
  </si>
  <si>
    <t>NVCR</t>
  </si>
  <si>
    <t>KOD</t>
  </si>
  <si>
    <t>KURA</t>
  </si>
  <si>
    <t>KTB</t>
  </si>
  <si>
    <t>NTLA</t>
  </si>
  <si>
    <t>DNLI</t>
  </si>
  <si>
    <t>FTCH</t>
  </si>
  <si>
    <t>ACCOUNT</t>
  </si>
  <si>
    <t>BRK-54X61101</t>
  </si>
  <si>
    <t>BRK-5QX13608</t>
  </si>
  <si>
    <t>CLF</t>
  </si>
  <si>
    <t>CPRI</t>
  </si>
  <si>
    <t>ENPH</t>
  </si>
  <si>
    <t>This is the cash balance figure in the trade file after the monthly transactions run after slot sales and slot purchases. It's the line that says "CashBalance=xxx"</t>
  </si>
  <si>
    <t>VCEL</t>
  </si>
  <si>
    <t>DISCA</t>
  </si>
  <si>
    <t>WOW</t>
  </si>
  <si>
    <t>MTDR</t>
  </si>
  <si>
    <t>CPG</t>
  </si>
  <si>
    <r>
      <t>Buying Power - Take this from</t>
    </r>
    <r>
      <rPr>
        <b/>
        <sz val="11"/>
        <color theme="1"/>
        <rFont val="Calibri"/>
        <family val="2"/>
        <scheme val="minor"/>
      </rPr>
      <t xml:space="preserve"> Merril Lynch</t>
    </r>
  </si>
  <si>
    <t>DAC</t>
  </si>
  <si>
    <t>CAR</t>
  </si>
  <si>
    <t>BAK</t>
  </si>
  <si>
    <t>NUE</t>
  </si>
  <si>
    <t>AA</t>
  </si>
  <si>
    <t>ERJ</t>
  </si>
  <si>
    <t>SGMS</t>
  </si>
  <si>
    <t>GOGL</t>
  </si>
  <si>
    <t>IHRT</t>
  </si>
  <si>
    <t>WEIGHT</t>
  </si>
  <si>
    <t>PENDING</t>
  </si>
  <si>
    <t>MRNA</t>
  </si>
  <si>
    <t>CRTX</t>
  </si>
  <si>
    <t>SPT</t>
  </si>
  <si>
    <t>NET</t>
  </si>
  <si>
    <t>FTNT</t>
  </si>
  <si>
    <t>DCBO</t>
  </si>
  <si>
    <t>RGEN</t>
  </si>
  <si>
    <t>PCTY</t>
  </si>
  <si>
    <t>INMD</t>
  </si>
  <si>
    <t>DOCN</t>
  </si>
  <si>
    <t>SPSC</t>
  </si>
  <si>
    <t>GOSS</t>
  </si>
  <si>
    <t>CDXS</t>
  </si>
  <si>
    <t>AOSL</t>
  </si>
  <si>
    <t>WIRE</t>
  </si>
  <si>
    <t>CUBI</t>
  </si>
  <si>
    <t>ITOS</t>
  </si>
  <si>
    <t>EPC</t>
  </si>
  <si>
    <t>F</t>
  </si>
  <si>
    <t>BIL</t>
  </si>
  <si>
    <t>COMPLETED</t>
  </si>
  <si>
    <t>CENX</t>
  </si>
  <si>
    <t>HP</t>
  </si>
  <si>
    <t>MOS</t>
  </si>
  <si>
    <r>
      <t>Buying Power - Take this from</t>
    </r>
    <r>
      <rPr>
        <b/>
        <sz val="11"/>
        <color theme="1"/>
        <rFont val="Calibri"/>
        <family val="2"/>
        <scheme val="minor"/>
      </rPr>
      <t xml:space="preserve"> Merril Lynch "Cash available to invest"</t>
    </r>
  </si>
  <si>
    <t>YPF</t>
  </si>
  <si>
    <t>INSW</t>
  </si>
  <si>
    <t>TRMD</t>
  </si>
  <si>
    <t>IEFA</t>
  </si>
  <si>
    <t>ACLS</t>
  </si>
  <si>
    <t>WYNN</t>
  </si>
  <si>
    <t>COTY</t>
  </si>
  <si>
    <t>MNSO</t>
  </si>
  <si>
    <t>SPOT</t>
  </si>
  <si>
    <t>BORR</t>
  </si>
  <si>
    <t>VIPS</t>
  </si>
  <si>
    <t>PVH</t>
  </si>
  <si>
    <t>DLAKY</t>
  </si>
  <si>
    <t>NVDA</t>
  </si>
  <si>
    <t>COCO</t>
  </si>
  <si>
    <t>CNK</t>
  </si>
  <si>
    <t>skessler1964</t>
  </si>
  <si>
    <t>AVDL</t>
  </si>
  <si>
    <t>DRD</t>
  </si>
  <si>
    <t>SWAV</t>
  </si>
  <si>
    <t>DFH</t>
  </si>
  <si>
    <t>XP</t>
  </si>
  <si>
    <t>NU</t>
  </si>
  <si>
    <t>INTR</t>
  </si>
  <si>
    <t>CCL</t>
  </si>
  <si>
    <t>VRT</t>
  </si>
  <si>
    <t>EXTR</t>
  </si>
  <si>
    <t>XPO</t>
  </si>
  <si>
    <t>LI</t>
  </si>
  <si>
    <t>UEC</t>
  </si>
  <si>
    <t>HLX</t>
  </si>
  <si>
    <t>CEIX</t>
  </si>
  <si>
    <t>NEAR</t>
  </si>
  <si>
    <t>EDU</t>
  </si>
  <si>
    <t>AVPT</t>
  </si>
  <si>
    <t>LPG</t>
  </si>
  <si>
    <t>COIN</t>
  </si>
  <si>
    <t>SNAP</t>
  </si>
  <si>
    <t>FYBR</t>
  </si>
  <si>
    <t>XMTR</t>
  </si>
  <si>
    <t>INBX</t>
  </si>
  <si>
    <t>STNE</t>
  </si>
  <si>
    <t>VST</t>
  </si>
  <si>
    <t>MOD</t>
  </si>
  <si>
    <t>BLBD</t>
  </si>
  <si>
    <t>BMA</t>
  </si>
  <si>
    <t>VITL</t>
  </si>
  <si>
    <t>APGE</t>
  </si>
  <si>
    <t>HOV</t>
  </si>
  <si>
    <t>ANF</t>
  </si>
  <si>
    <t>SMTC</t>
  </si>
  <si>
    <t>FSM</t>
  </si>
  <si>
    <t>BBAR</t>
  </si>
  <si>
    <t>Mn5191306D</t>
  </si>
  <si>
    <t>CDE</t>
  </si>
  <si>
    <t>CAVA</t>
  </si>
  <si>
    <t>AMSC</t>
  </si>
  <si>
    <t>FTAI</t>
  </si>
  <si>
    <t>CRUS</t>
  </si>
  <si>
    <t>LTH</t>
  </si>
  <si>
    <t>TBBK</t>
  </si>
  <si>
    <t>CNTA</t>
  </si>
  <si>
    <t>PHAT</t>
  </si>
  <si>
    <t>TRUP</t>
  </si>
  <si>
    <t>RKLB</t>
  </si>
  <si>
    <t>APP</t>
  </si>
  <si>
    <t>QFIN</t>
  </si>
  <si>
    <t>UAL</t>
  </si>
  <si>
    <t>AS</t>
  </si>
  <si>
    <t>GEV</t>
  </si>
  <si>
    <t>SKYW</t>
  </si>
  <si>
    <t>GDDY</t>
  </si>
  <si>
    <t>FIX</t>
  </si>
  <si>
    <t>SMWB</t>
  </si>
  <si>
    <t>SOFI</t>
  </si>
  <si>
    <t>CRK</t>
  </si>
  <si>
    <t>TPR</t>
  </si>
  <si>
    <t>ICAGY</t>
  </si>
  <si>
    <t>RNMBY</t>
  </si>
  <si>
    <t>PLMR</t>
  </si>
  <si>
    <t>KEP</t>
  </si>
  <si>
    <t>PARR</t>
  </si>
  <si>
    <t>RBLX</t>
  </si>
  <si>
    <t>IREN</t>
  </si>
  <si>
    <t>AKBA</t>
  </si>
  <si>
    <t>EVEX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</si>
</sst>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164" formatCode="_(&quot;$&quot;* #,##0.000_);_(&quot;$&quot;* \(#,##0.000\);_(&quot;$&quot;* &quot;-&quot;???_);_(@_)"/>
    <numFmt numFmtId="165" formatCode="&quot;$&quot;#,##0.000_);\(&quot;$&quot;#,##0.000\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</fills>
  <borders count="9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1">
    <xf numFmtId="0" fontId="0" fillId="0" borderId="0" xfId="0"/>
    <xf numFmtId="44" fontId="0" fillId="0" borderId="0" xfId="1" applyFont="1"/>
    <xf numFmtId="0" fontId="0" fillId="0" borderId="1" xfId="0" applyBorder="1"/>
    <xf numFmtId="0" fontId="0" fillId="0" borderId="2" xfId="0" applyBorder="1"/>
    <xf numFmtId="14" fontId="2" fillId="0" borderId="2" xfId="1" applyNumberFormat="1" applyFont="1" applyBorder="1"/>
    <xf numFmtId="44" fontId="0" fillId="0" borderId="2" xfId="1" applyFont="1" applyBorder="1"/>
    <xf numFmtId="0" fontId="0" fillId="0" borderId="3" xfId="0" applyBorder="1"/>
    <xf numFmtId="0" fontId="2" fillId="0" borderId="4" xfId="0" applyFont="1" applyBorder="1"/>
    <xf numFmtId="0" fontId="0" fillId="0" borderId="0" xfId="0" applyBorder="1"/>
    <xf numFmtId="44" fontId="0" fillId="0" borderId="0" xfId="1" applyFont="1" applyBorder="1"/>
    <xf numFmtId="0" fontId="0" fillId="0" borderId="5" xfId="0" applyBorder="1"/>
    <xf numFmtId="0" fontId="2" fillId="0" borderId="0" xfId="0" applyFont="1" applyBorder="1"/>
    <xf numFmtId="44" fontId="2" fillId="0" borderId="0" xfId="1" applyFont="1" applyBorder="1"/>
    <xf numFmtId="0" fontId="0" fillId="0" borderId="4" xfId="0" applyBorder="1"/>
    <xf numFmtId="44" fontId="0" fillId="0" borderId="0" xfId="0" applyNumberFormat="1" applyBorder="1"/>
    <xf numFmtId="0" fontId="0" fillId="0" borderId="6" xfId="0" applyBorder="1"/>
    <xf numFmtId="0" fontId="0" fillId="0" borderId="7" xfId="0" applyBorder="1"/>
    <xf numFmtId="44" fontId="0" fillId="0" borderId="7" xfId="1" applyFont="1" applyBorder="1"/>
    <xf numFmtId="0" fontId="0" fillId="0" borderId="8" xfId="0" applyBorder="1"/>
    <xf numFmtId="0" fontId="0" fillId="0" borderId="0" xfId="0" applyFill="1" applyBorder="1"/>
    <xf numFmtId="0" fontId="2" fillId="0" borderId="2" xfId="0" applyFont="1" applyBorder="1"/>
    <xf numFmtId="44" fontId="0" fillId="2" borderId="0" xfId="1" applyFont="1" applyFill="1" applyBorder="1"/>
    <xf numFmtId="44" fontId="2" fillId="0" borderId="0" xfId="0" applyNumberFormat="1" applyFont="1" applyBorder="1"/>
    <xf numFmtId="0" fontId="3" fillId="0" borderId="4" xfId="0" applyFont="1" applyBorder="1"/>
    <xf numFmtId="0" fontId="3" fillId="0" borderId="0" xfId="0" applyFont="1" applyBorder="1"/>
    <xf numFmtId="44" fontId="3" fillId="0" borderId="0" xfId="1" applyFont="1" applyBorder="1"/>
    <xf numFmtId="44" fontId="3" fillId="2" borderId="0" xfId="1" applyFont="1" applyFill="1" applyBorder="1"/>
    <xf numFmtId="44" fontId="0" fillId="3" borderId="0" xfId="1" applyFont="1" applyFill="1" applyBorder="1"/>
    <xf numFmtId="14" fontId="0" fillId="0" borderId="0" xfId="1" applyNumberFormat="1" applyFont="1"/>
    <xf numFmtId="0" fontId="2" fillId="0" borderId="0" xfId="0" applyFont="1"/>
    <xf numFmtId="0" fontId="4" fillId="0" borderId="0" xfId="0" applyFont="1"/>
    <xf numFmtId="8" fontId="0" fillId="2" borderId="0" xfId="1" applyNumberFormat="1" applyFont="1" applyFill="1" applyBorder="1"/>
    <xf numFmtId="44" fontId="0" fillId="0" borderId="0" xfId="1" applyFont="1" applyFill="1" applyBorder="1"/>
    <xf numFmtId="44" fontId="2" fillId="0" borderId="0" xfId="1" applyFont="1" applyFill="1" applyBorder="1"/>
    <xf numFmtId="44" fontId="3" fillId="0" borderId="0" xfId="1" applyFont="1" applyFill="1" applyBorder="1"/>
    <xf numFmtId="0" fontId="0" fillId="0" borderId="0" xfId="0" applyBorder="1"/>
    <xf numFmtId="44" fontId="0" fillId="0" borderId="0" xfId="0" applyNumberFormat="1" applyBorder="1"/>
    <xf numFmtId="0" fontId="2" fillId="0" borderId="0" xfId="0" applyFont="1" applyFill="1" applyBorder="1"/>
    <xf numFmtId="10" fontId="0" fillId="0" borderId="0" xfId="0" applyNumberFormat="1" applyBorder="1"/>
    <xf numFmtId="44" fontId="2" fillId="0" borderId="0" xfId="0" applyNumberFormat="1" applyFont="1" applyFill="1" applyBorder="1"/>
    <xf numFmtId="164" fontId="0" fillId="0" borderId="0" xfId="1" applyNumberFormat="1" applyFont="1" applyBorder="1"/>
    <xf numFmtId="164" fontId="0" fillId="0" borderId="0" xfId="1" applyNumberFormat="1" applyFont="1" applyFill="1" applyBorder="1"/>
    <xf numFmtId="164" fontId="2" fillId="0" borderId="0" xfId="1" applyNumberFormat="1" applyFont="1" applyFill="1" applyBorder="1"/>
    <xf numFmtId="164" fontId="3" fillId="0" borderId="0" xfId="1" applyNumberFormat="1" applyFont="1" applyBorder="1"/>
    <xf numFmtId="8" fontId="0" fillId="0" borderId="0" xfId="0" applyNumberFormat="1" applyBorder="1"/>
    <xf numFmtId="164" fontId="0" fillId="2" borderId="0" xfId="1" applyNumberFormat="1" applyFont="1" applyFill="1" applyBorder="1"/>
    <xf numFmtId="44" fontId="0" fillId="3" borderId="7" xfId="1" applyFont="1" applyFill="1" applyBorder="1"/>
    <xf numFmtId="0" fontId="0" fillId="0" borderId="7" xfId="0" applyFill="1" applyBorder="1"/>
    <xf numFmtId="165" fontId="0" fillId="2" borderId="0" xfId="1" applyNumberFormat="1" applyFont="1" applyFill="1" applyBorder="1"/>
    <xf numFmtId="165" fontId="3" fillId="2" borderId="0" xfId="1" applyNumberFormat="1" applyFont="1" applyFill="1" applyBorder="1"/>
    <xf numFmtId="4" fontId="0" fillId="0" borderId="0" xfId="0" applyNumberFormat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058"/>
  <sheetViews>
    <sheetView tabSelected="1" zoomScale="80" zoomScaleNormal="80" workbookViewId="0">
      <selection activeCell="O12" sqref="O12"/>
    </sheetView>
  </sheetViews>
  <sheetFormatPr defaultRowHeight="14.25" x14ac:dyDescent="0.45"/>
  <cols>
    <col min="3" max="3" width="11.73046875" bestFit="1" customWidth="1"/>
    <col min="4" max="4" width="12.265625" customWidth="1"/>
    <col min="5" max="5" width="14" customWidth="1"/>
    <col min="6" max="6" width="9" customWidth="1"/>
    <col min="7" max="7" width="10.46484375" bestFit="1" customWidth="1"/>
    <col min="8" max="8" width="17" bestFit="1" customWidth="1"/>
    <col min="9" max="9" width="15.46484375" customWidth="1"/>
    <col min="10" max="10" width="14" customWidth="1"/>
    <col min="11" max="11" width="13.46484375" customWidth="1"/>
    <col min="12" max="12" width="13.1328125" bestFit="1" customWidth="1"/>
    <col min="13" max="13" width="16.3984375" customWidth="1"/>
    <col min="14" max="14" width="14.1328125" customWidth="1"/>
    <col min="15" max="15" width="28.73046875" bestFit="1" customWidth="1"/>
    <col min="16" max="17" width="9" customWidth="1"/>
  </cols>
  <sheetData>
    <row r="1" spans="1:17" x14ac:dyDescent="0.45">
      <c r="M1" t="s">
        <v>135</v>
      </c>
    </row>
    <row r="2" spans="1:17" x14ac:dyDescent="0.45">
      <c r="M2" t="s">
        <v>172</v>
      </c>
    </row>
    <row r="4" spans="1:17" ht="21" x14ac:dyDescent="0.65">
      <c r="C4" s="1"/>
      <c r="D4" s="1"/>
      <c r="G4" s="1"/>
      <c r="H4" s="1"/>
      <c r="J4" s="30" t="s">
        <v>43</v>
      </c>
    </row>
    <row r="5" spans="1:17" ht="14.65" thickBot="1" x14ac:dyDescent="0.5"/>
    <row r="6" spans="1:17" ht="14.65" thickTop="1" x14ac:dyDescent="0.45">
      <c r="A6" s="2"/>
      <c r="B6" s="3"/>
      <c r="C6" s="4">
        <v>45869</v>
      </c>
      <c r="D6" s="5"/>
      <c r="E6" s="3"/>
      <c r="F6" s="3"/>
      <c r="G6" s="5"/>
      <c r="H6" s="5"/>
      <c r="I6" s="3"/>
      <c r="J6" s="3"/>
      <c r="K6" s="3"/>
      <c r="L6" s="20" t="s">
        <v>19</v>
      </c>
      <c r="M6" s="3"/>
      <c r="N6" s="3"/>
      <c r="O6" s="3"/>
      <c r="P6" s="3"/>
      <c r="Q6" s="6"/>
    </row>
    <row r="7" spans="1:17" x14ac:dyDescent="0.45">
      <c r="A7" s="7" t="s">
        <v>5</v>
      </c>
      <c r="B7" s="35"/>
      <c r="C7" s="9"/>
      <c r="D7" s="9"/>
      <c r="E7" s="35"/>
      <c r="F7" s="35"/>
      <c r="G7" s="9"/>
      <c r="H7" s="9"/>
      <c r="I7" s="35"/>
      <c r="J7" s="11" t="s">
        <v>24</v>
      </c>
      <c r="K7" s="35"/>
      <c r="L7" s="11" t="s">
        <v>10</v>
      </c>
      <c r="M7" s="35"/>
      <c r="N7" s="35"/>
      <c r="O7" s="35"/>
      <c r="P7" s="35"/>
      <c r="Q7" s="10"/>
    </row>
    <row r="8" spans="1:17" x14ac:dyDescent="0.45">
      <c r="A8" s="7" t="s">
        <v>0</v>
      </c>
      <c r="B8" s="11" t="s">
        <v>3</v>
      </c>
      <c r="C8" s="12" t="s">
        <v>1</v>
      </c>
      <c r="D8" s="12" t="s">
        <v>4</v>
      </c>
      <c r="E8" s="11" t="s">
        <v>7</v>
      </c>
      <c r="F8" s="37" t="s">
        <v>92</v>
      </c>
      <c r="G8" s="12" t="s">
        <v>8</v>
      </c>
      <c r="H8" s="12" t="s">
        <v>9</v>
      </c>
      <c r="I8" s="33" t="s">
        <v>70</v>
      </c>
      <c r="J8" s="11" t="s">
        <v>23</v>
      </c>
      <c r="K8" s="35"/>
      <c r="L8" s="31">
        <v>209466.58</v>
      </c>
      <c r="M8" s="35" t="s">
        <v>118</v>
      </c>
      <c r="N8" s="35"/>
      <c r="O8" s="35"/>
      <c r="P8" s="35"/>
      <c r="Q8" s="10"/>
    </row>
    <row r="9" spans="1:17" x14ac:dyDescent="0.45">
      <c r="A9" s="13" t="s">
        <v>122</v>
      </c>
      <c r="B9" s="35">
        <v>12</v>
      </c>
      <c r="C9" s="9">
        <v>81.87</v>
      </c>
      <c r="D9" s="9">
        <f>C9*B9</f>
        <v>982.44</v>
      </c>
      <c r="E9" s="36" t="s">
        <v>37</v>
      </c>
      <c r="F9" s="38">
        <f>D9/D12</f>
        <v>1</v>
      </c>
      <c r="G9" s="45">
        <v>81.680000000000007</v>
      </c>
      <c r="H9" s="9">
        <f>(B9*G9)-D9</f>
        <v>-2.2799999999999727</v>
      </c>
      <c r="I9" s="35" t="s">
        <v>71</v>
      </c>
      <c r="J9" s="36">
        <f>G9*B9</f>
        <v>980.16000000000008</v>
      </c>
      <c r="K9" s="35" t="str">
        <f>"sell "&amp;B9&amp;" "&amp;A9&amp;" @ $"&amp;G9</f>
        <v>sell 12 IEFA @ $81.68</v>
      </c>
      <c r="L9" s="9">
        <f>L8+(G9*B9)</f>
        <v>210446.74</v>
      </c>
      <c r="M9" s="35"/>
      <c r="N9" s="35"/>
      <c r="O9" s="35"/>
      <c r="P9" s="35"/>
      <c r="Q9" s="10"/>
    </row>
    <row r="10" spans="1:17" x14ac:dyDescent="0.45">
      <c r="A10" s="13"/>
      <c r="B10" s="35"/>
      <c r="C10" s="9"/>
      <c r="D10" s="9">
        <f>C10*B10</f>
        <v>0</v>
      </c>
      <c r="E10" s="36" t="s">
        <v>37</v>
      </c>
      <c r="F10" s="38">
        <f>D10/D12</f>
        <v>0</v>
      </c>
      <c r="G10" s="45"/>
      <c r="H10" s="9">
        <f>(B10*G10)-D10</f>
        <v>0</v>
      </c>
      <c r="I10" s="35" t="s">
        <v>71</v>
      </c>
      <c r="J10" s="36">
        <f>G10*B10</f>
        <v>0</v>
      </c>
      <c r="K10" s="35" t="str">
        <f>"sell "&amp;B10&amp;" "&amp;A10&amp;" @ $"&amp;G10</f>
        <v>sell   @ $</v>
      </c>
      <c r="L10" s="9">
        <f>L9+(G10*B10)</f>
        <v>210446.74</v>
      </c>
      <c r="M10" s="35"/>
      <c r="N10" s="35"/>
      <c r="O10" s="35"/>
      <c r="P10" s="35"/>
      <c r="Q10" s="10"/>
    </row>
    <row r="11" spans="1:17" x14ac:dyDescent="0.45">
      <c r="A11" s="13"/>
      <c r="B11" s="35"/>
      <c r="C11" s="9"/>
      <c r="D11" s="9">
        <f>C11*B11</f>
        <v>0</v>
      </c>
      <c r="E11" s="36" t="s">
        <v>37</v>
      </c>
      <c r="F11" s="38">
        <f>D11/D12</f>
        <v>0</v>
      </c>
      <c r="G11" s="45"/>
      <c r="H11" s="9">
        <f>(B11*G11)-D11</f>
        <v>0</v>
      </c>
      <c r="I11" s="35" t="s">
        <v>71</v>
      </c>
      <c r="J11" s="36">
        <f>G11*B11</f>
        <v>0</v>
      </c>
      <c r="K11" s="35" t="str">
        <f>"sell "&amp;B11&amp;" "&amp;A11&amp;" @ $"&amp;G11</f>
        <v>sell   @ $</v>
      </c>
      <c r="L11" s="9">
        <f>L10+(G11*B11)</f>
        <v>210446.74</v>
      </c>
      <c r="M11" s="35" t="s">
        <v>22</v>
      </c>
      <c r="N11" s="35"/>
      <c r="O11" s="35"/>
      <c r="P11" s="35"/>
      <c r="Q11" s="10"/>
    </row>
    <row r="12" spans="1:17" x14ac:dyDescent="0.45">
      <c r="A12" s="13"/>
      <c r="B12" s="35" t="s">
        <v>3</v>
      </c>
      <c r="C12" s="9"/>
      <c r="D12" s="9">
        <f>SUM(D9:D11)</f>
        <v>982.44</v>
      </c>
      <c r="E12" s="36"/>
      <c r="F12" s="38">
        <f>SUM(F9:F11)</f>
        <v>1</v>
      </c>
      <c r="G12" s="41"/>
      <c r="H12" s="9">
        <f>SUM(H9:H11)</f>
        <v>-2.2799999999999727</v>
      </c>
      <c r="I12" s="35"/>
      <c r="J12" s="36">
        <f>SUM(J9:J11)</f>
        <v>980.16000000000008</v>
      </c>
      <c r="K12" s="35"/>
      <c r="L12" s="9"/>
      <c r="M12" s="35"/>
      <c r="N12" s="35"/>
      <c r="O12" s="35"/>
      <c r="P12" s="35"/>
      <c r="Q12" s="10"/>
    </row>
    <row r="13" spans="1:17" x14ac:dyDescent="0.45">
      <c r="A13" s="13"/>
      <c r="B13" s="35"/>
      <c r="C13" s="9"/>
      <c r="D13" s="9"/>
      <c r="E13" s="35"/>
      <c r="F13" s="35"/>
      <c r="G13" s="41"/>
      <c r="H13" s="9"/>
      <c r="I13" s="35"/>
      <c r="J13" s="35"/>
      <c r="K13" s="35"/>
      <c r="L13" s="9"/>
      <c r="M13" s="35"/>
      <c r="N13" s="35"/>
      <c r="O13" s="35"/>
      <c r="P13" s="35"/>
      <c r="Q13" s="10"/>
    </row>
    <row r="14" spans="1:17" x14ac:dyDescent="0.45">
      <c r="A14" s="13"/>
      <c r="B14" s="35"/>
      <c r="C14" s="9"/>
      <c r="D14" s="9"/>
      <c r="E14" s="19"/>
      <c r="F14" s="35"/>
      <c r="G14" s="41"/>
      <c r="H14" s="9"/>
      <c r="I14" s="35"/>
      <c r="J14" s="35"/>
      <c r="K14" s="35"/>
      <c r="L14" s="9"/>
      <c r="M14" s="11" t="s">
        <v>20</v>
      </c>
      <c r="N14" s="35"/>
      <c r="O14" s="35"/>
      <c r="P14" s="35"/>
      <c r="Q14" s="10"/>
    </row>
    <row r="15" spans="1:17" x14ac:dyDescent="0.45">
      <c r="A15" s="7" t="s">
        <v>6</v>
      </c>
      <c r="B15" s="35"/>
      <c r="C15" s="9"/>
      <c r="D15" s="9"/>
      <c r="E15" s="19"/>
      <c r="F15" s="35"/>
      <c r="G15" s="41"/>
      <c r="H15" s="9"/>
      <c r="I15" s="35"/>
      <c r="J15" s="35"/>
      <c r="K15" s="35"/>
      <c r="L15" s="9"/>
      <c r="M15" s="11" t="s">
        <v>21</v>
      </c>
      <c r="N15" s="35"/>
      <c r="O15" s="35"/>
      <c r="P15" s="35"/>
      <c r="Q15" s="10"/>
    </row>
    <row r="16" spans="1:17" x14ac:dyDescent="0.45">
      <c r="A16" s="7" t="s">
        <v>0</v>
      </c>
      <c r="B16" s="11" t="s">
        <v>3</v>
      </c>
      <c r="C16" s="12" t="s">
        <v>1</v>
      </c>
      <c r="D16" s="12" t="s">
        <v>2</v>
      </c>
      <c r="E16" s="22" t="s">
        <v>7</v>
      </c>
      <c r="F16" s="39" t="s">
        <v>92</v>
      </c>
      <c r="G16" s="42" t="s">
        <v>8</v>
      </c>
      <c r="H16" s="12" t="s">
        <v>9</v>
      </c>
      <c r="I16" s="35"/>
      <c r="J16" s="35"/>
      <c r="K16" s="35"/>
      <c r="L16" s="9"/>
      <c r="M16" s="36">
        <v>206048.96</v>
      </c>
      <c r="N16" s="35"/>
      <c r="O16" s="44"/>
      <c r="P16" s="35"/>
      <c r="Q16" s="10"/>
    </row>
    <row r="17" spans="1:17" x14ac:dyDescent="0.45">
      <c r="A17" s="13" t="s">
        <v>202</v>
      </c>
      <c r="B17" s="35">
        <v>143</v>
      </c>
      <c r="C17" s="9">
        <v>16.11</v>
      </c>
      <c r="D17" s="9">
        <f>C17*B17</f>
        <v>2303.73</v>
      </c>
      <c r="E17" s="36" t="s">
        <v>37</v>
      </c>
      <c r="F17" s="38">
        <f>D17/D20</f>
        <v>0.27014574804783925</v>
      </c>
      <c r="G17" s="48">
        <v>15.25</v>
      </c>
      <c r="H17" s="9">
        <f>(B17*G17)-D17</f>
        <v>-122.98000000000002</v>
      </c>
      <c r="I17" s="35" t="s">
        <v>71</v>
      </c>
      <c r="J17" s="35"/>
      <c r="K17" s="35" t="str">
        <f>"buy "&amp;B17&amp;" "&amp;A17&amp;" @ $"&amp;G17</f>
        <v>buy 143 IREN @ $15.25</v>
      </c>
      <c r="L17" s="9">
        <f>L11-(G17*B17)</f>
        <v>208265.99</v>
      </c>
      <c r="M17" s="36">
        <f>L8-(G17*B17)</f>
        <v>207285.83</v>
      </c>
      <c r="N17" s="35"/>
      <c r="O17" s="35"/>
      <c r="P17" s="35"/>
      <c r="Q17" s="10"/>
    </row>
    <row r="18" spans="1:17" x14ac:dyDescent="0.45">
      <c r="A18" s="13" t="s">
        <v>203</v>
      </c>
      <c r="B18" s="35">
        <v>850</v>
      </c>
      <c r="C18" s="9">
        <v>3.69</v>
      </c>
      <c r="D18" s="9">
        <f>C18*B18</f>
        <v>3136.5</v>
      </c>
      <c r="E18" s="36" t="s">
        <v>37</v>
      </c>
      <c r="F18" s="38">
        <f>D18/D20</f>
        <v>0.36780010624163761</v>
      </c>
      <c r="G18" s="48">
        <v>3.65</v>
      </c>
      <c r="H18" s="9">
        <f>(B18*G18)-D18</f>
        <v>-34</v>
      </c>
      <c r="I18" s="35" t="s">
        <v>71</v>
      </c>
      <c r="J18" s="35"/>
      <c r="K18" s="35" t="str">
        <f>"buy "&amp;B18&amp;" "&amp;A18&amp;" @ $"&amp;G18</f>
        <v>buy 850 AKBA @ $3.65</v>
      </c>
      <c r="L18" s="9">
        <f>L17-(G18*B18)</f>
        <v>205163.49</v>
      </c>
      <c r="M18" s="36">
        <f>M17-(G18*B18)</f>
        <v>204183.33</v>
      </c>
      <c r="N18" s="35"/>
      <c r="O18" s="35"/>
      <c r="P18" s="35"/>
      <c r="Q18" s="10"/>
    </row>
    <row r="19" spans="1:17" x14ac:dyDescent="0.45">
      <c r="A19" s="23" t="s">
        <v>204</v>
      </c>
      <c r="B19" s="24">
        <v>475</v>
      </c>
      <c r="C19" s="25">
        <v>6.5</v>
      </c>
      <c r="D19" s="25">
        <f>C19*B19</f>
        <v>3087.5</v>
      </c>
      <c r="E19" s="36" t="s">
        <v>37</v>
      </c>
      <c r="F19" s="38">
        <f>D19/D20</f>
        <v>0.36205414571052325</v>
      </c>
      <c r="G19" s="49">
        <v>6.25</v>
      </c>
      <c r="H19" s="25">
        <f>(B19*G19)-D19</f>
        <v>-118.75</v>
      </c>
      <c r="I19" s="35" t="s">
        <v>71</v>
      </c>
      <c r="J19" s="35"/>
      <c r="K19" s="35" t="str">
        <f>"buy "&amp;B19&amp;" "&amp;A19&amp;" @ $"&amp;G19</f>
        <v>buy 475 EVEX @ $6.25</v>
      </c>
      <c r="L19" s="9">
        <f>L18-(G19*B19)</f>
        <v>202194.74</v>
      </c>
      <c r="M19" s="36">
        <f>M18-(G19*B19)</f>
        <v>201214.58</v>
      </c>
      <c r="N19" s="35" t="str">
        <f>TEXT(ROUND(M19,2),"$#,##0.00")&amp;" will be the balance in the account after purchases.  "</f>
        <v xml:space="preserve">$201,214.58 will be the balance in the account after purchases.  </v>
      </c>
      <c r="O19" s="35"/>
      <c r="P19" s="35"/>
      <c r="Q19" s="10"/>
    </row>
    <row r="20" spans="1:17" x14ac:dyDescent="0.45">
      <c r="A20" s="13"/>
      <c r="B20" s="35"/>
      <c r="C20" s="9"/>
      <c r="D20" s="9">
        <f>SUM(D17:D19)</f>
        <v>8527.73</v>
      </c>
      <c r="E20" s="35"/>
      <c r="F20" s="38">
        <f>SUM(F17:F19)</f>
        <v>1.0000000000000002</v>
      </c>
      <c r="G20" s="9" t="s">
        <v>15</v>
      </c>
      <c r="H20" s="9">
        <f>SUM(H17:H19)</f>
        <v>-275.73</v>
      </c>
      <c r="I20" s="35"/>
      <c r="J20" s="35"/>
      <c r="K20" s="35"/>
      <c r="L20" s="9"/>
      <c r="M20" s="35"/>
      <c r="N20" s="35" t="s">
        <v>27</v>
      </c>
      <c r="O20" s="35"/>
      <c r="P20" s="35"/>
      <c r="Q20" s="10"/>
    </row>
    <row r="21" spans="1:17" x14ac:dyDescent="0.45">
      <c r="A21" s="13"/>
      <c r="B21" s="35"/>
      <c r="C21" s="9"/>
      <c r="D21" s="9"/>
      <c r="E21" s="35"/>
      <c r="F21" s="35"/>
      <c r="G21" s="9"/>
      <c r="H21" s="9"/>
      <c r="I21" s="35"/>
      <c r="J21" s="35"/>
      <c r="K21" s="35"/>
      <c r="L21" s="9"/>
      <c r="M21" s="11" t="str">
        <f>IF(J12+M19&gt;0,"Credit Surplus","Credit Shortage")</f>
        <v>Credit Surplus</v>
      </c>
      <c r="N21" s="36">
        <f>J12+M19</f>
        <v>202194.74</v>
      </c>
      <c r="O21" s="35" t="s">
        <v>60</v>
      </c>
      <c r="P21" s="35"/>
      <c r="Q21" s="10"/>
    </row>
    <row r="22" spans="1:17" x14ac:dyDescent="0.45">
      <c r="A22" s="13"/>
      <c r="B22" s="35"/>
      <c r="C22" s="9"/>
      <c r="D22" s="9"/>
      <c r="E22" s="35"/>
      <c r="F22" s="35"/>
      <c r="G22" s="9"/>
      <c r="H22" s="9"/>
      <c r="I22" s="35"/>
      <c r="J22" s="35"/>
      <c r="K22" s="35"/>
      <c r="L22" s="9"/>
      <c r="M22" s="35"/>
      <c r="N22" s="35"/>
      <c r="O22" s="35"/>
      <c r="P22" s="35"/>
      <c r="Q22" s="10"/>
    </row>
    <row r="23" spans="1:17" x14ac:dyDescent="0.45">
      <c r="A23" s="13"/>
      <c r="B23" s="35"/>
      <c r="C23" s="9"/>
      <c r="D23" s="9"/>
      <c r="E23" s="35"/>
      <c r="F23" s="35"/>
      <c r="G23" s="9"/>
      <c r="H23" s="9"/>
      <c r="I23" s="35"/>
      <c r="J23" s="35"/>
      <c r="K23" s="35"/>
      <c r="L23" s="35"/>
      <c r="M23" s="35"/>
      <c r="N23" s="35"/>
      <c r="O23" s="35"/>
      <c r="P23" s="35"/>
      <c r="Q23" s="10"/>
    </row>
    <row r="24" spans="1:17" x14ac:dyDescent="0.45">
      <c r="A24" s="13" t="s">
        <v>11</v>
      </c>
      <c r="B24" s="35"/>
      <c r="C24" s="9"/>
      <c r="D24" s="21">
        <v>1117.02</v>
      </c>
      <c r="E24" s="35" t="s">
        <v>76</v>
      </c>
      <c r="F24" s="35"/>
      <c r="G24" s="9"/>
      <c r="H24" s="9"/>
      <c r="I24" s="35"/>
      <c r="J24" s="35"/>
      <c r="K24" s="35"/>
      <c r="L24" s="35"/>
      <c r="M24" s="35"/>
      <c r="N24" s="35"/>
      <c r="O24" s="35"/>
      <c r="P24" s="35"/>
      <c r="Q24" s="10"/>
    </row>
    <row r="25" spans="1:17" x14ac:dyDescent="0.45">
      <c r="A25" s="13" t="s">
        <v>12</v>
      </c>
      <c r="B25" s="35"/>
      <c r="C25" s="9"/>
      <c r="D25" s="9">
        <f>H12</f>
        <v>-2.2799999999999727</v>
      </c>
      <c r="E25" s="35" t="s">
        <v>16</v>
      </c>
      <c r="F25" s="35"/>
      <c r="G25" s="9"/>
      <c r="H25" s="9"/>
      <c r="I25" s="35"/>
      <c r="J25" s="35"/>
      <c r="K25" s="35"/>
      <c r="L25" s="35"/>
      <c r="M25" s="35"/>
      <c r="N25" s="35"/>
      <c r="O25" s="35"/>
      <c r="P25" s="35"/>
      <c r="Q25" s="10"/>
    </row>
    <row r="26" spans="1:17" x14ac:dyDescent="0.45">
      <c r="A26" s="13" t="s">
        <v>13</v>
      </c>
      <c r="B26" s="35"/>
      <c r="C26" s="9"/>
      <c r="D26" s="9">
        <f>D24+D25</f>
        <v>1114.74</v>
      </c>
      <c r="E26" s="35"/>
      <c r="F26" s="35"/>
      <c r="G26" s="9"/>
      <c r="H26" s="9"/>
      <c r="I26" s="35"/>
      <c r="J26" s="35"/>
      <c r="K26" s="35"/>
      <c r="L26" s="35"/>
      <c r="M26" s="35"/>
      <c r="N26" s="35"/>
      <c r="O26" s="35"/>
      <c r="P26" s="35"/>
      <c r="Q26" s="10"/>
    </row>
    <row r="27" spans="1:17" x14ac:dyDescent="0.45">
      <c r="A27" s="13" t="s">
        <v>14</v>
      </c>
      <c r="B27" s="35"/>
      <c r="C27" s="9"/>
      <c r="D27" s="9">
        <f>H20</f>
        <v>-275.73</v>
      </c>
      <c r="E27" s="35" t="s">
        <v>17</v>
      </c>
      <c r="F27" s="35"/>
      <c r="G27" s="9"/>
      <c r="H27" s="9"/>
      <c r="I27" s="35"/>
      <c r="J27" s="35"/>
      <c r="K27" s="35"/>
      <c r="L27" s="35"/>
      <c r="M27" s="35"/>
      <c r="N27" s="35"/>
      <c r="O27" s="35"/>
      <c r="P27" s="35"/>
      <c r="Q27" s="10"/>
    </row>
    <row r="28" spans="1:17" ht="14.65" thickBot="1" x14ac:dyDescent="0.5">
      <c r="A28" s="15" t="s">
        <v>13</v>
      </c>
      <c r="B28" s="16"/>
      <c r="C28" s="17"/>
      <c r="D28" s="46">
        <f>D26-D27</f>
        <v>1390.47</v>
      </c>
      <c r="E28" s="47" t="s">
        <v>18</v>
      </c>
      <c r="F28" s="16"/>
      <c r="G28" s="17"/>
      <c r="H28" s="17"/>
      <c r="I28" s="16"/>
      <c r="J28" s="16"/>
      <c r="K28" s="16"/>
      <c r="L28" s="16"/>
      <c r="M28" s="16"/>
      <c r="N28" s="16"/>
      <c r="O28" s="16"/>
      <c r="P28" s="16"/>
      <c r="Q28" s="18"/>
    </row>
    <row r="29" spans="1:17" ht="14.65" thickTop="1" x14ac:dyDescent="0.45"/>
    <row r="35" spans="1:17" ht="14.65" thickBot="1" x14ac:dyDescent="0.5"/>
    <row r="36" spans="1:17" ht="14.65" thickTop="1" x14ac:dyDescent="0.45">
      <c r="A36" s="2"/>
      <c r="B36" s="3"/>
      <c r="C36" s="4">
        <v>45838</v>
      </c>
      <c r="D36" s="5"/>
      <c r="E36" s="3"/>
      <c r="F36" s="3"/>
      <c r="G36" s="5"/>
      <c r="H36" s="5"/>
      <c r="I36" s="3"/>
      <c r="J36" s="3"/>
      <c r="K36" s="3"/>
      <c r="L36" s="20" t="s">
        <v>19</v>
      </c>
      <c r="M36" s="3"/>
      <c r="N36" s="3"/>
      <c r="O36" s="3"/>
      <c r="P36" s="3"/>
      <c r="Q36" s="6"/>
    </row>
    <row r="37" spans="1:17" x14ac:dyDescent="0.45">
      <c r="A37" s="7" t="s">
        <v>5</v>
      </c>
      <c r="B37" s="35"/>
      <c r="C37" s="9"/>
      <c r="D37" s="9"/>
      <c r="E37" s="35"/>
      <c r="F37" s="35"/>
      <c r="G37" s="9"/>
      <c r="H37" s="9"/>
      <c r="I37" s="35"/>
      <c r="J37" s="11" t="s">
        <v>24</v>
      </c>
      <c r="K37" s="35"/>
      <c r="L37" s="11" t="s">
        <v>10</v>
      </c>
      <c r="M37" s="35"/>
      <c r="N37" s="35"/>
      <c r="O37" s="35"/>
      <c r="P37" s="35"/>
      <c r="Q37" s="10"/>
    </row>
    <row r="38" spans="1:17" x14ac:dyDescent="0.45">
      <c r="A38" s="7" t="s">
        <v>0</v>
      </c>
      <c r="B38" s="11" t="s">
        <v>3</v>
      </c>
      <c r="C38" s="12" t="s">
        <v>1</v>
      </c>
      <c r="D38" s="12" t="s">
        <v>4</v>
      </c>
      <c r="E38" s="11" t="s">
        <v>7</v>
      </c>
      <c r="F38" s="37" t="s">
        <v>92</v>
      </c>
      <c r="G38" s="12" t="s">
        <v>8</v>
      </c>
      <c r="H38" s="12" t="s">
        <v>9</v>
      </c>
      <c r="I38" s="33" t="s">
        <v>70</v>
      </c>
      <c r="J38" s="11" t="s">
        <v>23</v>
      </c>
      <c r="K38" s="35"/>
      <c r="L38" s="31">
        <v>216368.39</v>
      </c>
      <c r="M38" s="35" t="s">
        <v>118</v>
      </c>
      <c r="N38" s="35"/>
      <c r="O38" s="35"/>
      <c r="P38" s="35"/>
      <c r="Q38" s="10"/>
    </row>
    <row r="39" spans="1:17" x14ac:dyDescent="0.45">
      <c r="A39" s="13" t="s">
        <v>122</v>
      </c>
      <c r="B39" s="35">
        <v>13</v>
      </c>
      <c r="C39" s="9">
        <v>83.48</v>
      </c>
      <c r="D39" s="9">
        <f>C39*B39</f>
        <v>1085.24</v>
      </c>
      <c r="E39" s="36" t="s">
        <v>37</v>
      </c>
      <c r="F39" s="38">
        <f>D39/D42</f>
        <v>1</v>
      </c>
      <c r="G39" s="45">
        <v>83.2</v>
      </c>
      <c r="H39" s="9">
        <f>(B39*G39)-D39</f>
        <v>-3.6399999999998727</v>
      </c>
      <c r="I39" s="35" t="s">
        <v>71</v>
      </c>
      <c r="J39" s="36">
        <f>G39*B39</f>
        <v>1081.6000000000001</v>
      </c>
      <c r="K39" s="35" t="str">
        <f>"sell "&amp;B39&amp;" "&amp;A39&amp;" @ $"&amp;G39</f>
        <v>sell 13 IEFA @ $83.2</v>
      </c>
      <c r="L39" s="9">
        <f>L38+(G39*B39)</f>
        <v>217449.99000000002</v>
      </c>
      <c r="M39" s="35"/>
      <c r="N39" s="35"/>
      <c r="O39" s="35"/>
      <c r="P39" s="35"/>
      <c r="Q39" s="10"/>
    </row>
    <row r="40" spans="1:17" x14ac:dyDescent="0.45">
      <c r="A40" s="13"/>
      <c r="B40" s="35"/>
      <c r="C40" s="9"/>
      <c r="D40" s="9">
        <f>C40*B40</f>
        <v>0</v>
      </c>
      <c r="E40" s="36" t="s">
        <v>37</v>
      </c>
      <c r="F40" s="38">
        <f>D40/D42</f>
        <v>0</v>
      </c>
      <c r="G40" s="45"/>
      <c r="H40" s="9">
        <f>(B40*G40)-D40</f>
        <v>0</v>
      </c>
      <c r="I40" s="35" t="s">
        <v>71</v>
      </c>
      <c r="J40" s="36">
        <f>G40*B40</f>
        <v>0</v>
      </c>
      <c r="K40" s="35" t="str">
        <f>"sell "&amp;B40&amp;" "&amp;A40&amp;" @ $"&amp;G40</f>
        <v>sell   @ $</v>
      </c>
      <c r="L40" s="9">
        <f>L39+(G40*B40)</f>
        <v>217449.99000000002</v>
      </c>
      <c r="M40" s="35"/>
      <c r="N40" s="35"/>
      <c r="O40" s="35"/>
      <c r="P40" s="35"/>
      <c r="Q40" s="10"/>
    </row>
    <row r="41" spans="1:17" x14ac:dyDescent="0.45">
      <c r="A41" s="13"/>
      <c r="B41" s="35"/>
      <c r="C41" s="9"/>
      <c r="D41" s="9">
        <f>C41*B41</f>
        <v>0</v>
      </c>
      <c r="E41" s="36" t="s">
        <v>37</v>
      </c>
      <c r="F41" s="38">
        <f>D41/D42</f>
        <v>0</v>
      </c>
      <c r="G41" s="45"/>
      <c r="H41" s="9">
        <f>(B41*G41)-D41</f>
        <v>0</v>
      </c>
      <c r="I41" s="35" t="s">
        <v>71</v>
      </c>
      <c r="J41" s="36">
        <f>G41*B41</f>
        <v>0</v>
      </c>
      <c r="K41" s="35" t="str">
        <f>"sell "&amp;B41&amp;" "&amp;A41&amp;" @ $"&amp;G41</f>
        <v>sell   @ $</v>
      </c>
      <c r="L41" s="9">
        <f>L40+(G41*B41)</f>
        <v>217449.99000000002</v>
      </c>
      <c r="M41" s="35" t="s">
        <v>22</v>
      </c>
      <c r="N41" s="35"/>
      <c r="O41" s="35"/>
      <c r="P41" s="35"/>
      <c r="Q41" s="10"/>
    </row>
    <row r="42" spans="1:17" x14ac:dyDescent="0.45">
      <c r="A42" s="13"/>
      <c r="B42" s="35" t="s">
        <v>3</v>
      </c>
      <c r="C42" s="9"/>
      <c r="D42" s="9">
        <f>SUM(D39:D41)</f>
        <v>1085.24</v>
      </c>
      <c r="E42" s="36"/>
      <c r="F42" s="38">
        <f>SUM(F39:F41)</f>
        <v>1</v>
      </c>
      <c r="G42" s="41"/>
      <c r="H42" s="9">
        <f>SUM(H39:H41)</f>
        <v>-3.6399999999998727</v>
      </c>
      <c r="I42" s="35"/>
      <c r="J42" s="36">
        <f>SUM(J39:J41)</f>
        <v>1081.6000000000001</v>
      </c>
      <c r="K42" s="35"/>
      <c r="L42" s="9"/>
      <c r="M42" s="35"/>
      <c r="N42" s="35"/>
      <c r="O42" s="35"/>
      <c r="P42" s="35"/>
      <c r="Q42" s="10"/>
    </row>
    <row r="43" spans="1:17" x14ac:dyDescent="0.45">
      <c r="A43" s="13"/>
      <c r="B43" s="35"/>
      <c r="C43" s="9"/>
      <c r="D43" s="9"/>
      <c r="E43" s="35"/>
      <c r="F43" s="35"/>
      <c r="G43" s="41"/>
      <c r="H43" s="9"/>
      <c r="I43" s="35"/>
      <c r="J43" s="35"/>
      <c r="K43" s="35"/>
      <c r="L43" s="9"/>
      <c r="M43" s="35"/>
      <c r="N43" s="35"/>
      <c r="O43" s="35"/>
      <c r="P43" s="35"/>
      <c r="Q43" s="10"/>
    </row>
    <row r="44" spans="1:17" x14ac:dyDescent="0.45">
      <c r="A44" s="13"/>
      <c r="B44" s="35"/>
      <c r="C44" s="9"/>
      <c r="D44" s="9"/>
      <c r="E44" s="19"/>
      <c r="F44" s="35"/>
      <c r="G44" s="41"/>
      <c r="H44" s="9"/>
      <c r="I44" s="35"/>
      <c r="J44" s="35"/>
      <c r="K44" s="35"/>
      <c r="L44" s="9"/>
      <c r="M44" s="11" t="s">
        <v>20</v>
      </c>
      <c r="N44" s="35"/>
      <c r="O44" s="35"/>
      <c r="P44" s="35"/>
      <c r="Q44" s="10"/>
    </row>
    <row r="45" spans="1:17" x14ac:dyDescent="0.45">
      <c r="A45" s="7" t="s">
        <v>6</v>
      </c>
      <c r="B45" s="35"/>
      <c r="C45" s="9"/>
      <c r="D45" s="9"/>
      <c r="E45" s="19"/>
      <c r="F45" s="35"/>
      <c r="G45" s="41"/>
      <c r="H45" s="9"/>
      <c r="I45" s="35"/>
      <c r="J45" s="35"/>
      <c r="K45" s="35"/>
      <c r="L45" s="9"/>
      <c r="M45" s="11" t="s">
        <v>21</v>
      </c>
      <c r="N45" s="35"/>
      <c r="O45" s="35"/>
      <c r="P45" s="35"/>
      <c r="Q45" s="10"/>
    </row>
    <row r="46" spans="1:17" x14ac:dyDescent="0.45">
      <c r="A46" s="7" t="s">
        <v>0</v>
      </c>
      <c r="B46" s="11" t="s">
        <v>3</v>
      </c>
      <c r="C46" s="12" t="s">
        <v>1</v>
      </c>
      <c r="D46" s="12" t="s">
        <v>2</v>
      </c>
      <c r="E46" s="22" t="s">
        <v>7</v>
      </c>
      <c r="F46" s="39" t="s">
        <v>92</v>
      </c>
      <c r="G46" s="42" t="s">
        <v>8</v>
      </c>
      <c r="H46" s="12" t="s">
        <v>9</v>
      </c>
      <c r="I46" s="35"/>
      <c r="J46" s="35"/>
      <c r="K46" s="35"/>
      <c r="L46" s="9"/>
      <c r="M46" s="36">
        <v>206048.96</v>
      </c>
      <c r="N46" s="35"/>
      <c r="O46" s="44"/>
      <c r="P46" s="35"/>
      <c r="Q46" s="10"/>
    </row>
    <row r="47" spans="1:17" x14ac:dyDescent="0.45">
      <c r="A47" s="13" t="s">
        <v>200</v>
      </c>
      <c r="B47" s="35">
        <v>83</v>
      </c>
      <c r="C47" s="9">
        <v>26.53</v>
      </c>
      <c r="D47" s="9">
        <f>C47*B47</f>
        <v>2201.9900000000002</v>
      </c>
      <c r="E47" s="36" t="s">
        <v>37</v>
      </c>
      <c r="F47" s="38">
        <f>D47/D50</f>
        <v>0.27533685779449429</v>
      </c>
      <c r="G47" s="48">
        <v>26.81</v>
      </c>
      <c r="H47" s="9">
        <f>(B47*G47)-D47</f>
        <v>23.239999999999782</v>
      </c>
      <c r="I47" s="35" t="s">
        <v>71</v>
      </c>
      <c r="J47" s="35"/>
      <c r="K47" s="35" t="str">
        <f>"buy "&amp;B47&amp;" "&amp;A47&amp;" @ $"&amp;G47</f>
        <v>buy 83 PARR @ $26.81</v>
      </c>
      <c r="L47" s="9">
        <f>L41-(G47*B47)</f>
        <v>215224.76</v>
      </c>
      <c r="M47" s="36">
        <f>L38-(G47*B47)</f>
        <v>214143.16</v>
      </c>
      <c r="N47" s="35"/>
      <c r="O47" s="35"/>
      <c r="P47" s="35"/>
      <c r="Q47" s="10"/>
    </row>
    <row r="48" spans="1:17" x14ac:dyDescent="0.45">
      <c r="A48" s="13" t="s">
        <v>201</v>
      </c>
      <c r="B48" s="35">
        <v>40</v>
      </c>
      <c r="C48" s="9">
        <v>105.2</v>
      </c>
      <c r="D48" s="9">
        <f>C48*B48</f>
        <v>4208</v>
      </c>
      <c r="E48" s="36" t="s">
        <v>37</v>
      </c>
      <c r="F48" s="38">
        <f>D48/D50</f>
        <v>0.52616837387964155</v>
      </c>
      <c r="G48" s="48">
        <v>104.61</v>
      </c>
      <c r="H48" s="9">
        <f>(B48*G48)-D48</f>
        <v>-23.600000000000364</v>
      </c>
      <c r="I48" s="35" t="s">
        <v>71</v>
      </c>
      <c r="J48" s="35"/>
      <c r="K48" s="35" t="str">
        <f>"buy "&amp;B48&amp;" "&amp;A48&amp;" @ $"&amp;G48</f>
        <v>buy 40 RBLX @ $104.61</v>
      </c>
      <c r="L48" s="9">
        <f>L47-(G48*B48)</f>
        <v>211040.36000000002</v>
      </c>
      <c r="M48" s="36">
        <f>M47-(G48*B48)</f>
        <v>209958.76</v>
      </c>
      <c r="N48" s="35"/>
      <c r="O48" s="35"/>
      <c r="P48" s="35"/>
      <c r="Q48" s="10"/>
    </row>
    <row r="49" spans="1:17" x14ac:dyDescent="0.45">
      <c r="A49" s="23" t="s">
        <v>188</v>
      </c>
      <c r="B49" s="24">
        <v>3</v>
      </c>
      <c r="C49" s="25">
        <v>529.15</v>
      </c>
      <c r="D49" s="25">
        <f>C49*B49</f>
        <v>1587.4499999999998</v>
      </c>
      <c r="E49" s="36" t="s">
        <v>37</v>
      </c>
      <c r="F49" s="38">
        <f>D49/D50</f>
        <v>0.19849476832586427</v>
      </c>
      <c r="G49" s="49">
        <v>525.16</v>
      </c>
      <c r="H49" s="25">
        <f>(B49*G49)-D49</f>
        <v>-11.9699999999998</v>
      </c>
      <c r="I49" s="35" t="s">
        <v>71</v>
      </c>
      <c r="J49" s="35"/>
      <c r="K49" s="35" t="str">
        <f>"buy "&amp;B49&amp;" "&amp;A49&amp;" @ $"&amp;G49</f>
        <v>buy 3 GEV @ $525.16</v>
      </c>
      <c r="L49" s="9">
        <f>L48-(G49*B49)</f>
        <v>209464.88</v>
      </c>
      <c r="M49" s="36">
        <f>M48-(G49*B49)</f>
        <v>208383.28</v>
      </c>
      <c r="N49" s="35" t="str">
        <f>TEXT(ROUND(M49,2),"$#,##0.00")&amp;" will be the balance in the account after purchases.  "</f>
        <v xml:space="preserve">$208,383.28 will be the balance in the account after purchases.  </v>
      </c>
      <c r="O49" s="35"/>
      <c r="P49" s="35"/>
      <c r="Q49" s="10"/>
    </row>
    <row r="50" spans="1:17" x14ac:dyDescent="0.45">
      <c r="A50" s="13"/>
      <c r="B50" s="35"/>
      <c r="C50" s="9"/>
      <c r="D50" s="9">
        <f>SUM(D47:D49)</f>
        <v>7997.44</v>
      </c>
      <c r="E50" s="35"/>
      <c r="F50" s="38">
        <f>SUM(F47:F49)</f>
        <v>1</v>
      </c>
      <c r="G50" s="9" t="s">
        <v>15</v>
      </c>
      <c r="H50" s="9">
        <f>SUM(H47:H49)</f>
        <v>-12.330000000000382</v>
      </c>
      <c r="I50" s="35"/>
      <c r="J50" s="35"/>
      <c r="K50" s="35"/>
      <c r="L50" s="9"/>
      <c r="M50" s="35"/>
      <c r="N50" s="35" t="s">
        <v>27</v>
      </c>
      <c r="O50" s="35"/>
      <c r="P50" s="35"/>
      <c r="Q50" s="10"/>
    </row>
    <row r="51" spans="1:17" x14ac:dyDescent="0.45">
      <c r="A51" s="13"/>
      <c r="B51" s="35"/>
      <c r="C51" s="9"/>
      <c r="D51" s="9"/>
      <c r="E51" s="35"/>
      <c r="F51" s="35"/>
      <c r="G51" s="9"/>
      <c r="H51" s="9"/>
      <c r="I51" s="35"/>
      <c r="J51" s="35"/>
      <c r="K51" s="35"/>
      <c r="L51" s="9"/>
      <c r="M51" s="11" t="str">
        <f>IF(J42+M49&gt;0,"Credit Surplus","Credit Shortage")</f>
        <v>Credit Surplus</v>
      </c>
      <c r="N51" s="36">
        <f>J42+M49</f>
        <v>209464.88</v>
      </c>
      <c r="O51" s="35" t="s">
        <v>60</v>
      </c>
      <c r="P51" s="35"/>
      <c r="Q51" s="10"/>
    </row>
    <row r="52" spans="1:17" x14ac:dyDescent="0.45">
      <c r="A52" s="13"/>
      <c r="B52" s="35"/>
      <c r="C52" s="9"/>
      <c r="D52" s="9"/>
      <c r="E52" s="35"/>
      <c r="F52" s="35"/>
      <c r="G52" s="9"/>
      <c r="H52" s="9"/>
      <c r="I52" s="35"/>
      <c r="J52" s="35"/>
      <c r="K52" s="35"/>
      <c r="L52" s="9"/>
      <c r="M52" s="35"/>
      <c r="N52" s="35"/>
      <c r="O52" s="35"/>
      <c r="P52" s="35"/>
      <c r="Q52" s="10"/>
    </row>
    <row r="53" spans="1:17" x14ac:dyDescent="0.45">
      <c r="A53" s="13"/>
      <c r="B53" s="35"/>
      <c r="C53" s="9"/>
      <c r="D53" s="9"/>
      <c r="E53" s="35"/>
      <c r="F53" s="35"/>
      <c r="G53" s="9"/>
      <c r="H53" s="9"/>
      <c r="I53" s="35"/>
      <c r="J53" s="35"/>
      <c r="K53" s="35"/>
      <c r="L53" s="35"/>
      <c r="M53" s="35"/>
      <c r="N53" s="35"/>
      <c r="O53" s="35"/>
      <c r="P53" s="35"/>
      <c r="Q53" s="10"/>
    </row>
    <row r="54" spans="1:17" x14ac:dyDescent="0.45">
      <c r="A54" s="13" t="s">
        <v>11</v>
      </c>
      <c r="B54" s="35"/>
      <c r="C54" s="9"/>
      <c r="D54" s="21">
        <v>8653.6200000000008</v>
      </c>
      <c r="E54" s="35" t="s">
        <v>76</v>
      </c>
      <c r="F54" s="35"/>
      <c r="G54" s="9"/>
      <c r="H54" s="9"/>
      <c r="I54" s="35"/>
      <c r="J54" s="35"/>
      <c r="K54" s="35"/>
      <c r="L54" s="35"/>
      <c r="M54" s="35"/>
      <c r="N54" s="35"/>
      <c r="O54" s="35"/>
      <c r="P54" s="35"/>
      <c r="Q54" s="10"/>
    </row>
    <row r="55" spans="1:17" x14ac:dyDescent="0.45">
      <c r="A55" s="13" t="s">
        <v>12</v>
      </c>
      <c r="B55" s="35"/>
      <c r="C55" s="9"/>
      <c r="D55" s="9">
        <f>H42</f>
        <v>-3.6399999999998727</v>
      </c>
      <c r="E55" s="35" t="s">
        <v>16</v>
      </c>
      <c r="F55" s="35"/>
      <c r="G55" s="9"/>
      <c r="H55" s="9"/>
      <c r="I55" s="35"/>
      <c r="J55" s="35"/>
      <c r="K55" s="35"/>
      <c r="L55" s="35"/>
      <c r="M55" s="35"/>
      <c r="N55" s="35"/>
      <c r="O55" s="35"/>
      <c r="P55" s="35"/>
      <c r="Q55" s="10"/>
    </row>
    <row r="56" spans="1:17" x14ac:dyDescent="0.45">
      <c r="A56" s="13" t="s">
        <v>13</v>
      </c>
      <c r="B56" s="35"/>
      <c r="C56" s="9"/>
      <c r="D56" s="9">
        <f>D54+D55</f>
        <v>8649.9800000000014</v>
      </c>
      <c r="E56" s="35"/>
      <c r="F56" s="35"/>
      <c r="G56" s="9"/>
      <c r="H56" s="9"/>
      <c r="I56" s="35"/>
      <c r="J56" s="35"/>
      <c r="K56" s="35"/>
      <c r="L56" s="35"/>
      <c r="M56" s="35"/>
      <c r="N56" s="35"/>
      <c r="O56" s="35"/>
      <c r="P56" s="35"/>
      <c r="Q56" s="10"/>
    </row>
    <row r="57" spans="1:17" x14ac:dyDescent="0.45">
      <c r="A57" s="13" t="s">
        <v>14</v>
      </c>
      <c r="B57" s="35"/>
      <c r="C57" s="9"/>
      <c r="D57" s="9">
        <f>H50</f>
        <v>-12.330000000000382</v>
      </c>
      <c r="E57" s="35" t="s">
        <v>17</v>
      </c>
      <c r="F57" s="35"/>
      <c r="G57" s="9"/>
      <c r="H57" s="9"/>
      <c r="I57" s="35"/>
      <c r="J57" s="35"/>
      <c r="K57" s="35"/>
      <c r="L57" s="35"/>
      <c r="M57" s="35"/>
      <c r="N57" s="35"/>
      <c r="O57" s="35"/>
      <c r="P57" s="35"/>
      <c r="Q57" s="10"/>
    </row>
    <row r="58" spans="1:17" ht="14.65" thickBot="1" x14ac:dyDescent="0.5">
      <c r="A58" s="15" t="s">
        <v>13</v>
      </c>
      <c r="B58" s="16"/>
      <c r="C58" s="17"/>
      <c r="D58" s="46">
        <f>D56-D57</f>
        <v>8662.3100000000013</v>
      </c>
      <c r="E58" s="47" t="s">
        <v>18</v>
      </c>
      <c r="F58" s="16"/>
      <c r="G58" s="17"/>
      <c r="H58" s="17"/>
      <c r="I58" s="16"/>
      <c r="J58" s="16"/>
      <c r="K58" s="16"/>
      <c r="L58" s="16"/>
      <c r="M58" s="16"/>
      <c r="N58" s="16"/>
      <c r="O58" s="16"/>
      <c r="P58" s="16"/>
      <c r="Q58" s="18"/>
    </row>
    <row r="59" spans="1:17" ht="14.65" thickTop="1" x14ac:dyDescent="0.45"/>
    <row r="61" spans="1:17" x14ac:dyDescent="0.45">
      <c r="K61" s="50">
        <v>216368.39</v>
      </c>
    </row>
    <row r="64" spans="1:17" ht="14.65" thickBot="1" x14ac:dyDescent="0.5"/>
    <row r="65" spans="1:17" ht="14.65" thickTop="1" x14ac:dyDescent="0.45">
      <c r="A65" s="2"/>
      <c r="B65" s="3"/>
      <c r="C65" s="4">
        <v>45807</v>
      </c>
      <c r="D65" s="5"/>
      <c r="E65" s="3"/>
      <c r="F65" s="3"/>
      <c r="G65" s="5"/>
      <c r="H65" s="5"/>
      <c r="I65" s="3"/>
      <c r="J65" s="3"/>
      <c r="K65" s="3"/>
      <c r="L65" s="20" t="s">
        <v>19</v>
      </c>
      <c r="M65" s="3"/>
      <c r="N65" s="3"/>
      <c r="O65" s="3"/>
      <c r="P65" s="3"/>
      <c r="Q65" s="6"/>
    </row>
    <row r="66" spans="1:17" x14ac:dyDescent="0.45">
      <c r="A66" s="7" t="s">
        <v>5</v>
      </c>
      <c r="B66" s="35"/>
      <c r="C66" s="9"/>
      <c r="D66" s="9"/>
      <c r="E66" s="35"/>
      <c r="F66" s="35"/>
      <c r="G66" s="9"/>
      <c r="H66" s="9"/>
      <c r="I66" s="35"/>
      <c r="J66" s="11" t="s">
        <v>24</v>
      </c>
      <c r="K66" s="35"/>
      <c r="L66" s="11" t="s">
        <v>10</v>
      </c>
      <c r="M66" s="35"/>
      <c r="N66" s="35"/>
      <c r="O66" s="35"/>
      <c r="P66" s="35"/>
      <c r="Q66" s="10"/>
    </row>
    <row r="67" spans="1:17" x14ac:dyDescent="0.45">
      <c r="A67" s="7" t="s">
        <v>0</v>
      </c>
      <c r="B67" s="11" t="s">
        <v>3</v>
      </c>
      <c r="C67" s="12" t="s">
        <v>1</v>
      </c>
      <c r="D67" s="12" t="s">
        <v>4</v>
      </c>
      <c r="E67" s="11" t="s">
        <v>7</v>
      </c>
      <c r="F67" s="37" t="s">
        <v>92</v>
      </c>
      <c r="G67" s="12" t="s">
        <v>8</v>
      </c>
      <c r="H67" s="12" t="s">
        <v>9</v>
      </c>
      <c r="I67" s="33" t="s">
        <v>70</v>
      </c>
      <c r="J67" s="11" t="s">
        <v>23</v>
      </c>
      <c r="K67" s="35"/>
      <c r="L67" s="31">
        <v>215294.82</v>
      </c>
      <c r="M67" s="35" t="s">
        <v>118</v>
      </c>
      <c r="N67" s="35"/>
      <c r="O67" s="35"/>
      <c r="P67" s="35"/>
      <c r="Q67" s="10"/>
    </row>
    <row r="68" spans="1:17" x14ac:dyDescent="0.45">
      <c r="A68" s="13" t="s">
        <v>187</v>
      </c>
      <c r="B68" s="35">
        <v>56</v>
      </c>
      <c r="C68" s="9">
        <v>36.380000000000003</v>
      </c>
      <c r="D68" s="9">
        <f>C68*B68</f>
        <v>2037.2800000000002</v>
      </c>
      <c r="E68" s="36" t="s">
        <v>37</v>
      </c>
      <c r="F68" s="38">
        <f>D68/D71</f>
        <v>0.22871949282220372</v>
      </c>
      <c r="G68" s="45">
        <v>36.58</v>
      </c>
      <c r="H68" s="9">
        <f>(B68*G68)-D68</f>
        <v>11.199999999999818</v>
      </c>
      <c r="I68" s="35" t="s">
        <v>71</v>
      </c>
      <c r="J68" s="36">
        <f>G68*B68</f>
        <v>2048.48</v>
      </c>
      <c r="K68" s="35" t="str">
        <f>"sell "&amp;B68&amp;" "&amp;A68&amp;" @ $"&amp;G68</f>
        <v>sell 56 AS @ $36.58</v>
      </c>
      <c r="L68" s="9">
        <f>L67+(G68*B68)</f>
        <v>217343.30000000002</v>
      </c>
      <c r="M68" s="35"/>
      <c r="N68" s="35"/>
      <c r="O68" s="35"/>
      <c r="P68" s="35"/>
      <c r="Q68" s="10"/>
    </row>
    <row r="69" spans="1:17" x14ac:dyDescent="0.45">
      <c r="A69" s="13" t="s">
        <v>195</v>
      </c>
      <c r="B69" s="35">
        <v>23</v>
      </c>
      <c r="C69" s="9">
        <v>78.55</v>
      </c>
      <c r="D69" s="9">
        <f>C69*B69</f>
        <v>1806.6499999999999</v>
      </c>
      <c r="E69" s="36" t="s">
        <v>37</v>
      </c>
      <c r="F69" s="38">
        <f>D69/D71</f>
        <v>0.20282733434149172</v>
      </c>
      <c r="G69" s="45">
        <v>78.650000000000006</v>
      </c>
      <c r="H69" s="9">
        <f>(B69*G69)-D69</f>
        <v>2.3000000000001819</v>
      </c>
      <c r="I69" s="35" t="s">
        <v>71</v>
      </c>
      <c r="J69" s="36">
        <f>G69*B69</f>
        <v>1808.95</v>
      </c>
      <c r="K69" s="35" t="str">
        <f>"sell "&amp;B69&amp;" "&amp;A69&amp;" @ $"&amp;G69</f>
        <v>sell 23 TPR @ $78.65</v>
      </c>
      <c r="L69" s="9">
        <f>L68+(G69*B69)</f>
        <v>219152.25000000003</v>
      </c>
      <c r="M69" s="35"/>
      <c r="N69" s="35"/>
      <c r="O69" s="35"/>
      <c r="P69" s="35"/>
      <c r="Q69" s="10"/>
    </row>
    <row r="70" spans="1:17" x14ac:dyDescent="0.45">
      <c r="A70" s="13" t="s">
        <v>196</v>
      </c>
      <c r="B70" s="35">
        <v>580</v>
      </c>
      <c r="C70" s="9">
        <v>8.73</v>
      </c>
      <c r="D70" s="9">
        <f>C70*B70</f>
        <v>5063.4000000000005</v>
      </c>
      <c r="E70" s="36" t="s">
        <v>37</v>
      </c>
      <c r="F70" s="38">
        <f>D70/D71</f>
        <v>0.56845317283630448</v>
      </c>
      <c r="G70" s="45">
        <v>8.92</v>
      </c>
      <c r="H70" s="9">
        <f>(B70*G70)-D70</f>
        <v>110.19999999999982</v>
      </c>
      <c r="I70" s="35" t="s">
        <v>71</v>
      </c>
      <c r="J70" s="36">
        <f>G70*B70</f>
        <v>5173.6000000000004</v>
      </c>
      <c r="K70" s="35" t="str">
        <f>"sell "&amp;B70&amp;" "&amp;A70&amp;" @ $"&amp;G70</f>
        <v>sell 580 ICAGY @ $8.92</v>
      </c>
      <c r="L70" s="9">
        <f>L69+(G70*B70)</f>
        <v>224325.85000000003</v>
      </c>
      <c r="M70" s="35" t="s">
        <v>22</v>
      </c>
      <c r="N70" s="35"/>
      <c r="O70" s="35"/>
      <c r="P70" s="35"/>
      <c r="Q70" s="10"/>
    </row>
    <row r="71" spans="1:17" x14ac:dyDescent="0.45">
      <c r="A71" s="13"/>
      <c r="B71" s="35" t="s">
        <v>3</v>
      </c>
      <c r="C71" s="9"/>
      <c r="D71" s="9">
        <f>SUM(D68:D70)</f>
        <v>8907.3300000000017</v>
      </c>
      <c r="E71" s="36"/>
      <c r="F71" s="38">
        <f>SUM(F68:F70)</f>
        <v>0.99999999999999989</v>
      </c>
      <c r="G71" s="41"/>
      <c r="H71" s="9">
        <f>SUM(H68:H70)</f>
        <v>123.69999999999982</v>
      </c>
      <c r="I71" s="35"/>
      <c r="J71" s="36">
        <f>SUM(J68:J70)</f>
        <v>9031.0300000000007</v>
      </c>
      <c r="K71" s="35"/>
      <c r="L71" s="9"/>
      <c r="M71" s="35"/>
      <c r="N71" s="35"/>
      <c r="O71" s="35"/>
      <c r="P71" s="35"/>
      <c r="Q71" s="10"/>
    </row>
    <row r="72" spans="1:17" x14ac:dyDescent="0.45">
      <c r="A72" s="13"/>
      <c r="B72" s="35"/>
      <c r="C72" s="9"/>
      <c r="D72" s="9"/>
      <c r="E72" s="35"/>
      <c r="F72" s="35"/>
      <c r="G72" s="41"/>
      <c r="H72" s="9"/>
      <c r="I72" s="35"/>
      <c r="J72" s="35"/>
      <c r="K72" s="35"/>
      <c r="L72" s="9"/>
      <c r="M72" s="35"/>
      <c r="N72" s="35"/>
      <c r="O72" s="35"/>
      <c r="P72" s="35"/>
      <c r="Q72" s="10"/>
    </row>
    <row r="73" spans="1:17" x14ac:dyDescent="0.45">
      <c r="A73" s="13"/>
      <c r="B73" s="35"/>
      <c r="C73" s="9"/>
      <c r="D73" s="9"/>
      <c r="E73" s="19"/>
      <c r="F73" s="35"/>
      <c r="G73" s="41"/>
      <c r="H73" s="9"/>
      <c r="I73" s="35"/>
      <c r="J73" s="35"/>
      <c r="K73" s="35"/>
      <c r="L73" s="9"/>
      <c r="M73" s="11" t="s">
        <v>20</v>
      </c>
      <c r="N73" s="35"/>
      <c r="O73" s="35"/>
      <c r="P73" s="35"/>
      <c r="Q73" s="10"/>
    </row>
    <row r="74" spans="1:17" x14ac:dyDescent="0.45">
      <c r="A74" s="7" t="s">
        <v>6</v>
      </c>
      <c r="B74" s="35"/>
      <c r="C74" s="9"/>
      <c r="D74" s="9"/>
      <c r="E74" s="19"/>
      <c r="F74" s="35"/>
      <c r="G74" s="41"/>
      <c r="H74" s="9"/>
      <c r="I74" s="35"/>
      <c r="J74" s="35"/>
      <c r="K74" s="35"/>
      <c r="L74" s="9"/>
      <c r="M74" s="11" t="s">
        <v>21</v>
      </c>
      <c r="N74" s="35"/>
      <c r="O74" s="35"/>
      <c r="P74" s="35"/>
      <c r="Q74" s="10"/>
    </row>
    <row r="75" spans="1:17" x14ac:dyDescent="0.45">
      <c r="A75" s="7" t="s">
        <v>0</v>
      </c>
      <c r="B75" s="11" t="s">
        <v>3</v>
      </c>
      <c r="C75" s="12" t="s">
        <v>1</v>
      </c>
      <c r="D75" s="12" t="s">
        <v>2</v>
      </c>
      <c r="E75" s="22" t="s">
        <v>7</v>
      </c>
      <c r="F75" s="39" t="s">
        <v>92</v>
      </c>
      <c r="G75" s="42" t="s">
        <v>8</v>
      </c>
      <c r="H75" s="12" t="s">
        <v>9</v>
      </c>
      <c r="I75" s="35"/>
      <c r="J75" s="35"/>
      <c r="K75" s="35"/>
      <c r="L75" s="9"/>
      <c r="M75" s="36">
        <v>206048.96</v>
      </c>
      <c r="N75" s="35"/>
      <c r="O75" s="44"/>
      <c r="P75" s="35"/>
      <c r="Q75" s="10"/>
    </row>
    <row r="76" spans="1:17" x14ac:dyDescent="0.45">
      <c r="A76" s="13" t="s">
        <v>197</v>
      </c>
      <c r="B76" s="35">
        <v>8</v>
      </c>
      <c r="C76" s="9">
        <v>426.09</v>
      </c>
      <c r="D76" s="9">
        <f>C76*B76</f>
        <v>3408.72</v>
      </c>
      <c r="E76" s="36" t="s">
        <v>37</v>
      </c>
      <c r="F76" s="38">
        <f>D76/D79</f>
        <v>0.4235950253009772</v>
      </c>
      <c r="G76" s="48">
        <v>419.47</v>
      </c>
      <c r="H76" s="9">
        <f>(B76*G76)-D76</f>
        <v>-52.959999999999582</v>
      </c>
      <c r="I76" s="35" t="s">
        <v>71</v>
      </c>
      <c r="J76" s="35"/>
      <c r="K76" s="35" t="str">
        <f>"buy "&amp;B76&amp;" "&amp;A76&amp;" @ $"&amp;G76</f>
        <v>buy 8 RNMBY @ $419.47</v>
      </c>
      <c r="L76" s="9">
        <f>L70-(G76*B76)</f>
        <v>220970.09000000003</v>
      </c>
      <c r="M76" s="36">
        <f>L67-(G76*B76)</f>
        <v>211939.06</v>
      </c>
      <c r="N76" s="35"/>
      <c r="O76" s="35"/>
      <c r="P76" s="35"/>
      <c r="Q76" s="10"/>
    </row>
    <row r="77" spans="1:17" x14ac:dyDescent="0.45">
      <c r="A77" s="13" t="s">
        <v>198</v>
      </c>
      <c r="B77" s="35">
        <v>15</v>
      </c>
      <c r="C77" s="9">
        <v>171.47</v>
      </c>
      <c r="D77" s="9">
        <f>C77*B77</f>
        <v>2572.0500000000002</v>
      </c>
      <c r="E77" s="36" t="s">
        <v>37</v>
      </c>
      <c r="F77" s="38">
        <f>D77/D79</f>
        <v>0.31962366660370417</v>
      </c>
      <c r="G77" s="48">
        <v>171.47</v>
      </c>
      <c r="H77" s="9">
        <f>(B77*G77)-D77</f>
        <v>0</v>
      </c>
      <c r="I77" s="35" t="s">
        <v>71</v>
      </c>
      <c r="J77" s="35"/>
      <c r="K77" s="35" t="str">
        <f>"buy "&amp;B77&amp;" "&amp;A77&amp;" @ $"&amp;G77</f>
        <v>buy 15 PLMR @ $171.47</v>
      </c>
      <c r="L77" s="9">
        <f>L76-(G77*B77)</f>
        <v>218398.04000000004</v>
      </c>
      <c r="M77" s="36">
        <f>M76-(G77*B77)</f>
        <v>209367.01</v>
      </c>
      <c r="N77" s="35"/>
      <c r="O77" s="35"/>
      <c r="P77" s="35"/>
      <c r="Q77" s="10"/>
    </row>
    <row r="78" spans="1:17" x14ac:dyDescent="0.45">
      <c r="A78" s="23" t="s">
        <v>199</v>
      </c>
      <c r="B78" s="24">
        <v>187</v>
      </c>
      <c r="C78" s="25">
        <v>11.05</v>
      </c>
      <c r="D78" s="25">
        <f>C78*B78</f>
        <v>2066.35</v>
      </c>
      <c r="E78" s="36" t="s">
        <v>37</v>
      </c>
      <c r="F78" s="38">
        <f>D78/D79</f>
        <v>0.25678130809531852</v>
      </c>
      <c r="G78" s="49">
        <v>11.05</v>
      </c>
      <c r="H78" s="25">
        <f>(B78*G78)-D78</f>
        <v>0</v>
      </c>
      <c r="I78" s="35" t="s">
        <v>71</v>
      </c>
      <c r="J78" s="35"/>
      <c r="K78" s="35" t="str">
        <f>"buy "&amp;B78&amp;" "&amp;A78&amp;" @ $"&amp;G78</f>
        <v>buy 187 KEP @ $11.05</v>
      </c>
      <c r="L78" s="9">
        <f>L77-(G78*B78)</f>
        <v>216331.69000000003</v>
      </c>
      <c r="M78" s="36">
        <f>M77-(G78*B78)</f>
        <v>207300.66</v>
      </c>
      <c r="N78" s="35" t="str">
        <f>TEXT(ROUND(M78,2),"$#,##0.00")&amp;" will be the balance in the account after purchases.  "</f>
        <v xml:space="preserve">$207,300.66 will be the balance in the account after purchases.  </v>
      </c>
      <c r="O78" s="35"/>
      <c r="P78" s="35"/>
      <c r="Q78" s="10"/>
    </row>
    <row r="79" spans="1:17" x14ac:dyDescent="0.45">
      <c r="A79" s="13"/>
      <c r="B79" s="35"/>
      <c r="C79" s="9"/>
      <c r="D79" s="9">
        <f>SUM(D76:D78)</f>
        <v>8047.1200000000008</v>
      </c>
      <c r="E79" s="35"/>
      <c r="F79" s="38">
        <f>SUM(F76:F78)</f>
        <v>0.99999999999999989</v>
      </c>
      <c r="G79" s="9" t="s">
        <v>15</v>
      </c>
      <c r="H79" s="9">
        <f>SUM(H76:H78)</f>
        <v>-52.959999999999582</v>
      </c>
      <c r="I79" s="35"/>
      <c r="J79" s="35"/>
      <c r="K79" s="35"/>
      <c r="L79" s="9"/>
      <c r="M79" s="35"/>
      <c r="N79" s="35" t="s">
        <v>27</v>
      </c>
      <c r="O79" s="35"/>
      <c r="P79" s="35"/>
      <c r="Q79" s="10"/>
    </row>
    <row r="80" spans="1:17" x14ac:dyDescent="0.45">
      <c r="A80" s="13"/>
      <c r="B80" s="35"/>
      <c r="C80" s="9"/>
      <c r="D80" s="9"/>
      <c r="E80" s="35"/>
      <c r="F80" s="35"/>
      <c r="G80" s="9"/>
      <c r="H80" s="9"/>
      <c r="I80" s="35"/>
      <c r="J80" s="35"/>
      <c r="K80" s="35"/>
      <c r="L80" s="9"/>
      <c r="M80" s="11" t="str">
        <f>IF(J71+M78&gt;0,"Credit Surplus","Credit Shortage")</f>
        <v>Credit Surplus</v>
      </c>
      <c r="N80" s="36">
        <f>J71+M78</f>
        <v>216331.69</v>
      </c>
      <c r="O80" s="35" t="s">
        <v>60</v>
      </c>
      <c r="P80" s="35"/>
      <c r="Q80" s="10"/>
    </row>
    <row r="81" spans="1:17" x14ac:dyDescent="0.45">
      <c r="A81" s="13"/>
      <c r="B81" s="35"/>
      <c r="C81" s="9"/>
      <c r="D81" s="9"/>
      <c r="E81" s="35"/>
      <c r="F81" s="35"/>
      <c r="G81" s="9"/>
      <c r="H81" s="9"/>
      <c r="I81" s="35"/>
      <c r="J81" s="35"/>
      <c r="K81" s="35"/>
      <c r="L81" s="9"/>
      <c r="M81" s="35"/>
      <c r="N81" s="35"/>
      <c r="O81" s="35"/>
      <c r="P81" s="35"/>
      <c r="Q81" s="10"/>
    </row>
    <row r="82" spans="1:17" x14ac:dyDescent="0.45">
      <c r="A82" s="13"/>
      <c r="B82" s="35"/>
      <c r="C82" s="9"/>
      <c r="D82" s="9"/>
      <c r="E82" s="35"/>
      <c r="F82" s="35"/>
      <c r="G82" s="9"/>
      <c r="H82" s="9"/>
      <c r="I82" s="35"/>
      <c r="J82" s="35"/>
      <c r="K82" s="35"/>
      <c r="L82" s="35"/>
      <c r="M82" s="35"/>
      <c r="N82" s="35"/>
      <c r="O82" s="35"/>
      <c r="P82" s="35"/>
      <c r="Q82" s="10"/>
    </row>
    <row r="83" spans="1:17" x14ac:dyDescent="0.45">
      <c r="A83" s="13" t="s">
        <v>11</v>
      </c>
      <c r="B83" s="35"/>
      <c r="C83" s="9"/>
      <c r="D83" s="21">
        <v>15389.16</v>
      </c>
      <c r="E83" s="35" t="s">
        <v>76</v>
      </c>
      <c r="F83" s="35"/>
      <c r="G83" s="9"/>
      <c r="H83" s="9"/>
      <c r="I83" s="35"/>
      <c r="J83" s="35"/>
      <c r="K83" s="35"/>
      <c r="L83" s="35"/>
      <c r="M83" s="35"/>
      <c r="N83" s="35"/>
      <c r="O83" s="35"/>
      <c r="P83" s="35"/>
      <c r="Q83" s="10"/>
    </row>
    <row r="84" spans="1:17" x14ac:dyDescent="0.45">
      <c r="A84" s="13" t="s">
        <v>12</v>
      </c>
      <c r="B84" s="35"/>
      <c r="C84" s="9"/>
      <c r="D84" s="9">
        <f>H71</f>
        <v>123.69999999999982</v>
      </c>
      <c r="E84" s="35" t="s">
        <v>16</v>
      </c>
      <c r="F84" s="35"/>
      <c r="G84" s="9"/>
      <c r="H84" s="9"/>
      <c r="I84" s="35"/>
      <c r="J84" s="35"/>
      <c r="K84" s="35"/>
      <c r="L84" s="35"/>
      <c r="M84" s="35"/>
      <c r="N84" s="35"/>
      <c r="O84" s="35"/>
      <c r="P84" s="35"/>
      <c r="Q84" s="10"/>
    </row>
    <row r="85" spans="1:17" x14ac:dyDescent="0.45">
      <c r="A85" s="13" t="s">
        <v>13</v>
      </c>
      <c r="B85" s="35"/>
      <c r="C85" s="9"/>
      <c r="D85" s="9">
        <f>D83+D84</f>
        <v>15512.86</v>
      </c>
      <c r="E85" s="35"/>
      <c r="F85" s="35"/>
      <c r="G85" s="9"/>
      <c r="H85" s="9"/>
      <c r="I85" s="35"/>
      <c r="J85" s="35"/>
      <c r="K85" s="35"/>
      <c r="L85" s="35"/>
      <c r="M85" s="35"/>
      <c r="N85" s="35"/>
      <c r="O85" s="35"/>
      <c r="P85" s="35"/>
      <c r="Q85" s="10"/>
    </row>
    <row r="86" spans="1:17" x14ac:dyDescent="0.45">
      <c r="A86" s="13" t="s">
        <v>14</v>
      </c>
      <c r="B86" s="35"/>
      <c r="C86" s="9"/>
      <c r="D86" s="9">
        <f>H79</f>
        <v>-52.959999999999582</v>
      </c>
      <c r="E86" s="35" t="s">
        <v>17</v>
      </c>
      <c r="F86" s="35"/>
      <c r="G86" s="9"/>
      <c r="H86" s="9"/>
      <c r="I86" s="35"/>
      <c r="J86" s="35"/>
      <c r="K86" s="35"/>
      <c r="L86" s="35"/>
      <c r="M86" s="35"/>
      <c r="N86" s="35"/>
      <c r="O86" s="35"/>
      <c r="P86" s="35"/>
      <c r="Q86" s="10"/>
    </row>
    <row r="87" spans="1:17" ht="14.65" thickBot="1" x14ac:dyDescent="0.5">
      <c r="A87" s="15" t="s">
        <v>13</v>
      </c>
      <c r="B87" s="16"/>
      <c r="C87" s="17"/>
      <c r="D87" s="46">
        <f>D85-D86</f>
        <v>15565.82</v>
      </c>
      <c r="E87" s="47" t="s">
        <v>18</v>
      </c>
      <c r="F87" s="16"/>
      <c r="G87" s="17"/>
      <c r="H87" s="17"/>
      <c r="I87" s="16"/>
      <c r="J87" s="16"/>
      <c r="K87" s="16"/>
      <c r="L87" s="16"/>
      <c r="M87" s="16"/>
      <c r="N87" s="16"/>
      <c r="O87" s="16"/>
      <c r="P87" s="16"/>
      <c r="Q87" s="18"/>
    </row>
    <row r="88" spans="1:17" ht="14.65" thickTop="1" x14ac:dyDescent="0.45"/>
    <row r="94" spans="1:17" ht="14.65" thickBot="1" x14ac:dyDescent="0.5"/>
    <row r="95" spans="1:17" ht="14.65" thickTop="1" x14ac:dyDescent="0.45">
      <c r="A95" s="2"/>
      <c r="B95" s="3"/>
      <c r="C95" s="4">
        <v>45777</v>
      </c>
      <c r="D95" s="5"/>
      <c r="E95" s="3"/>
      <c r="F95" s="3"/>
      <c r="G95" s="5"/>
      <c r="H95" s="5"/>
      <c r="I95" s="3"/>
      <c r="J95" s="3"/>
      <c r="K95" s="3"/>
      <c r="L95" s="20" t="s">
        <v>19</v>
      </c>
      <c r="M95" s="3"/>
      <c r="N95" s="3"/>
      <c r="O95" s="3"/>
      <c r="P95" s="3"/>
      <c r="Q95" s="6"/>
    </row>
    <row r="96" spans="1:17" x14ac:dyDescent="0.45">
      <c r="A96" s="7" t="s">
        <v>5</v>
      </c>
      <c r="B96" s="35"/>
      <c r="C96" s="9"/>
      <c r="D96" s="9"/>
      <c r="E96" s="35"/>
      <c r="F96" s="35"/>
      <c r="G96" s="9"/>
      <c r="H96" s="9"/>
      <c r="I96" s="35"/>
      <c r="J96" s="11" t="s">
        <v>24</v>
      </c>
      <c r="K96" s="35"/>
      <c r="L96" s="11" t="s">
        <v>10</v>
      </c>
      <c r="M96" s="35"/>
      <c r="N96" s="35"/>
      <c r="O96" s="35"/>
      <c r="P96" s="35"/>
      <c r="Q96" s="10"/>
    </row>
    <row r="97" spans="1:17" x14ac:dyDescent="0.45">
      <c r="A97" s="7" t="s">
        <v>0</v>
      </c>
      <c r="B97" s="11" t="s">
        <v>3</v>
      </c>
      <c r="C97" s="12" t="s">
        <v>1</v>
      </c>
      <c r="D97" s="12" t="s">
        <v>4</v>
      </c>
      <c r="E97" s="11" t="s">
        <v>7</v>
      </c>
      <c r="F97" s="37" t="s">
        <v>92</v>
      </c>
      <c r="G97" s="12" t="s">
        <v>8</v>
      </c>
      <c r="H97" s="12" t="s">
        <v>9</v>
      </c>
      <c r="I97" s="33" t="s">
        <v>70</v>
      </c>
      <c r="J97" s="11" t="s">
        <v>23</v>
      </c>
      <c r="K97" s="35"/>
      <c r="L97" s="31">
        <v>207303.45</v>
      </c>
      <c r="M97" s="35" t="s">
        <v>118</v>
      </c>
      <c r="N97" s="35"/>
      <c r="O97" s="35"/>
      <c r="P97" s="35"/>
      <c r="Q97" s="10"/>
    </row>
    <row r="98" spans="1:17" x14ac:dyDescent="0.45">
      <c r="A98" s="13" t="s">
        <v>192</v>
      </c>
      <c r="B98" s="35">
        <v>206</v>
      </c>
      <c r="C98" s="9">
        <v>7.54</v>
      </c>
      <c r="D98" s="9">
        <f>C98*B98</f>
        <v>1553.24</v>
      </c>
      <c r="E98" s="36" t="s">
        <v>37</v>
      </c>
      <c r="F98" s="38">
        <f>D98/D101</f>
        <v>0.17601769650761417</v>
      </c>
      <c r="G98" s="45">
        <v>7.63</v>
      </c>
      <c r="H98" s="9">
        <f>(B98*G98)-D98</f>
        <v>18.539999999999964</v>
      </c>
      <c r="I98" s="35" t="s">
        <v>71</v>
      </c>
      <c r="J98" s="36">
        <f>G98*B98</f>
        <v>1571.78</v>
      </c>
      <c r="K98" s="35" t="str">
        <f>"sell "&amp;B98&amp;" "&amp;A98&amp;" @ $"&amp;G98</f>
        <v>sell 206 SMWB @ $7.63</v>
      </c>
      <c r="L98" s="9">
        <f>L97+(G98*B98)</f>
        <v>208875.23</v>
      </c>
      <c r="M98" s="35"/>
      <c r="N98" s="35"/>
      <c r="O98" s="35"/>
      <c r="P98" s="35"/>
      <c r="Q98" s="10"/>
    </row>
    <row r="99" spans="1:17" x14ac:dyDescent="0.45">
      <c r="A99" s="13" t="s">
        <v>193</v>
      </c>
      <c r="B99" s="35">
        <v>165</v>
      </c>
      <c r="C99" s="9">
        <v>12.51</v>
      </c>
      <c r="D99" s="9">
        <f>C99*B99</f>
        <v>2064.15</v>
      </c>
      <c r="E99" s="36" t="s">
        <v>37</v>
      </c>
      <c r="F99" s="38">
        <f>D99/D101</f>
        <v>0.23391551096172633</v>
      </c>
      <c r="G99" s="45">
        <v>12.81</v>
      </c>
      <c r="H99" s="9">
        <f>(B99*G99)-D99</f>
        <v>49.5</v>
      </c>
      <c r="I99" s="35" t="s">
        <v>71</v>
      </c>
      <c r="J99" s="36">
        <f>G99*B99</f>
        <v>2113.65</v>
      </c>
      <c r="K99" s="35" t="str">
        <f>"sell "&amp;B99&amp;" "&amp;A99&amp;" @ $"&amp;G99</f>
        <v>sell 165 SOFI @ $12.81</v>
      </c>
      <c r="L99" s="9">
        <f>L98+(G99*B99)</f>
        <v>210988.88</v>
      </c>
      <c r="M99" s="35"/>
      <c r="N99" s="35"/>
      <c r="O99" s="35"/>
      <c r="P99" s="35"/>
      <c r="Q99" s="10"/>
    </row>
    <row r="100" spans="1:17" x14ac:dyDescent="0.45">
      <c r="A100" s="13" t="s">
        <v>194</v>
      </c>
      <c r="B100" s="35">
        <v>285</v>
      </c>
      <c r="C100" s="9">
        <v>18.27</v>
      </c>
      <c r="D100" s="9">
        <f>C100*B100</f>
        <v>5206.95</v>
      </c>
      <c r="E100" s="36" t="s">
        <v>37</v>
      </c>
      <c r="F100" s="38">
        <f>D100/D101</f>
        <v>0.59006679253065952</v>
      </c>
      <c r="G100" s="45">
        <v>18.420000000000002</v>
      </c>
      <c r="H100" s="9">
        <f>(B100*G100)-D100</f>
        <v>42.750000000000909</v>
      </c>
      <c r="I100" s="35" t="s">
        <v>71</v>
      </c>
      <c r="J100" s="36">
        <f>G100*B100</f>
        <v>5249.7000000000007</v>
      </c>
      <c r="K100" s="35" t="str">
        <f>"sell "&amp;B100&amp;" "&amp;A100&amp;" @ $"&amp;G100</f>
        <v>sell 285 CRK @ $18.42</v>
      </c>
      <c r="L100" s="9">
        <f>L99+(G100*B100)</f>
        <v>216238.58000000002</v>
      </c>
      <c r="M100" s="35" t="s">
        <v>22</v>
      </c>
      <c r="N100" s="35"/>
      <c r="O100" s="35"/>
      <c r="P100" s="35"/>
      <c r="Q100" s="10"/>
    </row>
    <row r="101" spans="1:17" x14ac:dyDescent="0.45">
      <c r="A101" s="13"/>
      <c r="B101" s="35" t="s">
        <v>3</v>
      </c>
      <c r="C101" s="9"/>
      <c r="D101" s="9">
        <f>SUM(D98:D100)</f>
        <v>8824.34</v>
      </c>
      <c r="E101" s="36"/>
      <c r="F101" s="38">
        <f>SUM(F98:F100)</f>
        <v>1</v>
      </c>
      <c r="G101" s="41"/>
      <c r="H101" s="9">
        <f>SUM(H98:H100)</f>
        <v>110.79000000000087</v>
      </c>
      <c r="I101" s="35"/>
      <c r="J101" s="36">
        <f>SUM(J98:J100)</f>
        <v>8935.130000000001</v>
      </c>
      <c r="K101" s="35"/>
      <c r="L101" s="9"/>
      <c r="M101" s="35"/>
      <c r="N101" s="35"/>
      <c r="O101" s="35"/>
      <c r="P101" s="35"/>
      <c r="Q101" s="10"/>
    </row>
    <row r="102" spans="1:17" x14ac:dyDescent="0.45">
      <c r="A102" s="13"/>
      <c r="B102" s="35"/>
      <c r="C102" s="9"/>
      <c r="D102" s="9"/>
      <c r="E102" s="35"/>
      <c r="F102" s="35"/>
      <c r="G102" s="41"/>
      <c r="H102" s="9"/>
      <c r="I102" s="35"/>
      <c r="J102" s="35"/>
      <c r="K102" s="35"/>
      <c r="L102" s="9"/>
      <c r="M102" s="35"/>
      <c r="N102" s="35"/>
      <c r="O102" s="35"/>
      <c r="P102" s="35"/>
      <c r="Q102" s="10"/>
    </row>
    <row r="103" spans="1:17" x14ac:dyDescent="0.45">
      <c r="A103" s="13"/>
      <c r="B103" s="35"/>
      <c r="C103" s="9"/>
      <c r="D103" s="9"/>
      <c r="E103" s="19"/>
      <c r="F103" s="35"/>
      <c r="G103" s="41"/>
      <c r="H103" s="9"/>
      <c r="I103" s="35"/>
      <c r="J103" s="35"/>
      <c r="K103" s="35"/>
      <c r="L103" s="9"/>
      <c r="M103" s="11" t="s">
        <v>20</v>
      </c>
      <c r="N103" s="35"/>
      <c r="O103" s="35"/>
      <c r="P103" s="35"/>
      <c r="Q103" s="10"/>
    </row>
    <row r="104" spans="1:17" x14ac:dyDescent="0.45">
      <c r="A104" s="7" t="s">
        <v>6</v>
      </c>
      <c r="B104" s="35"/>
      <c r="C104" s="9"/>
      <c r="D104" s="9"/>
      <c r="E104" s="19"/>
      <c r="F104" s="35"/>
      <c r="G104" s="41"/>
      <c r="H104" s="9"/>
      <c r="I104" s="35"/>
      <c r="J104" s="35"/>
      <c r="K104" s="35"/>
      <c r="L104" s="9"/>
      <c r="M104" s="11" t="s">
        <v>21</v>
      </c>
      <c r="N104" s="35"/>
      <c r="O104" s="35"/>
      <c r="P104" s="35"/>
      <c r="Q104" s="10"/>
    </row>
    <row r="105" spans="1:17" x14ac:dyDescent="0.45">
      <c r="A105" s="7" t="s">
        <v>0</v>
      </c>
      <c r="B105" s="11" t="s">
        <v>3</v>
      </c>
      <c r="C105" s="12" t="s">
        <v>1</v>
      </c>
      <c r="D105" s="12" t="s">
        <v>2</v>
      </c>
      <c r="E105" s="22" t="s">
        <v>7</v>
      </c>
      <c r="F105" s="39" t="s">
        <v>92</v>
      </c>
      <c r="G105" s="42" t="s">
        <v>8</v>
      </c>
      <c r="H105" s="12" t="s">
        <v>9</v>
      </c>
      <c r="I105" s="35"/>
      <c r="J105" s="35"/>
      <c r="K105" s="35"/>
      <c r="L105" s="9"/>
      <c r="M105" s="36">
        <v>206048.96</v>
      </c>
      <c r="N105" s="35"/>
      <c r="O105" s="44"/>
      <c r="P105" s="35"/>
      <c r="Q105" s="10"/>
    </row>
    <row r="106" spans="1:17" x14ac:dyDescent="0.45">
      <c r="A106" s="13" t="s">
        <v>122</v>
      </c>
      <c r="B106" s="35">
        <v>12</v>
      </c>
      <c r="C106" s="9">
        <v>78.709999999999994</v>
      </c>
      <c r="D106" s="9">
        <f>C106*B106</f>
        <v>944.52</v>
      </c>
      <c r="E106" s="36" t="s">
        <v>37</v>
      </c>
      <c r="F106" s="38">
        <f>D106/D109</f>
        <v>1</v>
      </c>
      <c r="G106" s="48">
        <v>78.92</v>
      </c>
      <c r="H106" s="9">
        <f>(B106*G106)-D106</f>
        <v>2.5199999999999818</v>
      </c>
      <c r="I106" s="35" t="s">
        <v>71</v>
      </c>
      <c r="J106" s="35"/>
      <c r="K106" s="35" t="str">
        <f>"buy "&amp;B106&amp;" "&amp;A106&amp;" @ $"&amp;G106</f>
        <v>buy 12 IEFA @ $78.92</v>
      </c>
      <c r="L106" s="9">
        <f>L100-(G106*B106)</f>
        <v>215291.54</v>
      </c>
      <c r="M106" s="36">
        <f>L97-(G106*B106)</f>
        <v>206356.41</v>
      </c>
      <c r="N106" s="35"/>
      <c r="O106" s="35"/>
      <c r="P106" s="35"/>
      <c r="Q106" s="10"/>
    </row>
    <row r="107" spans="1:17" x14ac:dyDescent="0.45">
      <c r="A107" s="13"/>
      <c r="B107" s="35"/>
      <c r="C107" s="9"/>
      <c r="D107" s="9">
        <f>C107*B107</f>
        <v>0</v>
      </c>
      <c r="E107" s="36" t="s">
        <v>37</v>
      </c>
      <c r="F107" s="38">
        <f>D107/D109</f>
        <v>0</v>
      </c>
      <c r="G107" s="48"/>
      <c r="H107" s="9">
        <f>(B107*G107)-D107</f>
        <v>0</v>
      </c>
      <c r="I107" s="35" t="s">
        <v>71</v>
      </c>
      <c r="J107" s="35"/>
      <c r="K107" s="35" t="str">
        <f>"buy "&amp;B107&amp;" "&amp;A107&amp;" @ $"&amp;G107</f>
        <v>buy   @ $</v>
      </c>
      <c r="L107" s="9">
        <f>L106-(G107*B107)</f>
        <v>215291.54</v>
      </c>
      <c r="M107" s="36">
        <f>M106-(G107*B107)</f>
        <v>206356.41</v>
      </c>
      <c r="N107" s="35"/>
      <c r="O107" s="35"/>
      <c r="P107" s="35"/>
      <c r="Q107" s="10"/>
    </row>
    <row r="108" spans="1:17" x14ac:dyDescent="0.45">
      <c r="A108" s="23"/>
      <c r="B108" s="24"/>
      <c r="C108" s="25"/>
      <c r="D108" s="25">
        <f>C108*B108</f>
        <v>0</v>
      </c>
      <c r="E108" s="36" t="s">
        <v>37</v>
      </c>
      <c r="F108" s="38">
        <f>D108/D109</f>
        <v>0</v>
      </c>
      <c r="G108" s="49"/>
      <c r="H108" s="25">
        <f>(B108*G108)-D108</f>
        <v>0</v>
      </c>
      <c r="I108" s="35" t="s">
        <v>71</v>
      </c>
      <c r="J108" s="35"/>
      <c r="K108" s="35" t="str">
        <f>"buy "&amp;B108&amp;" "&amp;A108&amp;" @ $"&amp;G108</f>
        <v>buy   @ $</v>
      </c>
      <c r="L108" s="9">
        <f>L107-(G108*B108)</f>
        <v>215291.54</v>
      </c>
      <c r="M108" s="36">
        <f>M107-(G108*B108)</f>
        <v>206356.41</v>
      </c>
      <c r="N108" s="35" t="str">
        <f>TEXT(ROUND(M108,2),"$#,##0.00")&amp;" will be the balance in the account after purchases.  "</f>
        <v xml:space="preserve">$206,356.41 will be the balance in the account after purchases.  </v>
      </c>
      <c r="O108" s="35"/>
      <c r="P108" s="35"/>
      <c r="Q108" s="10"/>
    </row>
    <row r="109" spans="1:17" x14ac:dyDescent="0.45">
      <c r="A109" s="13"/>
      <c r="B109" s="35"/>
      <c r="C109" s="9"/>
      <c r="D109" s="9">
        <f>SUM(D106:D108)</f>
        <v>944.52</v>
      </c>
      <c r="E109" s="35"/>
      <c r="F109" s="38">
        <f>SUM(F106:F108)</f>
        <v>1</v>
      </c>
      <c r="G109" s="9" t="s">
        <v>15</v>
      </c>
      <c r="H109" s="9">
        <f>SUM(H106:H108)</f>
        <v>2.5199999999999818</v>
      </c>
      <c r="I109" s="35"/>
      <c r="J109" s="35"/>
      <c r="K109" s="35"/>
      <c r="L109" s="9"/>
      <c r="M109" s="35"/>
      <c r="N109" s="35" t="s">
        <v>27</v>
      </c>
      <c r="O109" s="35"/>
      <c r="P109" s="35"/>
      <c r="Q109" s="10"/>
    </row>
    <row r="110" spans="1:17" x14ac:dyDescent="0.45">
      <c r="A110" s="13"/>
      <c r="B110" s="35"/>
      <c r="C110" s="9"/>
      <c r="D110" s="9"/>
      <c r="E110" s="35"/>
      <c r="F110" s="35"/>
      <c r="G110" s="9"/>
      <c r="H110" s="9"/>
      <c r="I110" s="35"/>
      <c r="J110" s="35"/>
      <c r="K110" s="35"/>
      <c r="L110" s="9"/>
      <c r="M110" s="11" t="str">
        <f>IF(J101+M108&gt;0,"Credit Surplus","Credit Shortage")</f>
        <v>Credit Surplus</v>
      </c>
      <c r="N110" s="36">
        <f>J101+M108</f>
        <v>215291.54</v>
      </c>
      <c r="O110" s="35" t="s">
        <v>60</v>
      </c>
      <c r="P110" s="35"/>
      <c r="Q110" s="10"/>
    </row>
    <row r="111" spans="1:17" x14ac:dyDescent="0.45">
      <c r="A111" s="13"/>
      <c r="B111" s="35"/>
      <c r="C111" s="9"/>
      <c r="D111" s="9"/>
      <c r="E111" s="35"/>
      <c r="F111" s="35"/>
      <c r="G111" s="9"/>
      <c r="H111" s="9"/>
      <c r="I111" s="35"/>
      <c r="J111" s="35"/>
      <c r="K111" s="35"/>
      <c r="L111" s="9"/>
      <c r="M111" s="35"/>
      <c r="N111" s="35"/>
      <c r="O111" s="35"/>
      <c r="P111" s="35"/>
      <c r="Q111" s="10"/>
    </row>
    <row r="112" spans="1:17" x14ac:dyDescent="0.45">
      <c r="A112" s="13"/>
      <c r="B112" s="35"/>
      <c r="C112" s="9"/>
      <c r="D112" s="9"/>
      <c r="E112" s="35"/>
      <c r="F112" s="35"/>
      <c r="G112" s="9"/>
      <c r="H112" s="9"/>
      <c r="I112" s="35"/>
      <c r="J112" s="35"/>
      <c r="K112" s="35"/>
      <c r="L112" s="35"/>
      <c r="M112" s="35"/>
      <c r="N112" s="35"/>
      <c r="O112" s="35"/>
      <c r="P112" s="35"/>
      <c r="Q112" s="10"/>
    </row>
    <row r="113" spans="1:17" x14ac:dyDescent="0.45">
      <c r="A113" s="13" t="s">
        <v>11</v>
      </c>
      <c r="B113" s="35"/>
      <c r="C113" s="9"/>
      <c r="D113" s="21">
        <v>14420.68</v>
      </c>
      <c r="E113" s="35" t="s">
        <v>76</v>
      </c>
      <c r="F113" s="35"/>
      <c r="G113" s="9"/>
      <c r="H113" s="9"/>
      <c r="I113" s="35"/>
      <c r="J113" s="35"/>
      <c r="K113" s="35"/>
      <c r="L113" s="35"/>
      <c r="M113" s="35"/>
      <c r="N113" s="35"/>
      <c r="O113" s="35"/>
      <c r="P113" s="35"/>
      <c r="Q113" s="10"/>
    </row>
    <row r="114" spans="1:17" x14ac:dyDescent="0.45">
      <c r="A114" s="13" t="s">
        <v>12</v>
      </c>
      <c r="B114" s="35"/>
      <c r="C114" s="9"/>
      <c r="D114" s="9">
        <f>H101</f>
        <v>110.79000000000087</v>
      </c>
      <c r="E114" s="35" t="s">
        <v>16</v>
      </c>
      <c r="F114" s="35"/>
      <c r="G114" s="9"/>
      <c r="H114" s="9"/>
      <c r="I114" s="35"/>
      <c r="J114" s="35"/>
      <c r="K114" s="35"/>
      <c r="L114" s="35"/>
      <c r="M114" s="35"/>
      <c r="N114" s="35"/>
      <c r="O114" s="35"/>
      <c r="P114" s="35"/>
      <c r="Q114" s="10"/>
    </row>
    <row r="115" spans="1:17" x14ac:dyDescent="0.45">
      <c r="A115" s="13" t="s">
        <v>13</v>
      </c>
      <c r="B115" s="35"/>
      <c r="C115" s="9"/>
      <c r="D115" s="9">
        <f>D113+D114</f>
        <v>14531.470000000001</v>
      </c>
      <c r="E115" s="35"/>
      <c r="F115" s="35"/>
      <c r="G115" s="9"/>
      <c r="H115" s="9"/>
      <c r="I115" s="35"/>
      <c r="J115" s="35"/>
      <c r="K115" s="35"/>
      <c r="L115" s="35"/>
      <c r="M115" s="35"/>
      <c r="N115" s="35"/>
      <c r="O115" s="35"/>
      <c r="P115" s="35"/>
      <c r="Q115" s="10"/>
    </row>
    <row r="116" spans="1:17" x14ac:dyDescent="0.45">
      <c r="A116" s="13" t="s">
        <v>14</v>
      </c>
      <c r="B116" s="35"/>
      <c r="C116" s="9"/>
      <c r="D116" s="9">
        <f>H109</f>
        <v>2.5199999999999818</v>
      </c>
      <c r="E116" s="35" t="s">
        <v>17</v>
      </c>
      <c r="F116" s="35"/>
      <c r="G116" s="9"/>
      <c r="H116" s="9"/>
      <c r="I116" s="35"/>
      <c r="J116" s="35"/>
      <c r="K116" s="35"/>
      <c r="L116" s="35"/>
      <c r="M116" s="35"/>
      <c r="N116" s="35"/>
      <c r="O116" s="35"/>
      <c r="P116" s="35"/>
      <c r="Q116" s="10"/>
    </row>
    <row r="117" spans="1:17" ht="14.65" thickBot="1" x14ac:dyDescent="0.5">
      <c r="A117" s="15" t="s">
        <v>13</v>
      </c>
      <c r="B117" s="16"/>
      <c r="C117" s="17"/>
      <c r="D117" s="46">
        <f>D115-D116</f>
        <v>14528.95</v>
      </c>
      <c r="E117" s="47" t="s">
        <v>18</v>
      </c>
      <c r="F117" s="16"/>
      <c r="G117" s="17"/>
      <c r="H117" s="17"/>
      <c r="I117" s="16"/>
      <c r="J117" s="16"/>
      <c r="K117" s="16"/>
      <c r="L117" s="16"/>
      <c r="M117" s="16"/>
      <c r="N117" s="16"/>
      <c r="O117" s="16"/>
      <c r="P117" s="16"/>
      <c r="Q117" s="18"/>
    </row>
    <row r="118" spans="1:17" ht="14.65" thickTop="1" x14ac:dyDescent="0.45"/>
    <row r="124" spans="1:17" ht="14.65" thickBot="1" x14ac:dyDescent="0.5"/>
    <row r="125" spans="1:17" ht="14.65" thickTop="1" x14ac:dyDescent="0.45">
      <c r="A125" s="2"/>
      <c r="B125" s="3"/>
      <c r="C125" s="4">
        <v>45747</v>
      </c>
      <c r="D125" s="5"/>
      <c r="E125" s="3"/>
      <c r="F125" s="3"/>
      <c r="G125" s="5"/>
      <c r="H125" s="5"/>
      <c r="I125" s="3"/>
      <c r="J125" s="3"/>
      <c r="K125" s="3"/>
      <c r="L125" s="20" t="s">
        <v>19</v>
      </c>
      <c r="M125" s="3"/>
      <c r="N125" s="3"/>
      <c r="O125" s="3"/>
      <c r="P125" s="3"/>
      <c r="Q125" s="6"/>
    </row>
    <row r="126" spans="1:17" x14ac:dyDescent="0.45">
      <c r="A126" s="7" t="s">
        <v>5</v>
      </c>
      <c r="B126" s="35"/>
      <c r="C126" s="9"/>
      <c r="D126" s="9"/>
      <c r="E126" s="35"/>
      <c r="F126" s="35"/>
      <c r="G126" s="9"/>
      <c r="H126" s="9"/>
      <c r="I126" s="35"/>
      <c r="J126" s="11" t="s">
        <v>24</v>
      </c>
      <c r="K126" s="35"/>
      <c r="L126" s="11" t="s">
        <v>10</v>
      </c>
      <c r="M126" s="35"/>
      <c r="N126" s="35"/>
      <c r="O126" s="35"/>
      <c r="P126" s="35"/>
      <c r="Q126" s="10"/>
    </row>
    <row r="127" spans="1:17" x14ac:dyDescent="0.45">
      <c r="A127" s="7" t="s">
        <v>0</v>
      </c>
      <c r="B127" s="11" t="s">
        <v>3</v>
      </c>
      <c r="C127" s="12" t="s">
        <v>1</v>
      </c>
      <c r="D127" s="12" t="s">
        <v>4</v>
      </c>
      <c r="E127" s="11" t="s">
        <v>7</v>
      </c>
      <c r="F127" s="37" t="s">
        <v>92</v>
      </c>
      <c r="G127" s="12" t="s">
        <v>8</v>
      </c>
      <c r="H127" s="12" t="s">
        <v>9</v>
      </c>
      <c r="I127" s="33" t="s">
        <v>70</v>
      </c>
      <c r="J127" s="11" t="s">
        <v>23</v>
      </c>
      <c r="K127" s="35"/>
      <c r="L127" s="31">
        <v>200789.48</v>
      </c>
      <c r="M127" s="35" t="s">
        <v>118</v>
      </c>
      <c r="N127" s="35"/>
      <c r="O127" s="35"/>
      <c r="P127" s="35"/>
      <c r="Q127" s="10"/>
    </row>
    <row r="128" spans="1:17" x14ac:dyDescent="0.45">
      <c r="A128" s="13" t="s">
        <v>189</v>
      </c>
      <c r="B128" s="35">
        <v>39</v>
      </c>
      <c r="C128" s="9">
        <v>87.37</v>
      </c>
      <c r="D128" s="9">
        <f>C128*B128</f>
        <v>3407.4300000000003</v>
      </c>
      <c r="E128" s="36" t="s">
        <v>37</v>
      </c>
      <c r="F128" s="38">
        <f>D128/D131</f>
        <v>0.45188143024239641</v>
      </c>
      <c r="G128" s="45">
        <v>87.37</v>
      </c>
      <c r="H128" s="9">
        <f>(B128*G128)-D128</f>
        <v>0</v>
      </c>
      <c r="I128" s="35" t="s">
        <v>71</v>
      </c>
      <c r="J128" s="36">
        <f>G128*B128</f>
        <v>3407.4300000000003</v>
      </c>
      <c r="K128" s="35" t="str">
        <f>"sell "&amp;B128&amp;" "&amp;A128&amp;" @ $"&amp;G128</f>
        <v>sell 39 SKYW @ $87.37</v>
      </c>
      <c r="L128" s="9">
        <f>L127+(G128*B128)</f>
        <v>204196.91</v>
      </c>
      <c r="M128" s="35"/>
      <c r="N128" s="35"/>
      <c r="O128" s="35"/>
      <c r="P128" s="35"/>
      <c r="Q128" s="10"/>
    </row>
    <row r="129" spans="1:17" x14ac:dyDescent="0.45">
      <c r="A129" s="13" t="s">
        <v>190</v>
      </c>
      <c r="B129" s="35">
        <v>14</v>
      </c>
      <c r="C129" s="9">
        <v>180.14</v>
      </c>
      <c r="D129" s="9">
        <f>C129*B129</f>
        <v>2521.96</v>
      </c>
      <c r="E129" s="36" t="s">
        <v>37</v>
      </c>
      <c r="F129" s="38">
        <f>D129/D131</f>
        <v>0.33445350067767027</v>
      </c>
      <c r="G129" s="45">
        <v>180.14</v>
      </c>
      <c r="H129" s="9">
        <f>(B129*G129)-D129</f>
        <v>0</v>
      </c>
      <c r="I129" s="35" t="s">
        <v>71</v>
      </c>
      <c r="J129" s="36">
        <f>G129*B129</f>
        <v>2521.96</v>
      </c>
      <c r="K129" s="35" t="str">
        <f>"sell "&amp;B129&amp;" "&amp;A129&amp;" @ $"&amp;G129</f>
        <v>sell 14 GDDY @ $180.14</v>
      </c>
      <c r="L129" s="9">
        <f>L128+(G129*B129)</f>
        <v>206718.87</v>
      </c>
      <c r="M129" s="35"/>
      <c r="N129" s="35"/>
      <c r="O129" s="35"/>
      <c r="P129" s="35"/>
      <c r="Q129" s="10"/>
    </row>
    <row r="130" spans="1:17" x14ac:dyDescent="0.45">
      <c r="A130" s="13" t="s">
        <v>191</v>
      </c>
      <c r="B130" s="35">
        <v>5</v>
      </c>
      <c r="C130" s="9">
        <v>322.23</v>
      </c>
      <c r="D130" s="9">
        <f>C130*B130</f>
        <v>1611.15</v>
      </c>
      <c r="E130" s="36" t="s">
        <v>37</v>
      </c>
      <c r="F130" s="38">
        <f>D130/D131</f>
        <v>0.21366506907993327</v>
      </c>
      <c r="G130" s="45">
        <v>322.23</v>
      </c>
      <c r="H130" s="9">
        <f>(B130*G130)-D130</f>
        <v>0</v>
      </c>
      <c r="I130" s="35" t="s">
        <v>71</v>
      </c>
      <c r="J130" s="36">
        <f>G130*B130</f>
        <v>1611.15</v>
      </c>
      <c r="K130" s="35" t="str">
        <f>"sell "&amp;B130&amp;" "&amp;A130&amp;" @ $"&amp;G130</f>
        <v>sell 5 FIX @ $322.23</v>
      </c>
      <c r="L130" s="9">
        <f>L129+(G130*B130)</f>
        <v>208330.02</v>
      </c>
      <c r="M130" s="35" t="s">
        <v>22</v>
      </c>
      <c r="N130" s="35"/>
      <c r="O130" s="35"/>
      <c r="P130" s="35"/>
      <c r="Q130" s="10"/>
    </row>
    <row r="131" spans="1:17" x14ac:dyDescent="0.45">
      <c r="A131" s="13"/>
      <c r="B131" s="35" t="s">
        <v>3</v>
      </c>
      <c r="C131" s="9"/>
      <c r="D131" s="9">
        <f>SUM(D128:D130)</f>
        <v>7540.5400000000009</v>
      </c>
      <c r="E131" s="36"/>
      <c r="F131" s="38">
        <f>SUM(F128:F130)</f>
        <v>1</v>
      </c>
      <c r="G131" s="41"/>
      <c r="H131" s="9">
        <f>SUM(H128:H130)</f>
        <v>0</v>
      </c>
      <c r="I131" s="35"/>
      <c r="J131" s="36">
        <f>SUM(J128:J130)</f>
        <v>7540.5400000000009</v>
      </c>
      <c r="K131" s="35"/>
      <c r="L131" s="9"/>
      <c r="M131" s="35"/>
      <c r="N131" s="35"/>
      <c r="O131" s="35"/>
      <c r="P131" s="35"/>
      <c r="Q131" s="10"/>
    </row>
    <row r="132" spans="1:17" x14ac:dyDescent="0.45">
      <c r="A132" s="13"/>
      <c r="B132" s="35"/>
      <c r="C132" s="9"/>
      <c r="D132" s="9"/>
      <c r="E132" s="35"/>
      <c r="F132" s="35"/>
      <c r="G132" s="41"/>
      <c r="H132" s="9"/>
      <c r="I132" s="35"/>
      <c r="J132" s="35"/>
      <c r="K132" s="35"/>
      <c r="L132" s="9"/>
      <c r="M132" s="35"/>
      <c r="N132" s="35"/>
      <c r="O132" s="35"/>
      <c r="P132" s="35"/>
      <c r="Q132" s="10"/>
    </row>
    <row r="133" spans="1:17" x14ac:dyDescent="0.45">
      <c r="A133" s="13"/>
      <c r="B133" s="35"/>
      <c r="C133" s="9"/>
      <c r="D133" s="9"/>
      <c r="E133" s="19"/>
      <c r="F133" s="35"/>
      <c r="G133" s="41"/>
      <c r="H133" s="9"/>
      <c r="I133" s="35"/>
      <c r="J133" s="35"/>
      <c r="K133" s="35"/>
      <c r="L133" s="9"/>
      <c r="M133" s="11" t="s">
        <v>20</v>
      </c>
      <c r="N133" s="35"/>
      <c r="O133" s="35"/>
      <c r="P133" s="35"/>
      <c r="Q133" s="10"/>
    </row>
    <row r="134" spans="1:17" x14ac:dyDescent="0.45">
      <c r="A134" s="7" t="s">
        <v>6</v>
      </c>
      <c r="B134" s="35"/>
      <c r="C134" s="9"/>
      <c r="D134" s="9"/>
      <c r="E134" s="19"/>
      <c r="F134" s="35"/>
      <c r="G134" s="41"/>
      <c r="H134" s="9"/>
      <c r="I134" s="35"/>
      <c r="J134" s="35"/>
      <c r="K134" s="35"/>
      <c r="L134" s="9"/>
      <c r="M134" s="11" t="s">
        <v>21</v>
      </c>
      <c r="N134" s="35"/>
      <c r="O134" s="35"/>
      <c r="P134" s="35"/>
      <c r="Q134" s="10"/>
    </row>
    <row r="135" spans="1:17" x14ac:dyDescent="0.45">
      <c r="A135" s="7" t="s">
        <v>0</v>
      </c>
      <c r="B135" s="11" t="s">
        <v>3</v>
      </c>
      <c r="C135" s="12" t="s">
        <v>1</v>
      </c>
      <c r="D135" s="12" t="s">
        <v>2</v>
      </c>
      <c r="E135" s="22" t="s">
        <v>7</v>
      </c>
      <c r="F135" s="39" t="s">
        <v>92</v>
      </c>
      <c r="G135" s="42" t="s">
        <v>8</v>
      </c>
      <c r="H135" s="12" t="s">
        <v>9</v>
      </c>
      <c r="I135" s="35"/>
      <c r="J135" s="35"/>
      <c r="K135" s="35"/>
      <c r="L135" s="9"/>
      <c r="M135" s="36">
        <v>206048.96</v>
      </c>
      <c r="N135" s="35"/>
      <c r="O135" s="44"/>
      <c r="P135" s="35"/>
      <c r="Q135" s="10"/>
    </row>
    <row r="136" spans="1:17" x14ac:dyDescent="0.45">
      <c r="A136" s="13" t="s">
        <v>122</v>
      </c>
      <c r="B136" s="35">
        <v>13</v>
      </c>
      <c r="C136" s="9">
        <v>75.650000000000006</v>
      </c>
      <c r="D136" s="9">
        <f>C136*B136</f>
        <v>983.45</v>
      </c>
      <c r="E136" s="36" t="s">
        <v>37</v>
      </c>
      <c r="F136" s="38">
        <f>D136/D139</f>
        <v>1</v>
      </c>
      <c r="G136" s="48">
        <v>75.650000000000006</v>
      </c>
      <c r="H136" s="9">
        <f>(B136*G136)-D136</f>
        <v>0</v>
      </c>
      <c r="I136" s="35" t="s">
        <v>71</v>
      </c>
      <c r="J136" s="35"/>
      <c r="K136" s="35" t="str">
        <f>"buy "&amp;B136&amp;" "&amp;A136&amp;" @ $"&amp;G136</f>
        <v>buy 13 IEFA @ $75.65</v>
      </c>
      <c r="L136" s="9">
        <f>L130-(G136*B136)</f>
        <v>207346.56999999998</v>
      </c>
      <c r="M136" s="36">
        <f>L127-(G136*B136)</f>
        <v>199806.03</v>
      </c>
      <c r="N136" s="35"/>
      <c r="O136" s="35"/>
      <c r="P136" s="35"/>
      <c r="Q136" s="10"/>
    </row>
    <row r="137" spans="1:17" x14ac:dyDescent="0.45">
      <c r="A137" s="13"/>
      <c r="B137" s="35"/>
      <c r="C137" s="9"/>
      <c r="D137" s="9">
        <f>C137*B137</f>
        <v>0</v>
      </c>
      <c r="E137" s="36" t="s">
        <v>37</v>
      </c>
      <c r="F137" s="38">
        <f>D137/D139</f>
        <v>0</v>
      </c>
      <c r="G137" s="48"/>
      <c r="H137" s="9">
        <f>(B137*G137)-D137</f>
        <v>0</v>
      </c>
      <c r="I137" s="35" t="s">
        <v>71</v>
      </c>
      <c r="J137" s="35"/>
      <c r="K137" s="35" t="str">
        <f>"buy "&amp;B137&amp;" "&amp;A137&amp;" @ $"&amp;G137</f>
        <v>buy   @ $</v>
      </c>
      <c r="L137" s="9">
        <f>L136-(G137*B137)</f>
        <v>207346.56999999998</v>
      </c>
      <c r="M137" s="36">
        <f>M136-(G137*B137)</f>
        <v>199806.03</v>
      </c>
      <c r="N137" s="35"/>
      <c r="O137" s="35"/>
      <c r="P137" s="35"/>
      <c r="Q137" s="10"/>
    </row>
    <row r="138" spans="1:17" x14ac:dyDescent="0.45">
      <c r="A138" s="23"/>
      <c r="B138" s="24"/>
      <c r="C138" s="25"/>
      <c r="D138" s="25">
        <f>C138*B138</f>
        <v>0</v>
      </c>
      <c r="E138" s="36" t="s">
        <v>37</v>
      </c>
      <c r="F138" s="38">
        <f>D138/D139</f>
        <v>0</v>
      </c>
      <c r="G138" s="49"/>
      <c r="H138" s="25">
        <f>(B138*G138)-D138</f>
        <v>0</v>
      </c>
      <c r="I138" s="35" t="s">
        <v>71</v>
      </c>
      <c r="J138" s="35"/>
      <c r="K138" s="35" t="str">
        <f>"buy "&amp;B138&amp;" "&amp;A138&amp;" @ $"&amp;G138</f>
        <v>buy   @ $</v>
      </c>
      <c r="L138" s="9">
        <f>L137-(G138*B138)</f>
        <v>207346.56999999998</v>
      </c>
      <c r="M138" s="36">
        <f>M137-(G138*B138)</f>
        <v>199806.03</v>
      </c>
      <c r="N138" s="35" t="str">
        <f>TEXT(ROUND(M138,2),"$#,##0.00")&amp;" will be the balance in the account after purchases.  "</f>
        <v xml:space="preserve">$199,806.03 will be the balance in the account after purchases.  </v>
      </c>
      <c r="O138" s="35"/>
      <c r="P138" s="35"/>
      <c r="Q138" s="10"/>
    </row>
    <row r="139" spans="1:17" x14ac:dyDescent="0.45">
      <c r="A139" s="13"/>
      <c r="B139" s="35"/>
      <c r="C139" s="9"/>
      <c r="D139" s="9">
        <f>SUM(D136:D138)</f>
        <v>983.45</v>
      </c>
      <c r="E139" s="35"/>
      <c r="F139" s="38">
        <f>SUM(F136:F138)</f>
        <v>1</v>
      </c>
      <c r="G139" s="9" t="s">
        <v>15</v>
      </c>
      <c r="H139" s="9">
        <f>SUM(H136:H138)</f>
        <v>0</v>
      </c>
      <c r="I139" s="35"/>
      <c r="J139" s="35"/>
      <c r="K139" s="35"/>
      <c r="L139" s="9"/>
      <c r="M139" s="35"/>
      <c r="N139" s="35" t="s">
        <v>27</v>
      </c>
      <c r="O139" s="35"/>
      <c r="P139" s="35"/>
      <c r="Q139" s="10"/>
    </row>
    <row r="140" spans="1:17" x14ac:dyDescent="0.45">
      <c r="A140" s="13"/>
      <c r="B140" s="35"/>
      <c r="C140" s="9"/>
      <c r="D140" s="9"/>
      <c r="E140" s="35"/>
      <c r="F140" s="35"/>
      <c r="G140" s="9"/>
      <c r="H140" s="9"/>
      <c r="I140" s="35"/>
      <c r="J140" s="35"/>
      <c r="K140" s="35"/>
      <c r="L140" s="9"/>
      <c r="M140" s="11" t="str">
        <f>IF(J131+M138&gt;0,"Credit Surplus","Credit Shortage")</f>
        <v>Credit Surplus</v>
      </c>
      <c r="N140" s="36">
        <f>J131+M138</f>
        <v>207346.57</v>
      </c>
      <c r="O140" s="35" t="s">
        <v>60</v>
      </c>
      <c r="P140" s="35"/>
      <c r="Q140" s="10"/>
    </row>
    <row r="141" spans="1:17" x14ac:dyDescent="0.45">
      <c r="A141" s="13"/>
      <c r="B141" s="35"/>
      <c r="C141" s="9"/>
      <c r="D141" s="9"/>
      <c r="E141" s="35"/>
      <c r="F141" s="35"/>
      <c r="G141" s="9"/>
      <c r="H141" s="9"/>
      <c r="I141" s="35"/>
      <c r="J141" s="35"/>
      <c r="K141" s="35"/>
      <c r="L141" s="9"/>
      <c r="M141" s="35"/>
      <c r="N141" s="35"/>
      <c r="O141" s="35"/>
      <c r="P141" s="35"/>
      <c r="Q141" s="10"/>
    </row>
    <row r="142" spans="1:17" x14ac:dyDescent="0.45">
      <c r="A142" s="13"/>
      <c r="B142" s="35"/>
      <c r="C142" s="9"/>
      <c r="D142" s="9"/>
      <c r="E142" s="35"/>
      <c r="F142" s="35"/>
      <c r="G142" s="9"/>
      <c r="H142" s="9"/>
      <c r="I142" s="35"/>
      <c r="J142" s="35"/>
      <c r="K142" s="35"/>
      <c r="L142" s="35"/>
      <c r="M142" s="35"/>
      <c r="N142" s="35"/>
      <c r="O142" s="35"/>
      <c r="P142" s="35"/>
      <c r="Q142" s="10"/>
    </row>
    <row r="143" spans="1:17" x14ac:dyDescent="0.45">
      <c r="A143" s="13" t="s">
        <v>11</v>
      </c>
      <c r="B143" s="35"/>
      <c r="C143" s="9"/>
      <c r="D143" s="21">
        <v>0</v>
      </c>
      <c r="E143" s="35" t="s">
        <v>76</v>
      </c>
      <c r="F143" s="35"/>
      <c r="G143" s="9"/>
      <c r="H143" s="9"/>
      <c r="I143" s="35"/>
      <c r="J143" s="35"/>
      <c r="K143" s="35"/>
      <c r="L143" s="35"/>
      <c r="M143" s="35"/>
      <c r="N143" s="35"/>
      <c r="O143" s="35"/>
      <c r="P143" s="35"/>
      <c r="Q143" s="10"/>
    </row>
    <row r="144" spans="1:17" x14ac:dyDescent="0.45">
      <c r="A144" s="13" t="s">
        <v>12</v>
      </c>
      <c r="B144" s="35"/>
      <c r="C144" s="9"/>
      <c r="D144" s="9">
        <f>H131</f>
        <v>0</v>
      </c>
      <c r="E144" s="35" t="s">
        <v>16</v>
      </c>
      <c r="F144" s="35"/>
      <c r="G144" s="9"/>
      <c r="H144" s="9"/>
      <c r="I144" s="35"/>
      <c r="J144" s="35"/>
      <c r="K144" s="35"/>
      <c r="L144" s="35"/>
      <c r="M144" s="35"/>
      <c r="N144" s="35"/>
      <c r="O144" s="35"/>
      <c r="P144" s="35"/>
      <c r="Q144" s="10"/>
    </row>
    <row r="145" spans="1:17" x14ac:dyDescent="0.45">
      <c r="A145" s="13" t="s">
        <v>13</v>
      </c>
      <c r="B145" s="35"/>
      <c r="C145" s="9"/>
      <c r="D145" s="9">
        <f>D143+D144</f>
        <v>0</v>
      </c>
      <c r="E145" s="35"/>
      <c r="F145" s="35"/>
      <c r="G145" s="9"/>
      <c r="H145" s="9"/>
      <c r="I145" s="35"/>
      <c r="J145" s="35"/>
      <c r="K145" s="35"/>
      <c r="L145" s="35"/>
      <c r="M145" s="35"/>
      <c r="N145" s="35"/>
      <c r="O145" s="35"/>
      <c r="P145" s="35"/>
      <c r="Q145" s="10"/>
    </row>
    <row r="146" spans="1:17" x14ac:dyDescent="0.45">
      <c r="A146" s="13" t="s">
        <v>14</v>
      </c>
      <c r="B146" s="35"/>
      <c r="C146" s="9"/>
      <c r="D146" s="9">
        <f>H139</f>
        <v>0</v>
      </c>
      <c r="E146" s="35" t="s">
        <v>17</v>
      </c>
      <c r="F146" s="35"/>
      <c r="G146" s="9"/>
      <c r="H146" s="9"/>
      <c r="I146" s="35"/>
      <c r="J146" s="35"/>
      <c r="K146" s="35"/>
      <c r="L146" s="35"/>
      <c r="M146" s="35"/>
      <c r="N146" s="35"/>
      <c r="O146" s="35"/>
      <c r="P146" s="35"/>
      <c r="Q146" s="10"/>
    </row>
    <row r="147" spans="1:17" ht="14.65" thickBot="1" x14ac:dyDescent="0.5">
      <c r="A147" s="15" t="s">
        <v>13</v>
      </c>
      <c r="B147" s="16"/>
      <c r="C147" s="17"/>
      <c r="D147" s="46">
        <f>D145-D146</f>
        <v>0</v>
      </c>
      <c r="E147" s="47" t="s">
        <v>18</v>
      </c>
      <c r="F147" s="16"/>
      <c r="G147" s="17"/>
      <c r="H147" s="17"/>
      <c r="I147" s="16"/>
      <c r="J147" s="16"/>
      <c r="K147" s="16"/>
      <c r="L147" s="16"/>
      <c r="M147" s="16"/>
      <c r="N147" s="16"/>
      <c r="O147" s="16"/>
      <c r="P147" s="16"/>
      <c r="Q147" s="18"/>
    </row>
    <row r="148" spans="1:17" ht="14.65" thickTop="1" x14ac:dyDescent="0.45"/>
    <row r="154" spans="1:17" ht="14.65" thickBot="1" x14ac:dyDescent="0.5"/>
    <row r="155" spans="1:17" ht="14.65" thickTop="1" x14ac:dyDescent="0.45">
      <c r="A155" s="2"/>
      <c r="B155" s="3"/>
      <c r="C155" s="4">
        <v>45716</v>
      </c>
      <c r="D155" s="5"/>
      <c r="E155" s="3"/>
      <c r="F155" s="3"/>
      <c r="G155" s="5"/>
      <c r="H155" s="5"/>
      <c r="I155" s="3"/>
      <c r="J155" s="3"/>
      <c r="K155" s="3"/>
      <c r="L155" s="20" t="s">
        <v>19</v>
      </c>
      <c r="M155" s="3"/>
      <c r="N155" s="3"/>
      <c r="O155" s="3"/>
      <c r="P155" s="3"/>
      <c r="Q155" s="6"/>
    </row>
    <row r="156" spans="1:17" x14ac:dyDescent="0.45">
      <c r="A156" s="7" t="s">
        <v>5</v>
      </c>
      <c r="B156" s="35"/>
      <c r="C156" s="9"/>
      <c r="D156" s="9"/>
      <c r="E156" s="35"/>
      <c r="F156" s="35"/>
      <c r="G156" s="9"/>
      <c r="H156" s="9"/>
      <c r="I156" s="35"/>
      <c r="J156" s="11" t="s">
        <v>24</v>
      </c>
      <c r="K156" s="35"/>
      <c r="L156" s="11" t="s">
        <v>10</v>
      </c>
      <c r="M156" s="35"/>
      <c r="N156" s="35"/>
      <c r="O156" s="35"/>
      <c r="P156" s="35"/>
      <c r="Q156" s="10"/>
    </row>
    <row r="157" spans="1:17" x14ac:dyDescent="0.45">
      <c r="A157" s="7" t="s">
        <v>0</v>
      </c>
      <c r="B157" s="11" t="s">
        <v>3</v>
      </c>
      <c r="C157" s="12" t="s">
        <v>1</v>
      </c>
      <c r="D157" s="12" t="s">
        <v>4</v>
      </c>
      <c r="E157" s="11" t="s">
        <v>7</v>
      </c>
      <c r="F157" s="37" t="s">
        <v>92</v>
      </c>
      <c r="G157" s="12" t="s">
        <v>8</v>
      </c>
      <c r="H157" s="12" t="s">
        <v>9</v>
      </c>
      <c r="I157" s="33" t="s">
        <v>70</v>
      </c>
      <c r="J157" s="11" t="s">
        <v>23</v>
      </c>
      <c r="K157" s="35"/>
      <c r="L157" s="31">
        <v>200744.31</v>
      </c>
      <c r="M157" s="35" t="s">
        <v>118</v>
      </c>
      <c r="N157" s="35"/>
      <c r="O157" s="35"/>
      <c r="P157" s="35"/>
      <c r="Q157" s="10"/>
    </row>
    <row r="158" spans="1:17" x14ac:dyDescent="0.45">
      <c r="A158" s="13" t="s">
        <v>186</v>
      </c>
      <c r="B158" s="35">
        <v>53</v>
      </c>
      <c r="C158" s="9">
        <v>93.81</v>
      </c>
      <c r="D158" s="9">
        <f>C158*B158</f>
        <v>4971.93</v>
      </c>
      <c r="E158" s="36" t="s">
        <v>37</v>
      </c>
      <c r="F158" s="38">
        <f>D158/D161</f>
        <v>0.56376969026247636</v>
      </c>
      <c r="G158" s="45">
        <v>93.81</v>
      </c>
      <c r="H158" s="9">
        <f>(B158*G158)-D158</f>
        <v>0</v>
      </c>
      <c r="I158" s="35" t="s">
        <v>71</v>
      </c>
      <c r="J158" s="36">
        <f>G158*B158</f>
        <v>4971.93</v>
      </c>
      <c r="K158" s="35" t="str">
        <f>"sell "&amp;B158&amp;" "&amp;A158&amp;" @ $"&amp;G158</f>
        <v>sell 53 UAL @ $93.81</v>
      </c>
      <c r="L158" s="9">
        <f>L157+(G158*B158)</f>
        <v>205716.24</v>
      </c>
      <c r="M158" s="35"/>
      <c r="N158" s="35"/>
      <c r="O158" s="35"/>
      <c r="P158" s="35"/>
      <c r="Q158" s="10"/>
    </row>
    <row r="159" spans="1:17" x14ac:dyDescent="0.45">
      <c r="A159" s="13" t="s">
        <v>187</v>
      </c>
      <c r="B159" s="35">
        <v>39</v>
      </c>
      <c r="C159" s="9">
        <v>29.89</v>
      </c>
      <c r="D159" s="9">
        <f>C159*B159</f>
        <v>1165.71</v>
      </c>
      <c r="E159" s="36" t="s">
        <v>37</v>
      </c>
      <c r="F159" s="38">
        <f>D159/D161</f>
        <v>0.13218045419703642</v>
      </c>
      <c r="G159" s="45">
        <v>30.47</v>
      </c>
      <c r="H159" s="9">
        <f>(B159*G159)-D159</f>
        <v>22.619999999999891</v>
      </c>
      <c r="I159" s="35" t="s">
        <v>71</v>
      </c>
      <c r="J159" s="36">
        <f>G159*B159</f>
        <v>1188.33</v>
      </c>
      <c r="K159" s="35" t="str">
        <f>"sell "&amp;B159&amp;" "&amp;A159&amp;" @ $"&amp;G159</f>
        <v>sell 39 AS @ $30.47</v>
      </c>
      <c r="L159" s="9">
        <f>L158+(G159*B159)</f>
        <v>206904.56999999998</v>
      </c>
      <c r="M159" s="35"/>
      <c r="N159" s="35"/>
      <c r="O159" s="35"/>
      <c r="P159" s="35"/>
      <c r="Q159" s="10"/>
    </row>
    <row r="160" spans="1:17" x14ac:dyDescent="0.45">
      <c r="A160" s="13" t="s">
        <v>188</v>
      </c>
      <c r="B160" s="35">
        <v>8</v>
      </c>
      <c r="C160" s="9">
        <v>335.18</v>
      </c>
      <c r="D160" s="9">
        <f>C160*B160</f>
        <v>2681.44</v>
      </c>
      <c r="E160" s="36" t="s">
        <v>37</v>
      </c>
      <c r="F160" s="38">
        <f>D160/D161</f>
        <v>0.30404985554048725</v>
      </c>
      <c r="G160" s="45">
        <v>334.7</v>
      </c>
      <c r="H160" s="9">
        <f>(B160*G160)-D160</f>
        <v>-3.8400000000001455</v>
      </c>
      <c r="I160" s="35" t="s">
        <v>71</v>
      </c>
      <c r="J160" s="36">
        <f>G160*B160</f>
        <v>2677.6</v>
      </c>
      <c r="K160" s="35" t="str">
        <f>"sell "&amp;B160&amp;" "&amp;A160&amp;" @ $"&amp;G160</f>
        <v>sell 8 GEV @ $334.7</v>
      </c>
      <c r="L160" s="9">
        <f>L159+(G160*B160)</f>
        <v>209582.16999999998</v>
      </c>
      <c r="M160" s="35" t="s">
        <v>22</v>
      </c>
      <c r="N160" s="35"/>
      <c r="O160" s="35"/>
      <c r="P160" s="35"/>
      <c r="Q160" s="10"/>
    </row>
    <row r="161" spans="1:17" x14ac:dyDescent="0.45">
      <c r="A161" s="13"/>
      <c r="B161" s="35" t="s">
        <v>3</v>
      </c>
      <c r="C161" s="9"/>
      <c r="D161" s="9">
        <f>SUM(D158:D160)</f>
        <v>8819.08</v>
      </c>
      <c r="E161" s="36"/>
      <c r="F161" s="38">
        <f>SUM(F158:F160)</f>
        <v>1</v>
      </c>
      <c r="G161" s="41"/>
      <c r="H161" s="9">
        <f>SUM(H158:H160)</f>
        <v>18.779999999999745</v>
      </c>
      <c r="I161" s="35"/>
      <c r="J161" s="36">
        <f>SUM(J158:J160)</f>
        <v>8837.86</v>
      </c>
      <c r="K161" s="35"/>
      <c r="L161" s="9"/>
      <c r="M161" s="35"/>
      <c r="N161" s="35"/>
      <c r="O161" s="35"/>
      <c r="P161" s="35"/>
      <c r="Q161" s="10"/>
    </row>
    <row r="162" spans="1:17" x14ac:dyDescent="0.45">
      <c r="A162" s="13"/>
      <c r="B162" s="35"/>
      <c r="C162" s="9"/>
      <c r="D162" s="9"/>
      <c r="E162" s="35"/>
      <c r="F162" s="35"/>
      <c r="G162" s="41"/>
      <c r="H162" s="9"/>
      <c r="I162" s="35"/>
      <c r="J162" s="35"/>
      <c r="K162" s="35"/>
      <c r="L162" s="9"/>
      <c r="M162" s="35"/>
      <c r="N162" s="35"/>
      <c r="O162" s="35"/>
      <c r="P162" s="35"/>
      <c r="Q162" s="10"/>
    </row>
    <row r="163" spans="1:17" x14ac:dyDescent="0.45">
      <c r="A163" s="13"/>
      <c r="B163" s="35"/>
      <c r="C163" s="9"/>
      <c r="D163" s="9"/>
      <c r="E163" s="19"/>
      <c r="F163" s="35"/>
      <c r="G163" s="41"/>
      <c r="H163" s="9"/>
      <c r="I163" s="35"/>
      <c r="J163" s="35"/>
      <c r="K163" s="35"/>
      <c r="L163" s="9"/>
      <c r="M163" s="11" t="s">
        <v>20</v>
      </c>
      <c r="N163" s="35"/>
      <c r="O163" s="35"/>
      <c r="P163" s="35"/>
      <c r="Q163" s="10"/>
    </row>
    <row r="164" spans="1:17" x14ac:dyDescent="0.45">
      <c r="A164" s="7" t="s">
        <v>6</v>
      </c>
      <c r="B164" s="35"/>
      <c r="C164" s="9"/>
      <c r="D164" s="9"/>
      <c r="E164" s="19"/>
      <c r="F164" s="35"/>
      <c r="G164" s="41"/>
      <c r="H164" s="9"/>
      <c r="I164" s="35"/>
      <c r="J164" s="35"/>
      <c r="K164" s="35"/>
      <c r="L164" s="9"/>
      <c r="M164" s="11" t="s">
        <v>21</v>
      </c>
      <c r="N164" s="35"/>
      <c r="O164" s="35"/>
      <c r="P164" s="35"/>
      <c r="Q164" s="10"/>
    </row>
    <row r="165" spans="1:17" x14ac:dyDescent="0.45">
      <c r="A165" s="7" t="s">
        <v>0</v>
      </c>
      <c r="B165" s="11" t="s">
        <v>3</v>
      </c>
      <c r="C165" s="12" t="s">
        <v>1</v>
      </c>
      <c r="D165" s="12" t="s">
        <v>2</v>
      </c>
      <c r="E165" s="22" t="s">
        <v>7</v>
      </c>
      <c r="F165" s="39" t="s">
        <v>92</v>
      </c>
      <c r="G165" s="42" t="s">
        <v>8</v>
      </c>
      <c r="H165" s="12" t="s">
        <v>9</v>
      </c>
      <c r="I165" s="35"/>
      <c r="J165" s="35"/>
      <c r="K165" s="35"/>
      <c r="L165" s="9"/>
      <c r="M165" s="36">
        <v>206048.96</v>
      </c>
      <c r="N165" s="35"/>
      <c r="O165" s="44"/>
      <c r="P165" s="35"/>
      <c r="Q165" s="10"/>
    </row>
    <row r="166" spans="1:17" x14ac:dyDescent="0.45">
      <c r="A166" s="13" t="s">
        <v>187</v>
      </c>
      <c r="B166" s="35">
        <v>47</v>
      </c>
      <c r="C166" s="9">
        <v>29.89</v>
      </c>
      <c r="D166" s="9">
        <f>C166*B166</f>
        <v>1404.83</v>
      </c>
      <c r="E166" s="36" t="s">
        <v>37</v>
      </c>
      <c r="F166" s="38">
        <f>D166/D169</f>
        <v>0.17312780596494384</v>
      </c>
      <c r="G166" s="48">
        <v>30.47</v>
      </c>
      <c r="H166" s="9">
        <f>(B166*G166)-D166</f>
        <v>27.259999999999991</v>
      </c>
      <c r="I166" s="35" t="s">
        <v>71</v>
      </c>
      <c r="J166" s="35"/>
      <c r="K166" s="35" t="str">
        <f>"buy "&amp;B166&amp;" "&amp;A166&amp;" @ $"&amp;G166</f>
        <v>buy 47 AS @ $30.47</v>
      </c>
      <c r="L166" s="9">
        <f>L160-(G166*B166)</f>
        <v>208150.08</v>
      </c>
      <c r="M166" s="36">
        <f>L157-(G166*B166)</f>
        <v>199312.22</v>
      </c>
      <c r="N166" s="35"/>
      <c r="O166" s="35"/>
      <c r="P166" s="35"/>
      <c r="Q166" s="10"/>
    </row>
    <row r="167" spans="1:17" x14ac:dyDescent="0.45">
      <c r="A167" s="13" t="s">
        <v>195</v>
      </c>
      <c r="B167" s="35">
        <v>19</v>
      </c>
      <c r="C167" s="9">
        <v>85.42</v>
      </c>
      <c r="D167" s="9">
        <f>C167*B167</f>
        <v>1622.98</v>
      </c>
      <c r="E167" s="36" t="s">
        <v>37</v>
      </c>
      <c r="F167" s="38">
        <f>D167/D169</f>
        <v>0.20001207727980225</v>
      </c>
      <c r="G167" s="48">
        <v>86.71</v>
      </c>
      <c r="H167" s="9">
        <f>(B167*G167)-D167</f>
        <v>24.509999999999764</v>
      </c>
      <c r="I167" s="35" t="s">
        <v>71</v>
      </c>
      <c r="J167" s="35"/>
      <c r="K167" s="35" t="str">
        <f>"buy "&amp;B167&amp;" "&amp;A167&amp;" @ $"&amp;G167</f>
        <v>buy 19 TPR @ $86.71</v>
      </c>
      <c r="L167" s="9">
        <f>L166-(G167*B167)</f>
        <v>206502.59</v>
      </c>
      <c r="M167" s="36">
        <f>M166-(G167*B167)</f>
        <v>197664.73</v>
      </c>
      <c r="N167" s="35"/>
      <c r="O167" s="35"/>
      <c r="P167" s="35"/>
      <c r="Q167" s="10"/>
    </row>
    <row r="168" spans="1:17" x14ac:dyDescent="0.45">
      <c r="A168" s="23" t="s">
        <v>196</v>
      </c>
      <c r="B168" s="24">
        <v>580</v>
      </c>
      <c r="C168" s="25">
        <v>8.77</v>
      </c>
      <c r="D168" s="25">
        <f>C168*B168</f>
        <v>5086.5999999999995</v>
      </c>
      <c r="E168" s="36" t="s">
        <v>37</v>
      </c>
      <c r="F168" s="38">
        <f>D168/D169</f>
        <v>0.62686011675525388</v>
      </c>
      <c r="G168" s="49">
        <v>8.77</v>
      </c>
      <c r="H168" s="25">
        <f>(B168*G168)-D168</f>
        <v>0</v>
      </c>
      <c r="I168" s="35" t="s">
        <v>71</v>
      </c>
      <c r="J168" s="35"/>
      <c r="K168" s="35" t="str">
        <f>"buy "&amp;B168&amp;" "&amp;A168&amp;" @ $"&amp;G168</f>
        <v>buy 580 ICAGY @ $8.77</v>
      </c>
      <c r="L168" s="9">
        <f>L167-(G168*B168)</f>
        <v>201415.99</v>
      </c>
      <c r="M168" s="36">
        <f>M167-(G168*B168)</f>
        <v>192578.13</v>
      </c>
      <c r="N168" s="35" t="str">
        <f>TEXT(ROUND(M168,2),"$#,##0.00")&amp;" will be the balance in the account after purchases.  "</f>
        <v xml:space="preserve">$192,578.13 will be the balance in the account after purchases.  </v>
      </c>
      <c r="O168" s="35"/>
      <c r="P168" s="35"/>
      <c r="Q168" s="10"/>
    </row>
    <row r="169" spans="1:17" x14ac:dyDescent="0.45">
      <c r="A169" s="13"/>
      <c r="B169" s="35"/>
      <c r="C169" s="9"/>
      <c r="D169" s="9">
        <f>SUM(D166:D168)</f>
        <v>8114.41</v>
      </c>
      <c r="E169" s="35"/>
      <c r="F169" s="38">
        <f>SUM(F166:F168)</f>
        <v>1</v>
      </c>
      <c r="G169" s="9" t="s">
        <v>15</v>
      </c>
      <c r="H169" s="9">
        <f>SUM(H166:H168)</f>
        <v>51.769999999999754</v>
      </c>
      <c r="I169" s="35"/>
      <c r="J169" s="35"/>
      <c r="K169" s="35"/>
      <c r="L169" s="9"/>
      <c r="M169" s="35"/>
      <c r="N169" s="35" t="s">
        <v>27</v>
      </c>
      <c r="O169" s="35"/>
      <c r="P169" s="35"/>
      <c r="Q169" s="10"/>
    </row>
    <row r="170" spans="1:17" x14ac:dyDescent="0.45">
      <c r="A170" s="13"/>
      <c r="B170" s="35"/>
      <c r="C170" s="9"/>
      <c r="D170" s="9"/>
      <c r="E170" s="35"/>
      <c r="F170" s="35"/>
      <c r="G170" s="9"/>
      <c r="H170" s="9"/>
      <c r="I170" s="35"/>
      <c r="J170" s="35"/>
      <c r="K170" s="35"/>
      <c r="L170" s="9"/>
      <c r="M170" s="11" t="str">
        <f>IF(J161+M168&gt;0,"Credit Surplus","Credit Shortage")</f>
        <v>Credit Surplus</v>
      </c>
      <c r="N170" s="36">
        <f>J161+M168</f>
        <v>201415.99</v>
      </c>
      <c r="O170" s="35" t="s">
        <v>60</v>
      </c>
      <c r="P170" s="35"/>
      <c r="Q170" s="10"/>
    </row>
    <row r="171" spans="1:17" x14ac:dyDescent="0.45">
      <c r="A171" s="13"/>
      <c r="B171" s="35"/>
      <c r="C171" s="9"/>
      <c r="D171" s="9"/>
      <c r="E171" s="35"/>
      <c r="F171" s="35"/>
      <c r="G171" s="9"/>
      <c r="H171" s="9"/>
      <c r="I171" s="35"/>
      <c r="J171" s="35"/>
      <c r="K171" s="35"/>
      <c r="L171" s="9"/>
      <c r="M171" s="35"/>
      <c r="N171" s="35"/>
      <c r="O171" s="35"/>
      <c r="P171" s="35"/>
      <c r="Q171" s="10"/>
    </row>
    <row r="172" spans="1:17" x14ac:dyDescent="0.45">
      <c r="A172" s="13"/>
      <c r="B172" s="35"/>
      <c r="C172" s="9"/>
      <c r="D172" s="9"/>
      <c r="E172" s="35"/>
      <c r="F172" s="35"/>
      <c r="G172" s="9"/>
      <c r="H172" s="9"/>
      <c r="I172" s="35"/>
      <c r="J172" s="35"/>
      <c r="K172" s="35"/>
      <c r="L172" s="35"/>
      <c r="M172" s="35"/>
      <c r="N172" s="35"/>
      <c r="O172" s="35"/>
      <c r="P172" s="35"/>
      <c r="Q172" s="10"/>
    </row>
    <row r="173" spans="1:17" x14ac:dyDescent="0.45">
      <c r="A173" s="13" t="s">
        <v>11</v>
      </c>
      <c r="B173" s="35"/>
      <c r="C173" s="9"/>
      <c r="D173" s="21">
        <v>93.98</v>
      </c>
      <c r="E173" s="35" t="s">
        <v>76</v>
      </c>
      <c r="F173" s="35"/>
      <c r="G173" s="9"/>
      <c r="H173" s="9"/>
      <c r="I173" s="35"/>
      <c r="J173" s="35"/>
      <c r="K173" s="35"/>
      <c r="L173" s="35"/>
      <c r="M173" s="35"/>
      <c r="N173" s="35"/>
      <c r="O173" s="35"/>
      <c r="P173" s="35"/>
      <c r="Q173" s="10"/>
    </row>
    <row r="174" spans="1:17" x14ac:dyDescent="0.45">
      <c r="A174" s="13" t="s">
        <v>12</v>
      </c>
      <c r="B174" s="35"/>
      <c r="C174" s="9"/>
      <c r="D174" s="9">
        <f>H161</f>
        <v>18.779999999999745</v>
      </c>
      <c r="E174" s="35" t="s">
        <v>16</v>
      </c>
      <c r="F174" s="35"/>
      <c r="G174" s="9"/>
      <c r="H174" s="9"/>
      <c r="I174" s="35"/>
      <c r="J174" s="35"/>
      <c r="K174" s="35"/>
      <c r="L174" s="35"/>
      <c r="M174" s="35"/>
      <c r="N174" s="35"/>
      <c r="O174" s="35"/>
      <c r="P174" s="35"/>
      <c r="Q174" s="10"/>
    </row>
    <row r="175" spans="1:17" x14ac:dyDescent="0.45">
      <c r="A175" s="13" t="s">
        <v>13</v>
      </c>
      <c r="B175" s="35"/>
      <c r="C175" s="9"/>
      <c r="D175" s="9">
        <f>D173+D174</f>
        <v>112.75999999999975</v>
      </c>
      <c r="E175" s="35"/>
      <c r="F175" s="35"/>
      <c r="G175" s="9"/>
      <c r="H175" s="9"/>
      <c r="I175" s="35"/>
      <c r="J175" s="35"/>
      <c r="K175" s="35"/>
      <c r="L175" s="35"/>
      <c r="M175" s="35"/>
      <c r="N175" s="35"/>
      <c r="O175" s="35"/>
      <c r="P175" s="35"/>
      <c r="Q175" s="10"/>
    </row>
    <row r="176" spans="1:17" x14ac:dyDescent="0.45">
      <c r="A176" s="13" t="s">
        <v>14</v>
      </c>
      <c r="B176" s="35"/>
      <c r="C176" s="9"/>
      <c r="D176" s="9">
        <f>H169</f>
        <v>51.769999999999754</v>
      </c>
      <c r="E176" s="35" t="s">
        <v>17</v>
      </c>
      <c r="F176" s="35"/>
      <c r="G176" s="9"/>
      <c r="H176" s="9"/>
      <c r="I176" s="35"/>
      <c r="J176" s="35"/>
      <c r="K176" s="35"/>
      <c r="L176" s="35"/>
      <c r="M176" s="35"/>
      <c r="N176" s="35"/>
      <c r="O176" s="35"/>
      <c r="P176" s="35"/>
      <c r="Q176" s="10"/>
    </row>
    <row r="177" spans="1:17" ht="14.65" thickBot="1" x14ac:dyDescent="0.5">
      <c r="A177" s="15" t="s">
        <v>13</v>
      </c>
      <c r="B177" s="16"/>
      <c r="C177" s="17"/>
      <c r="D177" s="46">
        <f>D175-D176</f>
        <v>60.989999999999995</v>
      </c>
      <c r="E177" s="47" t="s">
        <v>18</v>
      </c>
      <c r="F177" s="16"/>
      <c r="G177" s="17"/>
      <c r="H177" s="17"/>
      <c r="I177" s="16"/>
      <c r="J177" s="16"/>
      <c r="K177" s="16"/>
      <c r="L177" s="16"/>
      <c r="M177" s="16"/>
      <c r="N177" s="16"/>
      <c r="O177" s="16"/>
      <c r="P177" s="16"/>
      <c r="Q177" s="18"/>
    </row>
    <row r="178" spans="1:17" ht="14.65" thickTop="1" x14ac:dyDescent="0.45"/>
    <row r="184" spans="1:17" ht="14.65" thickBot="1" x14ac:dyDescent="0.5"/>
    <row r="185" spans="1:17" ht="14.65" thickTop="1" x14ac:dyDescent="0.45">
      <c r="A185" s="2"/>
      <c r="B185" s="3"/>
      <c r="C185" s="4">
        <v>45688</v>
      </c>
      <c r="D185" s="5"/>
      <c r="E185" s="3"/>
      <c r="F185" s="3"/>
      <c r="G185" s="5"/>
      <c r="H185" s="5"/>
      <c r="I185" s="3"/>
      <c r="J185" s="3"/>
      <c r="K185" s="3"/>
      <c r="L185" s="20" t="s">
        <v>19</v>
      </c>
      <c r="M185" s="3"/>
      <c r="N185" s="3"/>
      <c r="O185" s="3"/>
      <c r="P185" s="3"/>
      <c r="Q185" s="6"/>
    </row>
    <row r="186" spans="1:17" x14ac:dyDescent="0.45">
      <c r="A186" s="7" t="s">
        <v>5</v>
      </c>
      <c r="B186" s="35"/>
      <c r="C186" s="9"/>
      <c r="D186" s="9"/>
      <c r="E186" s="35"/>
      <c r="F186" s="35"/>
      <c r="G186" s="9"/>
      <c r="H186" s="9"/>
      <c r="I186" s="35"/>
      <c r="J186" s="11" t="s">
        <v>24</v>
      </c>
      <c r="K186" s="35"/>
      <c r="L186" s="11" t="s">
        <v>10</v>
      </c>
      <c r="M186" s="35"/>
      <c r="N186" s="35"/>
      <c r="O186" s="35"/>
      <c r="P186" s="35"/>
      <c r="Q186" s="10"/>
    </row>
    <row r="187" spans="1:17" x14ac:dyDescent="0.45">
      <c r="A187" s="7" t="s">
        <v>0</v>
      </c>
      <c r="B187" s="11" t="s">
        <v>3</v>
      </c>
      <c r="C187" s="12" t="s">
        <v>1</v>
      </c>
      <c r="D187" s="12" t="s">
        <v>4</v>
      </c>
      <c r="E187" s="11" t="s">
        <v>7</v>
      </c>
      <c r="F187" s="37" t="s">
        <v>92</v>
      </c>
      <c r="G187" s="12" t="s">
        <v>8</v>
      </c>
      <c r="H187" s="12" t="s">
        <v>9</v>
      </c>
      <c r="I187" s="33" t="s">
        <v>70</v>
      </c>
      <c r="J187" s="11" t="s">
        <v>23</v>
      </c>
      <c r="K187" s="35"/>
      <c r="L187" s="31">
        <v>197808.33</v>
      </c>
      <c r="M187" s="35" t="s">
        <v>118</v>
      </c>
      <c r="N187" s="35"/>
      <c r="O187" s="35"/>
      <c r="P187" s="35"/>
      <c r="Q187" s="10"/>
    </row>
    <row r="188" spans="1:17" x14ac:dyDescent="0.45">
      <c r="A188" s="13" t="s">
        <v>183</v>
      </c>
      <c r="B188" s="35">
        <v>221</v>
      </c>
      <c r="C188" s="9">
        <v>29.05</v>
      </c>
      <c r="D188" s="9">
        <f>C188*B188</f>
        <v>6420.05</v>
      </c>
      <c r="E188" s="36" t="s">
        <v>37</v>
      </c>
      <c r="F188" s="38">
        <f>D188/D191</f>
        <v>0.42846750646533749</v>
      </c>
      <c r="G188" s="45">
        <v>27.05</v>
      </c>
      <c r="H188" s="9">
        <f>(B188*G188)-D188</f>
        <v>-442</v>
      </c>
      <c r="I188" s="35" t="s">
        <v>71</v>
      </c>
      <c r="J188" s="36">
        <f>G188*B188</f>
        <v>5978.05</v>
      </c>
      <c r="K188" s="35" t="str">
        <f>"sell "&amp;B188&amp;" "&amp;A188&amp;" @ $"&amp;G188</f>
        <v>sell 221 RKLB @ $27.05</v>
      </c>
      <c r="L188" s="9">
        <f>L187+(G188*B188)</f>
        <v>203786.37999999998</v>
      </c>
      <c r="M188" s="35"/>
      <c r="N188" s="35"/>
      <c r="O188" s="35"/>
      <c r="P188" s="35"/>
      <c r="Q188" s="10"/>
    </row>
    <row r="189" spans="1:17" x14ac:dyDescent="0.45">
      <c r="A189" s="13" t="s">
        <v>184</v>
      </c>
      <c r="B189" s="35">
        <v>10</v>
      </c>
      <c r="C189" s="9">
        <v>369.59</v>
      </c>
      <c r="D189" s="9">
        <f>C189*B189</f>
        <v>3695.8999999999996</v>
      </c>
      <c r="E189" s="36" t="s">
        <v>37</v>
      </c>
      <c r="F189" s="38">
        <f>D189/D191</f>
        <v>0.24666054892800532</v>
      </c>
      <c r="G189" s="45">
        <v>353.51</v>
      </c>
      <c r="H189" s="9">
        <f>(B189*G189)-D189</f>
        <v>-160.79999999999973</v>
      </c>
      <c r="I189" s="35" t="s">
        <v>71</v>
      </c>
      <c r="J189" s="36">
        <f>G189*B189</f>
        <v>3535.1</v>
      </c>
      <c r="K189" s="35" t="str">
        <f>"sell "&amp;B189&amp;" "&amp;A189&amp;" @ $"&amp;G189</f>
        <v>sell 10 APP @ $353.51</v>
      </c>
      <c r="L189" s="9">
        <f>L188+(G189*B189)</f>
        <v>207321.47999999998</v>
      </c>
      <c r="M189" s="35"/>
      <c r="N189" s="35"/>
      <c r="O189" s="35"/>
      <c r="P189" s="35"/>
      <c r="Q189" s="10"/>
    </row>
    <row r="190" spans="1:17" x14ac:dyDescent="0.45">
      <c r="A190" s="13" t="s">
        <v>185</v>
      </c>
      <c r="B190" s="35">
        <v>122</v>
      </c>
      <c r="C190" s="9">
        <v>39.9</v>
      </c>
      <c r="D190" s="9">
        <f>C190*B190</f>
        <v>4867.8</v>
      </c>
      <c r="E190" s="36" t="s">
        <v>37</v>
      </c>
      <c r="F190" s="38">
        <f>D190/D191</f>
        <v>0.32487194460665725</v>
      </c>
      <c r="G190" s="45">
        <v>38.94</v>
      </c>
      <c r="H190" s="9">
        <f>(B190*G190)-D190</f>
        <v>-117.1200000000008</v>
      </c>
      <c r="I190" s="35" t="s">
        <v>71</v>
      </c>
      <c r="J190" s="36">
        <f>G190*B190</f>
        <v>4750.6799999999994</v>
      </c>
      <c r="K190" s="35" t="str">
        <f>"sell "&amp;B190&amp;" "&amp;A190&amp;" @ $"&amp;G190</f>
        <v>sell 122 QFIN @ $38.94</v>
      </c>
      <c r="L190" s="9">
        <f>L189+(G190*B190)</f>
        <v>212072.15999999997</v>
      </c>
      <c r="M190" s="35" t="s">
        <v>22</v>
      </c>
      <c r="N190" s="35"/>
      <c r="O190" s="35"/>
      <c r="P190" s="35"/>
      <c r="Q190" s="10"/>
    </row>
    <row r="191" spans="1:17" x14ac:dyDescent="0.45">
      <c r="A191" s="13"/>
      <c r="B191" s="35" t="s">
        <v>3</v>
      </c>
      <c r="C191" s="9"/>
      <c r="D191" s="9">
        <f>SUM(D188:D190)</f>
        <v>14983.75</v>
      </c>
      <c r="E191" s="36"/>
      <c r="F191" s="38">
        <f>SUM(F188:F190)</f>
        <v>1</v>
      </c>
      <c r="G191" s="41"/>
      <c r="H191" s="9">
        <f>SUM(H188:H190)</f>
        <v>-719.92000000000053</v>
      </c>
      <c r="I191" s="35"/>
      <c r="J191" s="36">
        <f>SUM(J188:J190)</f>
        <v>14263.829999999998</v>
      </c>
      <c r="K191" s="35"/>
      <c r="L191" s="9"/>
      <c r="M191" s="35"/>
      <c r="N191" s="35"/>
      <c r="O191" s="35"/>
      <c r="P191" s="35"/>
      <c r="Q191" s="10"/>
    </row>
    <row r="192" spans="1:17" x14ac:dyDescent="0.45">
      <c r="A192" s="13"/>
      <c r="B192" s="35"/>
      <c r="C192" s="9"/>
      <c r="D192" s="9"/>
      <c r="E192" s="35"/>
      <c r="F192" s="35"/>
      <c r="G192" s="41"/>
      <c r="H192" s="9"/>
      <c r="I192" s="35"/>
      <c r="J192" s="35"/>
      <c r="K192" s="35"/>
      <c r="L192" s="9"/>
      <c r="M192" s="35"/>
      <c r="N192" s="35"/>
      <c r="O192" s="35"/>
      <c r="P192" s="35"/>
      <c r="Q192" s="10"/>
    </row>
    <row r="193" spans="1:17" x14ac:dyDescent="0.45">
      <c r="A193" s="13"/>
      <c r="B193" s="35"/>
      <c r="C193" s="9"/>
      <c r="D193" s="9"/>
      <c r="E193" s="19"/>
      <c r="F193" s="35"/>
      <c r="G193" s="41"/>
      <c r="H193" s="9"/>
      <c r="I193" s="35"/>
      <c r="J193" s="35"/>
      <c r="K193" s="35"/>
      <c r="L193" s="9"/>
      <c r="M193" s="11" t="s">
        <v>20</v>
      </c>
      <c r="N193" s="35"/>
      <c r="O193" s="35"/>
      <c r="P193" s="35"/>
      <c r="Q193" s="10"/>
    </row>
    <row r="194" spans="1:17" x14ac:dyDescent="0.45">
      <c r="A194" s="7" t="s">
        <v>6</v>
      </c>
      <c r="B194" s="35"/>
      <c r="C194" s="9"/>
      <c r="D194" s="9"/>
      <c r="E194" s="19"/>
      <c r="F194" s="35"/>
      <c r="G194" s="41"/>
      <c r="H194" s="9"/>
      <c r="I194" s="35"/>
      <c r="J194" s="35"/>
      <c r="K194" s="35"/>
      <c r="L194" s="9"/>
      <c r="M194" s="11" t="s">
        <v>21</v>
      </c>
      <c r="N194" s="35"/>
      <c r="O194" s="35"/>
      <c r="P194" s="35"/>
      <c r="Q194" s="10"/>
    </row>
    <row r="195" spans="1:17" x14ac:dyDescent="0.45">
      <c r="A195" s="7" t="s">
        <v>0</v>
      </c>
      <c r="B195" s="11" t="s">
        <v>3</v>
      </c>
      <c r="C195" s="12" t="s">
        <v>1</v>
      </c>
      <c r="D195" s="12" t="s">
        <v>2</v>
      </c>
      <c r="E195" s="22" t="s">
        <v>7</v>
      </c>
      <c r="F195" s="39" t="s">
        <v>92</v>
      </c>
      <c r="G195" s="42" t="s">
        <v>8</v>
      </c>
      <c r="H195" s="12" t="s">
        <v>9</v>
      </c>
      <c r="I195" s="35"/>
      <c r="J195" s="35"/>
      <c r="K195" s="35"/>
      <c r="L195" s="9"/>
      <c r="M195" s="36">
        <v>206048.96</v>
      </c>
      <c r="N195" s="35"/>
      <c r="O195" s="44"/>
      <c r="P195" s="35"/>
      <c r="Q195" s="10"/>
    </row>
    <row r="196" spans="1:17" x14ac:dyDescent="0.45">
      <c r="A196" s="13" t="s">
        <v>192</v>
      </c>
      <c r="B196" s="35">
        <v>206</v>
      </c>
      <c r="C196" s="9">
        <v>16.21</v>
      </c>
      <c r="D196" s="9">
        <f>C196*B196</f>
        <v>3339.26</v>
      </c>
      <c r="E196" s="36" t="s">
        <v>37</v>
      </c>
      <c r="F196" s="38">
        <f>D196/D199</f>
        <v>0.29728396732356654</v>
      </c>
      <c r="G196" s="48">
        <v>16.45</v>
      </c>
      <c r="H196" s="9">
        <f>(B196*G196)-D196</f>
        <v>49.4399999999996</v>
      </c>
      <c r="I196" s="35" t="s">
        <v>71</v>
      </c>
      <c r="J196" s="35"/>
      <c r="K196" s="35" t="str">
        <f>"buy "&amp;B196&amp;" "&amp;A196&amp;" @ $"&amp;G196</f>
        <v>buy 206 SMWB @ $16.45</v>
      </c>
      <c r="L196" s="9">
        <f>L190-(G196*B196)</f>
        <v>208683.45999999996</v>
      </c>
      <c r="M196" s="36">
        <f>L187-(G196*B196)</f>
        <v>194419.62999999998</v>
      </c>
      <c r="N196" s="35"/>
      <c r="O196" s="35"/>
      <c r="P196" s="35"/>
      <c r="Q196" s="10"/>
    </row>
    <row r="197" spans="1:17" x14ac:dyDescent="0.45">
      <c r="A197" s="13" t="s">
        <v>193</v>
      </c>
      <c r="B197" s="35">
        <v>165</v>
      </c>
      <c r="C197" s="9">
        <v>15.78</v>
      </c>
      <c r="D197" s="9">
        <f>C197*B197</f>
        <v>2603.6999999999998</v>
      </c>
      <c r="E197" s="36" t="s">
        <v>37</v>
      </c>
      <c r="F197" s="38">
        <f>D197/D199</f>
        <v>0.23179934048872206</v>
      </c>
      <c r="G197" s="48">
        <v>14.95</v>
      </c>
      <c r="H197" s="9">
        <f>(B197*G197)-D197</f>
        <v>-136.94999999999982</v>
      </c>
      <c r="I197" s="35" t="s">
        <v>71</v>
      </c>
      <c r="J197" s="35"/>
      <c r="K197" s="35" t="str">
        <f>"buy "&amp;B197&amp;" "&amp;A197&amp;" @ $"&amp;G197</f>
        <v>buy 165 SOFI @ $14.95</v>
      </c>
      <c r="L197" s="9">
        <f>L196-(G197*B197)</f>
        <v>206216.70999999996</v>
      </c>
      <c r="M197" s="36">
        <f>M196-(G197*B197)</f>
        <v>191952.87999999998</v>
      </c>
      <c r="N197" s="35"/>
      <c r="O197" s="35"/>
      <c r="P197" s="35"/>
      <c r="Q197" s="10"/>
    </row>
    <row r="198" spans="1:17" x14ac:dyDescent="0.45">
      <c r="A198" s="23" t="s">
        <v>194</v>
      </c>
      <c r="B198" s="24">
        <v>285</v>
      </c>
      <c r="C198" s="25">
        <v>18.559999999999999</v>
      </c>
      <c r="D198" s="25">
        <f>C198*B198</f>
        <v>5289.5999999999995</v>
      </c>
      <c r="E198" s="36" t="s">
        <v>37</v>
      </c>
      <c r="F198" s="38">
        <f>D198/D199</f>
        <v>0.47091669218771143</v>
      </c>
      <c r="G198" s="49">
        <v>19.2</v>
      </c>
      <c r="H198" s="25">
        <f>(B198*G198)-D198</f>
        <v>182.40000000000055</v>
      </c>
      <c r="I198" s="35" t="s">
        <v>71</v>
      </c>
      <c r="J198" s="35"/>
      <c r="K198" s="35" t="str">
        <f>"buy "&amp;B198&amp;" "&amp;A198&amp;" @ $"&amp;G198</f>
        <v>buy 285 CRK @ $19.2</v>
      </c>
      <c r="L198" s="9">
        <f>L197-(G198*B198)</f>
        <v>200744.70999999996</v>
      </c>
      <c r="M198" s="36">
        <f>M197-(G198*B198)</f>
        <v>186480.87999999998</v>
      </c>
      <c r="N198" s="35" t="str">
        <f>TEXT(ROUND(M198,2),"$#,##0.00")&amp;" will be the balance in the account after purchases.  "</f>
        <v xml:space="preserve">$186,480.88 will be the balance in the account after purchases.  </v>
      </c>
      <c r="O198" s="35"/>
      <c r="P198" s="35"/>
      <c r="Q198" s="10"/>
    </row>
    <row r="199" spans="1:17" x14ac:dyDescent="0.45">
      <c r="A199" s="13"/>
      <c r="B199" s="35"/>
      <c r="C199" s="9"/>
      <c r="D199" s="9">
        <f>SUM(D196:D198)</f>
        <v>11232.56</v>
      </c>
      <c r="E199" s="35"/>
      <c r="F199" s="38">
        <f>SUM(F196:F198)</f>
        <v>1</v>
      </c>
      <c r="G199" s="9" t="s">
        <v>15</v>
      </c>
      <c r="H199" s="9">
        <f>SUM(H196:H198)</f>
        <v>94.890000000000327</v>
      </c>
      <c r="I199" s="35"/>
      <c r="J199" s="35"/>
      <c r="K199" s="35"/>
      <c r="L199" s="9"/>
      <c r="M199" s="35"/>
      <c r="N199" s="35" t="s">
        <v>27</v>
      </c>
      <c r="O199" s="35"/>
      <c r="P199" s="35"/>
      <c r="Q199" s="10"/>
    </row>
    <row r="200" spans="1:17" x14ac:dyDescent="0.45">
      <c r="A200" s="13"/>
      <c r="B200" s="35"/>
      <c r="C200" s="9"/>
      <c r="D200" s="9"/>
      <c r="E200" s="35"/>
      <c r="F200" s="35"/>
      <c r="G200" s="9"/>
      <c r="H200" s="9"/>
      <c r="I200" s="35"/>
      <c r="J200" s="35"/>
      <c r="K200" s="35"/>
      <c r="L200" s="9"/>
      <c r="M200" s="11" t="str">
        <f>IF(J191+M198&gt;0,"Credit Surplus","Credit Shortage")</f>
        <v>Credit Surplus</v>
      </c>
      <c r="N200" s="36">
        <f>J191+M198</f>
        <v>200744.70999999996</v>
      </c>
      <c r="O200" s="35" t="s">
        <v>60</v>
      </c>
      <c r="P200" s="35"/>
      <c r="Q200" s="10"/>
    </row>
    <row r="201" spans="1:17" x14ac:dyDescent="0.45">
      <c r="A201" s="13"/>
      <c r="B201" s="35"/>
      <c r="C201" s="9"/>
      <c r="D201" s="9"/>
      <c r="E201" s="35"/>
      <c r="F201" s="35"/>
      <c r="G201" s="9"/>
      <c r="H201" s="9"/>
      <c r="I201" s="35"/>
      <c r="J201" s="35"/>
      <c r="K201" s="35"/>
      <c r="L201" s="9"/>
      <c r="M201" s="35"/>
      <c r="N201" s="35"/>
      <c r="O201" s="35"/>
      <c r="P201" s="35"/>
      <c r="Q201" s="10"/>
    </row>
    <row r="202" spans="1:17" x14ac:dyDescent="0.45">
      <c r="A202" s="13"/>
      <c r="B202" s="35"/>
      <c r="C202" s="9"/>
      <c r="D202" s="9"/>
      <c r="E202" s="35"/>
      <c r="F202" s="35"/>
      <c r="G202" s="9"/>
      <c r="H202" s="9"/>
      <c r="I202" s="35"/>
      <c r="J202" s="35"/>
      <c r="K202" s="35"/>
      <c r="L202" s="35"/>
      <c r="M202" s="35"/>
      <c r="N202" s="35"/>
      <c r="O202" s="35"/>
      <c r="P202" s="35"/>
      <c r="Q202" s="10"/>
    </row>
    <row r="203" spans="1:17" x14ac:dyDescent="0.45">
      <c r="A203" s="13" t="s">
        <v>11</v>
      </c>
      <c r="B203" s="35"/>
      <c r="C203" s="9"/>
      <c r="D203" s="21">
        <v>4715.47</v>
      </c>
      <c r="E203" s="35" t="s">
        <v>76</v>
      </c>
      <c r="F203" s="35"/>
      <c r="G203" s="9"/>
      <c r="H203" s="9"/>
      <c r="I203" s="35"/>
      <c r="J203" s="35"/>
      <c r="K203" s="35"/>
      <c r="L203" s="35"/>
      <c r="M203" s="35"/>
      <c r="N203" s="35"/>
      <c r="O203" s="35"/>
      <c r="P203" s="35"/>
      <c r="Q203" s="10"/>
    </row>
    <row r="204" spans="1:17" x14ac:dyDescent="0.45">
      <c r="A204" s="13" t="s">
        <v>12</v>
      </c>
      <c r="B204" s="35"/>
      <c r="C204" s="9"/>
      <c r="D204" s="9">
        <f>H191</f>
        <v>-719.92000000000053</v>
      </c>
      <c r="E204" s="35" t="s">
        <v>16</v>
      </c>
      <c r="F204" s="35"/>
      <c r="G204" s="9"/>
      <c r="H204" s="9"/>
      <c r="I204" s="35"/>
      <c r="J204" s="35"/>
      <c r="K204" s="35"/>
      <c r="L204" s="35"/>
      <c r="M204" s="35"/>
      <c r="N204" s="35"/>
      <c r="O204" s="35"/>
      <c r="P204" s="35"/>
      <c r="Q204" s="10"/>
    </row>
    <row r="205" spans="1:17" x14ac:dyDescent="0.45">
      <c r="A205" s="13" t="s">
        <v>13</v>
      </c>
      <c r="B205" s="35"/>
      <c r="C205" s="9"/>
      <c r="D205" s="9">
        <f>D203+D204</f>
        <v>3995.5499999999997</v>
      </c>
      <c r="E205" s="35"/>
      <c r="F205" s="35"/>
      <c r="G205" s="9"/>
      <c r="H205" s="9"/>
      <c r="I205" s="35"/>
      <c r="J205" s="35"/>
      <c r="K205" s="35"/>
      <c r="L205" s="35"/>
      <c r="M205" s="35"/>
      <c r="N205" s="35"/>
      <c r="O205" s="35"/>
      <c r="P205" s="35"/>
      <c r="Q205" s="10"/>
    </row>
    <row r="206" spans="1:17" x14ac:dyDescent="0.45">
      <c r="A206" s="13" t="s">
        <v>14</v>
      </c>
      <c r="B206" s="35"/>
      <c r="C206" s="9"/>
      <c r="D206" s="9">
        <f>H199</f>
        <v>94.890000000000327</v>
      </c>
      <c r="E206" s="35" t="s">
        <v>17</v>
      </c>
      <c r="F206" s="35"/>
      <c r="G206" s="9"/>
      <c r="H206" s="9"/>
      <c r="I206" s="35"/>
      <c r="J206" s="35"/>
      <c r="K206" s="35"/>
      <c r="L206" s="35"/>
      <c r="M206" s="35"/>
      <c r="N206" s="35"/>
      <c r="O206" s="35"/>
      <c r="P206" s="35"/>
      <c r="Q206" s="10"/>
    </row>
    <row r="207" spans="1:17" ht="14.65" thickBot="1" x14ac:dyDescent="0.5">
      <c r="A207" s="15" t="s">
        <v>13</v>
      </c>
      <c r="B207" s="16"/>
      <c r="C207" s="17"/>
      <c r="D207" s="46">
        <f>D205-D206</f>
        <v>3900.6599999999994</v>
      </c>
      <c r="E207" s="47" t="s">
        <v>18</v>
      </c>
      <c r="F207" s="16"/>
      <c r="G207" s="17"/>
      <c r="H207" s="17"/>
      <c r="I207" s="16"/>
      <c r="J207" s="16"/>
      <c r="K207" s="16"/>
      <c r="L207" s="16"/>
      <c r="M207" s="16"/>
      <c r="N207" s="16"/>
      <c r="O207" s="16"/>
      <c r="P207" s="16"/>
      <c r="Q207" s="18"/>
    </row>
    <row r="208" spans="1:17" ht="14.65" thickTop="1" x14ac:dyDescent="0.45"/>
    <row r="214" spans="1:17" ht="14.65" thickBot="1" x14ac:dyDescent="0.5"/>
    <row r="215" spans="1:17" ht="14.65" thickTop="1" x14ac:dyDescent="0.45">
      <c r="A215" s="2"/>
      <c r="B215" s="3"/>
      <c r="C215" s="4">
        <v>45657</v>
      </c>
      <c r="D215" s="5"/>
      <c r="E215" s="3"/>
      <c r="F215" s="3"/>
      <c r="G215" s="5"/>
      <c r="H215" s="5"/>
      <c r="I215" s="3"/>
      <c r="J215" s="3"/>
      <c r="K215" s="3"/>
      <c r="L215" s="20" t="s">
        <v>19</v>
      </c>
      <c r="M215" s="3"/>
      <c r="N215" s="3"/>
      <c r="O215" s="3"/>
      <c r="P215" s="3"/>
      <c r="Q215" s="6"/>
    </row>
    <row r="216" spans="1:17" x14ac:dyDescent="0.45">
      <c r="A216" s="7" t="s">
        <v>5</v>
      </c>
      <c r="B216" s="35"/>
      <c r="C216" s="9"/>
      <c r="D216" s="9"/>
      <c r="E216" s="35"/>
      <c r="F216" s="35"/>
      <c r="G216" s="9"/>
      <c r="H216" s="9"/>
      <c r="I216" s="35"/>
      <c r="J216" s="11" t="s">
        <v>24</v>
      </c>
      <c r="K216" s="35"/>
      <c r="L216" s="11" t="s">
        <v>10</v>
      </c>
      <c r="M216" s="35"/>
      <c r="N216" s="35"/>
      <c r="O216" s="35"/>
      <c r="P216" s="35"/>
      <c r="Q216" s="10"/>
    </row>
    <row r="217" spans="1:17" x14ac:dyDescent="0.45">
      <c r="A217" s="7" t="s">
        <v>0</v>
      </c>
      <c r="B217" s="11" t="s">
        <v>3</v>
      </c>
      <c r="C217" s="12" t="s">
        <v>1</v>
      </c>
      <c r="D217" s="12" t="s">
        <v>4</v>
      </c>
      <c r="E217" s="11" t="s">
        <v>7</v>
      </c>
      <c r="F217" s="37" t="s">
        <v>92</v>
      </c>
      <c r="G217" s="12" t="s">
        <v>8</v>
      </c>
      <c r="H217" s="12" t="s">
        <v>9</v>
      </c>
      <c r="I217" s="33" t="s">
        <v>70</v>
      </c>
      <c r="J217" s="11" t="s">
        <v>23</v>
      </c>
      <c r="K217" s="35"/>
      <c r="L217" s="31">
        <v>199012.94</v>
      </c>
      <c r="M217" s="35" t="s">
        <v>118</v>
      </c>
      <c r="N217" s="35"/>
      <c r="O217" s="35"/>
      <c r="P217" s="35"/>
      <c r="Q217" s="10"/>
    </row>
    <row r="218" spans="1:17" x14ac:dyDescent="0.45">
      <c r="A218" s="13" t="s">
        <v>180</v>
      </c>
      <c r="B218" s="35">
        <v>197</v>
      </c>
      <c r="C218" s="9">
        <v>16.82</v>
      </c>
      <c r="D218" s="9">
        <f>C218*B218</f>
        <v>3313.54</v>
      </c>
      <c r="E218" s="36" t="s">
        <v>37</v>
      </c>
      <c r="F218" s="38">
        <f>D218/D221</f>
        <v>0.43429492640601858</v>
      </c>
      <c r="G218" s="45">
        <v>17.024999999999999</v>
      </c>
      <c r="H218" s="9">
        <f>(B218*G218)-D218</f>
        <v>40.384999999999764</v>
      </c>
      <c r="I218" s="35" t="s">
        <v>71</v>
      </c>
      <c r="J218" s="36">
        <f>G218*B218</f>
        <v>3353.9249999999997</v>
      </c>
      <c r="K218" s="35" t="str">
        <f>"sell "&amp;B218&amp;" "&amp;A218&amp;" @ $"&amp;G218</f>
        <v>sell 197 CNTA @ $17.025</v>
      </c>
      <c r="L218" s="9">
        <f>L217+(G218*B218)</f>
        <v>202366.86499999999</v>
      </c>
      <c r="M218" s="35"/>
      <c r="N218" s="35"/>
      <c r="O218" s="35"/>
      <c r="P218" s="35"/>
      <c r="Q218" s="10"/>
    </row>
    <row r="219" spans="1:17" x14ac:dyDescent="0.45">
      <c r="A219" s="13" t="s">
        <v>181</v>
      </c>
      <c r="B219" s="35">
        <v>73</v>
      </c>
      <c r="C219" s="9">
        <v>8.23</v>
      </c>
      <c r="D219" s="9">
        <f>C219*B219</f>
        <v>600.79000000000008</v>
      </c>
      <c r="E219" s="36" t="s">
        <v>37</v>
      </c>
      <c r="F219" s="38">
        <f>D219/D221</f>
        <v>7.8743594112481496E-2</v>
      </c>
      <c r="G219" s="45">
        <v>8.0850000000000009</v>
      </c>
      <c r="H219" s="9">
        <f>(B219*G219)-D219</f>
        <v>-10.585000000000036</v>
      </c>
      <c r="I219" s="35" t="s">
        <v>71</v>
      </c>
      <c r="J219" s="36">
        <f>G219*B219</f>
        <v>590.20500000000004</v>
      </c>
      <c r="K219" s="35" t="str">
        <f>"sell "&amp;B219&amp;" "&amp;A219&amp;" @ $"&amp;G219</f>
        <v>sell 73 PHAT @ $8.085</v>
      </c>
      <c r="L219" s="9">
        <f>L218+(G219*B219)</f>
        <v>202957.06999999998</v>
      </c>
      <c r="M219" s="35"/>
      <c r="N219" s="35"/>
      <c r="O219" s="35"/>
      <c r="P219" s="35"/>
      <c r="Q219" s="10"/>
    </row>
    <row r="220" spans="1:17" x14ac:dyDescent="0.45">
      <c r="A220" s="13" t="s">
        <v>182</v>
      </c>
      <c r="B220" s="35">
        <v>79</v>
      </c>
      <c r="C220" s="9">
        <v>47.03</v>
      </c>
      <c r="D220" s="9">
        <f>C220*B220</f>
        <v>3715.37</v>
      </c>
      <c r="E220" s="36" t="s">
        <v>37</v>
      </c>
      <c r="F220" s="38">
        <f>D220/D221</f>
        <v>0.48696147948149993</v>
      </c>
      <c r="G220" s="45">
        <v>47.704999999999998</v>
      </c>
      <c r="H220" s="9">
        <f>(B220*G220)-D220</f>
        <v>53.324999999999818</v>
      </c>
      <c r="I220" s="35" t="s">
        <v>71</v>
      </c>
      <c r="J220" s="36">
        <f>G220*B220</f>
        <v>3768.6949999999997</v>
      </c>
      <c r="K220" s="35" t="str">
        <f>"sell "&amp;B220&amp;" "&amp;A220&amp;" @ $"&amp;G220</f>
        <v>sell 79 TRUP @ $47.705</v>
      </c>
      <c r="L220" s="9">
        <f>L219+(G220*B220)</f>
        <v>206725.76499999998</v>
      </c>
      <c r="M220" s="35" t="s">
        <v>22</v>
      </c>
      <c r="N220" s="35"/>
      <c r="O220" s="35"/>
      <c r="P220" s="35"/>
      <c r="Q220" s="10"/>
    </row>
    <row r="221" spans="1:17" x14ac:dyDescent="0.45">
      <c r="A221" s="13"/>
      <c r="B221" s="35" t="s">
        <v>3</v>
      </c>
      <c r="C221" s="9"/>
      <c r="D221" s="9">
        <f>SUM(D218:D220)</f>
        <v>7629.7</v>
      </c>
      <c r="E221" s="36"/>
      <c r="F221" s="38">
        <f>SUM(F218:F220)</f>
        <v>1</v>
      </c>
      <c r="G221" s="41"/>
      <c r="H221" s="9">
        <f>SUM(H218:H220)</f>
        <v>83.124999999999545</v>
      </c>
      <c r="I221" s="35"/>
      <c r="J221" s="36">
        <f>SUM(J218:J220)</f>
        <v>7712.8249999999989</v>
      </c>
      <c r="K221" s="35"/>
      <c r="L221" s="9"/>
      <c r="M221" s="35"/>
      <c r="N221" s="35"/>
      <c r="O221" s="35"/>
      <c r="P221" s="35"/>
      <c r="Q221" s="10"/>
    </row>
    <row r="222" spans="1:17" x14ac:dyDescent="0.45">
      <c r="A222" s="13"/>
      <c r="B222" s="35"/>
      <c r="C222" s="9"/>
      <c r="D222" s="9"/>
      <c r="E222" s="35"/>
      <c r="F222" s="35"/>
      <c r="G222" s="41"/>
      <c r="H222" s="9"/>
      <c r="I222" s="35"/>
      <c r="J222" s="35"/>
      <c r="K222" s="35"/>
      <c r="L222" s="9"/>
      <c r="M222" s="35"/>
      <c r="N222" s="35"/>
      <c r="O222" s="35"/>
      <c r="P222" s="35"/>
      <c r="Q222" s="10"/>
    </row>
    <row r="223" spans="1:17" x14ac:dyDescent="0.45">
      <c r="A223" s="13"/>
      <c r="B223" s="35"/>
      <c r="C223" s="9"/>
      <c r="D223" s="9"/>
      <c r="E223" s="19"/>
      <c r="F223" s="35"/>
      <c r="G223" s="41"/>
      <c r="H223" s="9"/>
      <c r="I223" s="35"/>
      <c r="J223" s="35"/>
      <c r="K223" s="35"/>
      <c r="L223" s="9"/>
      <c r="M223" s="11" t="s">
        <v>20</v>
      </c>
      <c r="N223" s="35"/>
      <c r="O223" s="35"/>
      <c r="P223" s="35"/>
      <c r="Q223" s="10"/>
    </row>
    <row r="224" spans="1:17" x14ac:dyDescent="0.45">
      <c r="A224" s="7" t="s">
        <v>6</v>
      </c>
      <c r="B224" s="35"/>
      <c r="C224" s="9"/>
      <c r="D224" s="9"/>
      <c r="E224" s="19"/>
      <c r="F224" s="35"/>
      <c r="G224" s="41"/>
      <c r="H224" s="9"/>
      <c r="I224" s="35"/>
      <c r="J224" s="35"/>
      <c r="K224" s="35"/>
      <c r="L224" s="9"/>
      <c r="M224" s="11" t="s">
        <v>21</v>
      </c>
      <c r="N224" s="35"/>
      <c r="O224" s="35"/>
      <c r="P224" s="35"/>
      <c r="Q224" s="10"/>
    </row>
    <row r="225" spans="1:17" x14ac:dyDescent="0.45">
      <c r="A225" s="7" t="s">
        <v>0</v>
      </c>
      <c r="B225" s="11" t="s">
        <v>3</v>
      </c>
      <c r="C225" s="12" t="s">
        <v>1</v>
      </c>
      <c r="D225" s="12" t="s">
        <v>2</v>
      </c>
      <c r="E225" s="22" t="s">
        <v>7</v>
      </c>
      <c r="F225" s="39" t="s">
        <v>92</v>
      </c>
      <c r="G225" s="42" t="s">
        <v>8</v>
      </c>
      <c r="H225" s="12" t="s">
        <v>9</v>
      </c>
      <c r="I225" s="35"/>
      <c r="J225" s="35"/>
      <c r="K225" s="35"/>
      <c r="L225" s="9"/>
      <c r="M225" s="36">
        <v>206048.96</v>
      </c>
      <c r="N225" s="35"/>
      <c r="O225" s="44"/>
      <c r="P225" s="35"/>
      <c r="Q225" s="10"/>
    </row>
    <row r="226" spans="1:17" x14ac:dyDescent="0.45">
      <c r="A226" s="13" t="s">
        <v>189</v>
      </c>
      <c r="B226" s="35">
        <v>39</v>
      </c>
      <c r="C226" s="9">
        <v>100.72</v>
      </c>
      <c r="D226" s="9">
        <f>C226*B226</f>
        <v>3928.08</v>
      </c>
      <c r="E226" s="36" t="s">
        <v>37</v>
      </c>
      <c r="F226" s="38">
        <f>D226/D229</f>
        <v>0.44356666406946055</v>
      </c>
      <c r="G226" s="48">
        <v>101.515</v>
      </c>
      <c r="H226" s="9">
        <f>(B226*G226)-D226</f>
        <v>31.005000000000109</v>
      </c>
      <c r="I226" s="35" t="s">
        <v>71</v>
      </c>
      <c r="J226" s="35"/>
      <c r="K226" s="35" t="str">
        <f>"buy "&amp;B226&amp;" "&amp;A226&amp;" @ $"&amp;G226</f>
        <v>buy 39 SKYW @ $101.515</v>
      </c>
      <c r="L226" s="9">
        <f>L220-(G226*B226)</f>
        <v>202766.68</v>
      </c>
      <c r="M226" s="36">
        <f>L217-(G226*B226)</f>
        <v>195053.85500000001</v>
      </c>
      <c r="N226" s="35"/>
      <c r="O226" s="35"/>
      <c r="P226" s="35"/>
      <c r="Q226" s="10"/>
    </row>
    <row r="227" spans="1:17" x14ac:dyDescent="0.45">
      <c r="A227" s="13" t="s">
        <v>190</v>
      </c>
      <c r="B227" s="35">
        <v>14</v>
      </c>
      <c r="C227" s="9">
        <v>198.46</v>
      </c>
      <c r="D227" s="9">
        <f>C227*B227</f>
        <v>2778.44</v>
      </c>
      <c r="E227" s="36" t="s">
        <v>37</v>
      </c>
      <c r="F227" s="38">
        <f>D227/D229</f>
        <v>0.31374701180147863</v>
      </c>
      <c r="G227" s="48">
        <v>200.32400000000001</v>
      </c>
      <c r="H227" s="9">
        <f>(B227*G227)-D227</f>
        <v>26.096000000000004</v>
      </c>
      <c r="I227" s="35" t="s">
        <v>71</v>
      </c>
      <c r="J227" s="35"/>
      <c r="K227" s="35" t="str">
        <f>"buy "&amp;B227&amp;" "&amp;A227&amp;" @ $"&amp;G227</f>
        <v>buy 14 GDDY @ $200.324</v>
      </c>
      <c r="L227" s="9">
        <f>L226-(G227*B227)</f>
        <v>199962.144</v>
      </c>
      <c r="M227" s="36">
        <f>M226-(G227*B227)</f>
        <v>192249.31900000002</v>
      </c>
      <c r="N227" s="35"/>
      <c r="O227" s="35"/>
      <c r="P227" s="35"/>
      <c r="Q227" s="10"/>
    </row>
    <row r="228" spans="1:17" x14ac:dyDescent="0.45">
      <c r="A228" s="23" t="s">
        <v>191</v>
      </c>
      <c r="B228" s="24">
        <v>5</v>
      </c>
      <c r="C228" s="25">
        <v>429.83</v>
      </c>
      <c r="D228" s="25">
        <f>C228*B228</f>
        <v>2149.15</v>
      </c>
      <c r="E228" s="36" t="s">
        <v>37</v>
      </c>
      <c r="F228" s="38">
        <f>D228/D229</f>
        <v>0.24268632412906083</v>
      </c>
      <c r="G228" s="49">
        <v>431.44499999999999</v>
      </c>
      <c r="H228" s="25">
        <f>(B228*G228)-D228</f>
        <v>8.0749999999998181</v>
      </c>
      <c r="I228" s="35" t="s">
        <v>71</v>
      </c>
      <c r="J228" s="35"/>
      <c r="K228" s="35" t="str">
        <f>"buy "&amp;B228&amp;" "&amp;A228&amp;" @ $"&amp;G228</f>
        <v>buy 5 FIX @ $431.445</v>
      </c>
      <c r="L228" s="9">
        <f>L227-(G228*B228)</f>
        <v>197804.91899999999</v>
      </c>
      <c r="M228" s="36">
        <f>M227-(G228*B228)</f>
        <v>190092.09400000001</v>
      </c>
      <c r="N228" s="35" t="str">
        <f>TEXT(ROUND(M228,2),"$#,##0.00")&amp;" will be the balance in the account after purchases.  "</f>
        <v xml:space="preserve">$190,092.09 will be the balance in the account after purchases.  </v>
      </c>
      <c r="O228" s="35"/>
      <c r="P228" s="35"/>
      <c r="Q228" s="10"/>
    </row>
    <row r="229" spans="1:17" x14ac:dyDescent="0.45">
      <c r="A229" s="13"/>
      <c r="B229" s="35"/>
      <c r="C229" s="9"/>
      <c r="D229" s="9">
        <f>SUM(D226:D228)</f>
        <v>8855.67</v>
      </c>
      <c r="E229" s="35"/>
      <c r="F229" s="38">
        <f>SUM(F226:F228)</f>
        <v>1</v>
      </c>
      <c r="G229" s="9" t="s">
        <v>15</v>
      </c>
      <c r="H229" s="9">
        <f>SUM(H226:H228)</f>
        <v>65.175999999999931</v>
      </c>
      <c r="I229" s="35"/>
      <c r="J229" s="35"/>
      <c r="K229" s="35"/>
      <c r="L229" s="9"/>
      <c r="M229" s="35"/>
      <c r="N229" s="35" t="s">
        <v>27</v>
      </c>
      <c r="O229" s="35"/>
      <c r="P229" s="35"/>
      <c r="Q229" s="10"/>
    </row>
    <row r="230" spans="1:17" x14ac:dyDescent="0.45">
      <c r="A230" s="13"/>
      <c r="B230" s="35"/>
      <c r="C230" s="9"/>
      <c r="D230" s="9"/>
      <c r="E230" s="35"/>
      <c r="F230" s="35"/>
      <c r="G230" s="9"/>
      <c r="H230" s="9"/>
      <c r="I230" s="35"/>
      <c r="J230" s="35"/>
      <c r="K230" s="35"/>
      <c r="L230" s="9"/>
      <c r="M230" s="11" t="str">
        <f>IF(J221+M228&gt;0,"Credit Surplus","Credit Shortage")</f>
        <v>Credit Surplus</v>
      </c>
      <c r="N230" s="36">
        <f>J221+M228</f>
        <v>197804.91900000002</v>
      </c>
      <c r="O230" s="35" t="s">
        <v>60</v>
      </c>
      <c r="P230" s="35"/>
      <c r="Q230" s="10"/>
    </row>
    <row r="231" spans="1:17" x14ac:dyDescent="0.45">
      <c r="A231" s="13"/>
      <c r="B231" s="35"/>
      <c r="C231" s="9"/>
      <c r="D231" s="9"/>
      <c r="E231" s="35"/>
      <c r="F231" s="35"/>
      <c r="G231" s="9"/>
      <c r="H231" s="9"/>
      <c r="I231" s="35"/>
      <c r="J231" s="35"/>
      <c r="K231" s="35"/>
      <c r="L231" s="9"/>
      <c r="M231" s="35"/>
      <c r="N231" s="35"/>
      <c r="O231" s="35"/>
      <c r="P231" s="35"/>
      <c r="Q231" s="10"/>
    </row>
    <row r="232" spans="1:17" x14ac:dyDescent="0.45">
      <c r="A232" s="13"/>
      <c r="B232" s="35"/>
      <c r="C232" s="9"/>
      <c r="D232" s="9"/>
      <c r="E232" s="35"/>
      <c r="F232" s="35"/>
      <c r="G232" s="9"/>
      <c r="H232" s="9"/>
      <c r="I232" s="35"/>
      <c r="J232" s="35"/>
      <c r="K232" s="35"/>
      <c r="L232" s="35"/>
      <c r="M232" s="35"/>
      <c r="N232" s="35"/>
      <c r="O232" s="35"/>
      <c r="P232" s="35"/>
      <c r="Q232" s="10"/>
    </row>
    <row r="233" spans="1:17" x14ac:dyDescent="0.45">
      <c r="A233" s="13" t="s">
        <v>11</v>
      </c>
      <c r="B233" s="35"/>
      <c r="C233" s="9"/>
      <c r="D233" s="21">
        <v>946.33</v>
      </c>
      <c r="E233" s="35" t="s">
        <v>76</v>
      </c>
      <c r="F233" s="35"/>
      <c r="G233" s="9"/>
      <c r="H233" s="9"/>
      <c r="I233" s="35"/>
      <c r="J233" s="35"/>
      <c r="K233" s="35"/>
      <c r="L233" s="35"/>
      <c r="M233" s="35"/>
      <c r="N233" s="35"/>
      <c r="O233" s="35"/>
      <c r="P233" s="35"/>
      <c r="Q233" s="10"/>
    </row>
    <row r="234" spans="1:17" x14ac:dyDescent="0.45">
      <c r="A234" s="13" t="s">
        <v>12</v>
      </c>
      <c r="B234" s="35"/>
      <c r="C234" s="9"/>
      <c r="D234" s="9">
        <f>H221</f>
        <v>83.124999999999545</v>
      </c>
      <c r="E234" s="35" t="s">
        <v>16</v>
      </c>
      <c r="F234" s="35"/>
      <c r="G234" s="9"/>
      <c r="H234" s="9"/>
      <c r="I234" s="35"/>
      <c r="J234" s="35"/>
      <c r="K234" s="35"/>
      <c r="L234" s="35"/>
      <c r="M234" s="35"/>
      <c r="N234" s="35"/>
      <c r="O234" s="35"/>
      <c r="P234" s="35"/>
      <c r="Q234" s="10"/>
    </row>
    <row r="235" spans="1:17" x14ac:dyDescent="0.45">
      <c r="A235" s="13" t="s">
        <v>13</v>
      </c>
      <c r="B235" s="35"/>
      <c r="C235" s="9"/>
      <c r="D235" s="9">
        <f>D233+D234</f>
        <v>1029.4549999999995</v>
      </c>
      <c r="E235" s="35"/>
      <c r="F235" s="35"/>
      <c r="G235" s="9"/>
      <c r="H235" s="9"/>
      <c r="I235" s="35"/>
      <c r="J235" s="35"/>
      <c r="K235" s="35"/>
      <c r="L235" s="35"/>
      <c r="M235" s="35"/>
      <c r="N235" s="35"/>
      <c r="O235" s="35"/>
      <c r="P235" s="35"/>
      <c r="Q235" s="10"/>
    </row>
    <row r="236" spans="1:17" x14ac:dyDescent="0.45">
      <c r="A236" s="13" t="s">
        <v>14</v>
      </c>
      <c r="B236" s="35"/>
      <c r="C236" s="9"/>
      <c r="D236" s="9">
        <f>H229</f>
        <v>65.175999999999931</v>
      </c>
      <c r="E236" s="35" t="s">
        <v>17</v>
      </c>
      <c r="F236" s="35"/>
      <c r="G236" s="9"/>
      <c r="H236" s="9"/>
      <c r="I236" s="35"/>
      <c r="J236" s="35"/>
      <c r="K236" s="35"/>
      <c r="L236" s="35"/>
      <c r="M236" s="35"/>
      <c r="N236" s="35"/>
      <c r="O236" s="35"/>
      <c r="P236" s="35"/>
      <c r="Q236" s="10"/>
    </row>
    <row r="237" spans="1:17" ht="14.65" thickBot="1" x14ac:dyDescent="0.5">
      <c r="A237" s="15" t="s">
        <v>13</v>
      </c>
      <c r="B237" s="16"/>
      <c r="C237" s="17"/>
      <c r="D237" s="46">
        <f>D235-D236</f>
        <v>964.27899999999954</v>
      </c>
      <c r="E237" s="47" t="s">
        <v>18</v>
      </c>
      <c r="F237" s="16"/>
      <c r="G237" s="17"/>
      <c r="H237" s="17"/>
      <c r="I237" s="16"/>
      <c r="J237" s="16"/>
      <c r="K237" s="16"/>
      <c r="L237" s="16"/>
      <c r="M237" s="16"/>
      <c r="N237" s="16"/>
      <c r="O237" s="16"/>
      <c r="P237" s="16"/>
      <c r="Q237" s="18"/>
    </row>
    <row r="238" spans="1:17" ht="14.65" thickTop="1" x14ac:dyDescent="0.45"/>
    <row r="244" spans="1:17" ht="14.65" thickBot="1" x14ac:dyDescent="0.5"/>
    <row r="245" spans="1:17" ht="14.65" thickTop="1" x14ac:dyDescent="0.45">
      <c r="A245" s="2"/>
      <c r="B245" s="3"/>
      <c r="C245" s="4">
        <v>45626</v>
      </c>
      <c r="D245" s="5"/>
      <c r="E245" s="3"/>
      <c r="F245" s="3"/>
      <c r="G245" s="5"/>
      <c r="H245" s="5"/>
      <c r="I245" s="3"/>
      <c r="J245" s="3"/>
      <c r="K245" s="3"/>
      <c r="L245" s="20" t="s">
        <v>19</v>
      </c>
      <c r="M245" s="3"/>
      <c r="N245" s="3"/>
      <c r="O245" s="3"/>
      <c r="P245" s="3"/>
      <c r="Q245" s="6"/>
    </row>
    <row r="246" spans="1:17" x14ac:dyDescent="0.45">
      <c r="A246" s="7" t="s">
        <v>5</v>
      </c>
      <c r="B246" s="35"/>
      <c r="C246" s="9"/>
      <c r="D246" s="9"/>
      <c r="E246" s="35"/>
      <c r="F246" s="35"/>
      <c r="G246" s="9"/>
      <c r="H246" s="9"/>
      <c r="I246" s="35"/>
      <c r="J246" s="11" t="s">
        <v>24</v>
      </c>
      <c r="K246" s="35"/>
      <c r="L246" s="11" t="s">
        <v>10</v>
      </c>
      <c r="M246" s="35"/>
      <c r="N246" s="35"/>
      <c r="O246" s="35"/>
      <c r="P246" s="35"/>
      <c r="Q246" s="10"/>
    </row>
    <row r="247" spans="1:17" x14ac:dyDescent="0.45">
      <c r="A247" s="7" t="s">
        <v>0</v>
      </c>
      <c r="B247" s="11" t="s">
        <v>3</v>
      </c>
      <c r="C247" s="12" t="s">
        <v>1</v>
      </c>
      <c r="D247" s="12" t="s">
        <v>4</v>
      </c>
      <c r="E247" s="11" t="s">
        <v>7</v>
      </c>
      <c r="F247" s="37" t="s">
        <v>92</v>
      </c>
      <c r="G247" s="12" t="s">
        <v>8</v>
      </c>
      <c r="H247" s="12" t="s">
        <v>9</v>
      </c>
      <c r="I247" s="33" t="s">
        <v>70</v>
      </c>
      <c r="J247" s="11" t="s">
        <v>23</v>
      </c>
      <c r="K247" s="35"/>
      <c r="L247" s="31">
        <v>200086.79</v>
      </c>
      <c r="M247" s="35" t="s">
        <v>118</v>
      </c>
      <c r="N247" s="35"/>
      <c r="O247" s="35"/>
      <c r="P247" s="35"/>
      <c r="Q247" s="10"/>
    </row>
    <row r="248" spans="1:17" x14ac:dyDescent="0.45">
      <c r="A248" s="13" t="s">
        <v>178</v>
      </c>
      <c r="B248" s="35">
        <v>64</v>
      </c>
      <c r="C248" s="9">
        <v>24.27</v>
      </c>
      <c r="D248" s="9">
        <f>C248*B248</f>
        <v>1553.28</v>
      </c>
      <c r="E248" s="36" t="s">
        <v>37</v>
      </c>
      <c r="F248" s="38">
        <f>D248/D251</f>
        <v>0.20114084443207053</v>
      </c>
      <c r="G248" s="45">
        <v>24.25</v>
      </c>
      <c r="H248" s="9">
        <f>(B248*G248)-D248</f>
        <v>-1.2799999999999727</v>
      </c>
      <c r="I248" s="35" t="s">
        <v>71</v>
      </c>
      <c r="J248" s="36">
        <f>G248*B248</f>
        <v>1552</v>
      </c>
      <c r="K248" s="35" t="str">
        <f>"sell "&amp;B248&amp;" "&amp;A248&amp;" @ $"&amp;G248</f>
        <v>sell 64 LTH @ $24.25</v>
      </c>
      <c r="L248" s="9">
        <f>L247+(G248*B248)</f>
        <v>201638.79</v>
      </c>
      <c r="M248" s="35"/>
      <c r="N248" s="35"/>
      <c r="O248" s="35"/>
      <c r="P248" s="35"/>
      <c r="Q248" s="10"/>
    </row>
    <row r="249" spans="1:17" x14ac:dyDescent="0.45">
      <c r="A249" s="13" t="s">
        <v>179</v>
      </c>
      <c r="B249" s="35">
        <v>53</v>
      </c>
      <c r="C249" s="9">
        <v>58.43</v>
      </c>
      <c r="D249" s="9">
        <f>C249*B249</f>
        <v>3096.79</v>
      </c>
      <c r="E249" s="36" t="s">
        <v>37</v>
      </c>
      <c r="F249" s="38">
        <f>D249/D251</f>
        <v>0.4010165299423103</v>
      </c>
      <c r="G249" s="45">
        <v>58.72</v>
      </c>
      <c r="H249" s="9">
        <f>(B249*G249)-D249</f>
        <v>15.369999999999891</v>
      </c>
      <c r="I249" s="35" t="s">
        <v>71</v>
      </c>
      <c r="J249" s="36">
        <f>G249*B249</f>
        <v>3112.16</v>
      </c>
      <c r="K249" s="35" t="str">
        <f>"sell "&amp;B249&amp;" "&amp;A249&amp;" @ $"&amp;G249</f>
        <v>sell 53 TBBK @ $58.72</v>
      </c>
      <c r="L249" s="9">
        <f>L248+(G249*B249)</f>
        <v>204750.95</v>
      </c>
      <c r="M249" s="35"/>
      <c r="N249" s="35"/>
      <c r="O249" s="35"/>
      <c r="P249" s="35"/>
      <c r="Q249" s="10"/>
    </row>
    <row r="250" spans="1:17" x14ac:dyDescent="0.45">
      <c r="A250" s="13" t="s">
        <v>134</v>
      </c>
      <c r="B250" s="35">
        <v>89</v>
      </c>
      <c r="C250" s="9">
        <v>34.520000000000003</v>
      </c>
      <c r="D250" s="9">
        <f>C250*B250</f>
        <v>3072.28</v>
      </c>
      <c r="E250" s="36" t="s">
        <v>37</v>
      </c>
      <c r="F250" s="38">
        <f>D250/D251</f>
        <v>0.39784262562561917</v>
      </c>
      <c r="G250" s="45">
        <v>35.159999999999997</v>
      </c>
      <c r="H250" s="9">
        <f>(B250*G250)-D250</f>
        <v>56.959999999999582</v>
      </c>
      <c r="I250" s="35" t="s">
        <v>71</v>
      </c>
      <c r="J250" s="36">
        <f>G250*B250</f>
        <v>3129.24</v>
      </c>
      <c r="K250" s="35" t="str">
        <f>"sell "&amp;B250&amp;" "&amp;A250&amp;" @ $"&amp;G250</f>
        <v>sell 89 CNK @ $35.16</v>
      </c>
      <c r="L250" s="9">
        <f>L249+(G250*B250)</f>
        <v>207880.19</v>
      </c>
      <c r="M250" s="35" t="s">
        <v>22</v>
      </c>
      <c r="N250" s="35"/>
      <c r="O250" s="35"/>
      <c r="P250" s="35"/>
      <c r="Q250" s="10"/>
    </row>
    <row r="251" spans="1:17" x14ac:dyDescent="0.45">
      <c r="A251" s="13"/>
      <c r="B251" s="35" t="s">
        <v>3</v>
      </c>
      <c r="C251" s="9"/>
      <c r="D251" s="9">
        <f>SUM(D248:D250)</f>
        <v>7722.35</v>
      </c>
      <c r="E251" s="36"/>
      <c r="F251" s="38">
        <f>SUM(F248:F250)</f>
        <v>1</v>
      </c>
      <c r="G251" s="41"/>
      <c r="H251" s="9">
        <f>SUM(H248:H250)</f>
        <v>71.0499999999995</v>
      </c>
      <c r="I251" s="35"/>
      <c r="J251" s="36">
        <f>SUM(J248:J250)</f>
        <v>7793.4</v>
      </c>
      <c r="K251" s="35"/>
      <c r="L251" s="9"/>
      <c r="M251" s="35"/>
      <c r="N251" s="35"/>
      <c r="O251" s="35"/>
      <c r="P251" s="35"/>
      <c r="Q251" s="10"/>
    </row>
    <row r="252" spans="1:17" x14ac:dyDescent="0.45">
      <c r="A252" s="13"/>
      <c r="B252" s="35"/>
      <c r="C252" s="9"/>
      <c r="D252" s="9"/>
      <c r="E252" s="35"/>
      <c r="F252" s="35"/>
      <c r="G252" s="41"/>
      <c r="H252" s="9"/>
      <c r="I252" s="35"/>
      <c r="J252" s="35"/>
      <c r="K252" s="35"/>
      <c r="L252" s="9"/>
      <c r="M252" s="35"/>
      <c r="N252" s="35"/>
      <c r="O252" s="35"/>
      <c r="P252" s="35"/>
      <c r="Q252" s="10"/>
    </row>
    <row r="253" spans="1:17" x14ac:dyDescent="0.45">
      <c r="A253" s="13"/>
      <c r="B253" s="35"/>
      <c r="C253" s="9"/>
      <c r="D253" s="9"/>
      <c r="E253" s="19"/>
      <c r="F253" s="35"/>
      <c r="G253" s="41"/>
      <c r="H253" s="9"/>
      <c r="I253" s="35"/>
      <c r="J253" s="35"/>
      <c r="K253" s="35"/>
      <c r="L253" s="9"/>
      <c r="M253" s="11" t="s">
        <v>20</v>
      </c>
      <c r="N253" s="35"/>
      <c r="O253" s="35"/>
      <c r="P253" s="35"/>
      <c r="Q253" s="10"/>
    </row>
    <row r="254" spans="1:17" x14ac:dyDescent="0.45">
      <c r="A254" s="7" t="s">
        <v>6</v>
      </c>
      <c r="B254" s="35"/>
      <c r="C254" s="9"/>
      <c r="D254" s="9"/>
      <c r="E254" s="19"/>
      <c r="F254" s="35"/>
      <c r="G254" s="41"/>
      <c r="H254" s="9"/>
      <c r="I254" s="35"/>
      <c r="J254" s="35"/>
      <c r="K254" s="35"/>
      <c r="L254" s="9"/>
      <c r="M254" s="11" t="s">
        <v>21</v>
      </c>
      <c r="N254" s="35"/>
      <c r="O254" s="35"/>
      <c r="P254" s="35"/>
      <c r="Q254" s="10"/>
    </row>
    <row r="255" spans="1:17" x14ac:dyDescent="0.45">
      <c r="A255" s="7" t="s">
        <v>0</v>
      </c>
      <c r="B255" s="11" t="s">
        <v>3</v>
      </c>
      <c r="C255" s="12" t="s">
        <v>1</v>
      </c>
      <c r="D255" s="12" t="s">
        <v>2</v>
      </c>
      <c r="E255" s="22" t="s">
        <v>7</v>
      </c>
      <c r="F255" s="39" t="s">
        <v>92</v>
      </c>
      <c r="G255" s="42" t="s">
        <v>8</v>
      </c>
      <c r="H255" s="12" t="s">
        <v>9</v>
      </c>
      <c r="I255" s="35"/>
      <c r="J255" s="35"/>
      <c r="K255" s="35"/>
      <c r="L255" s="9"/>
      <c r="M255" s="36">
        <v>206048.96</v>
      </c>
      <c r="N255" s="35"/>
      <c r="O255" s="44"/>
      <c r="P255" s="35"/>
      <c r="Q255" s="10"/>
    </row>
    <row r="256" spans="1:17" x14ac:dyDescent="0.45">
      <c r="A256" s="13" t="s">
        <v>186</v>
      </c>
      <c r="B256" s="35">
        <v>53</v>
      </c>
      <c r="C256" s="9">
        <v>96.83</v>
      </c>
      <c r="D256" s="9">
        <f>C256*B256</f>
        <v>5131.99</v>
      </c>
      <c r="E256" s="36" t="s">
        <v>37</v>
      </c>
      <c r="F256" s="38">
        <f>D256/D259</f>
        <v>0.58107955098722575</v>
      </c>
      <c r="G256" s="21">
        <v>97.24</v>
      </c>
      <c r="H256" s="9">
        <f>(B256*G256)-D256</f>
        <v>21.729999999999563</v>
      </c>
      <c r="I256" s="35" t="s">
        <v>71</v>
      </c>
      <c r="J256" s="35"/>
      <c r="K256" s="35" t="str">
        <f>"buy "&amp;B256&amp;" "&amp;A256&amp;" @ $"&amp;G256</f>
        <v>buy 53 UAL @ $97.24</v>
      </c>
      <c r="L256" s="9">
        <f>L250-(G256*B256)</f>
        <v>202726.47</v>
      </c>
      <c r="M256" s="36">
        <f>L247-(G256*B256)</f>
        <v>194933.07</v>
      </c>
      <c r="N256" s="35"/>
      <c r="O256" s="35"/>
      <c r="P256" s="35"/>
      <c r="Q256" s="10"/>
    </row>
    <row r="257" spans="1:17" x14ac:dyDescent="0.45">
      <c r="A257" s="13" t="s">
        <v>187</v>
      </c>
      <c r="B257" s="35">
        <v>39</v>
      </c>
      <c r="C257" s="9">
        <v>26.33</v>
      </c>
      <c r="D257" s="9">
        <f>C257*B257</f>
        <v>1026.8699999999999</v>
      </c>
      <c r="E257" s="36" t="s">
        <v>37</v>
      </c>
      <c r="F257" s="38">
        <f>D257/D259</f>
        <v>0.11626935331562463</v>
      </c>
      <c r="G257" s="21">
        <v>26.33</v>
      </c>
      <c r="H257" s="9">
        <f>(B257*G257)-D257</f>
        <v>0</v>
      </c>
      <c r="I257" s="35" t="s">
        <v>71</v>
      </c>
      <c r="J257" s="35"/>
      <c r="K257" s="35" t="str">
        <f>"buy "&amp;B257&amp;" "&amp;A257&amp;" @ $"&amp;G257</f>
        <v>buy 39 AS @ $26.33</v>
      </c>
      <c r="L257" s="9">
        <f>L256-(G257*B257)</f>
        <v>201699.6</v>
      </c>
      <c r="M257" s="36">
        <f>M256-(G257*B257)</f>
        <v>193906.2</v>
      </c>
      <c r="N257" s="35"/>
      <c r="O257" s="35"/>
      <c r="P257" s="35"/>
      <c r="Q257" s="10"/>
    </row>
    <row r="258" spans="1:17" x14ac:dyDescent="0.45">
      <c r="A258" s="23" t="s">
        <v>188</v>
      </c>
      <c r="B258" s="24">
        <v>8</v>
      </c>
      <c r="C258" s="25">
        <v>334.12</v>
      </c>
      <c r="D258" s="25">
        <f>C258*B258</f>
        <v>2672.96</v>
      </c>
      <c r="E258" s="36" t="s">
        <v>37</v>
      </c>
      <c r="F258" s="38">
        <f>D258/D259</f>
        <v>0.30265109569714965</v>
      </c>
      <c r="G258" s="26">
        <v>335.73</v>
      </c>
      <c r="H258" s="25">
        <f>(B258*G258)-D258</f>
        <v>12.880000000000109</v>
      </c>
      <c r="I258" s="35" t="s">
        <v>71</v>
      </c>
      <c r="J258" s="35"/>
      <c r="K258" s="35" t="str">
        <f>"buy "&amp;B258&amp;" "&amp;A258&amp;" @ $"&amp;G258</f>
        <v>buy 8 GEV @ $335.73</v>
      </c>
      <c r="L258" s="9">
        <f>L257-(G258*B258)</f>
        <v>199013.76000000001</v>
      </c>
      <c r="M258" s="36">
        <f>M257-(G258*B258)</f>
        <v>191220.36000000002</v>
      </c>
      <c r="N258" s="35" t="str">
        <f>TEXT(ROUND(M258,2),"$#,##0.00")&amp;" will be the balance in the account after purchases.  "</f>
        <v xml:space="preserve">$191,220.36 will be the balance in the account after purchases.  </v>
      </c>
      <c r="O258" s="35"/>
      <c r="P258" s="35"/>
      <c r="Q258" s="10"/>
    </row>
    <row r="259" spans="1:17" x14ac:dyDescent="0.45">
      <c r="A259" s="13"/>
      <c r="B259" s="35"/>
      <c r="C259" s="9"/>
      <c r="D259" s="9">
        <f>SUM(D256:D258)</f>
        <v>8831.82</v>
      </c>
      <c r="E259" s="35"/>
      <c r="F259" s="38">
        <f>SUM(F256:F258)</f>
        <v>1</v>
      </c>
      <c r="G259" s="9" t="s">
        <v>15</v>
      </c>
      <c r="H259" s="9">
        <f>SUM(H256:H258)</f>
        <v>34.609999999999673</v>
      </c>
      <c r="I259" s="35"/>
      <c r="J259" s="35"/>
      <c r="K259" s="35"/>
      <c r="L259" s="9"/>
      <c r="M259" s="35"/>
      <c r="N259" s="35" t="s">
        <v>27</v>
      </c>
      <c r="O259" s="35"/>
      <c r="P259" s="35"/>
      <c r="Q259" s="10"/>
    </row>
    <row r="260" spans="1:17" x14ac:dyDescent="0.45">
      <c r="A260" s="13"/>
      <c r="B260" s="35"/>
      <c r="C260" s="9"/>
      <c r="D260" s="9"/>
      <c r="E260" s="35"/>
      <c r="F260" s="35"/>
      <c r="G260" s="9"/>
      <c r="H260" s="9"/>
      <c r="I260" s="35"/>
      <c r="J260" s="35"/>
      <c r="K260" s="35"/>
      <c r="L260" s="9"/>
      <c r="M260" s="11" t="str">
        <f>IF(J251+M258&gt;0,"Credit Surplus","Credit Shortage")</f>
        <v>Credit Surplus</v>
      </c>
      <c r="N260" s="36">
        <f>J251+M258</f>
        <v>199013.76000000001</v>
      </c>
      <c r="O260" s="35" t="s">
        <v>60</v>
      </c>
      <c r="P260" s="35"/>
      <c r="Q260" s="10"/>
    </row>
    <row r="261" spans="1:17" x14ac:dyDescent="0.45">
      <c r="A261" s="13"/>
      <c r="B261" s="35"/>
      <c r="C261" s="9"/>
      <c r="D261" s="9"/>
      <c r="E261" s="35"/>
      <c r="F261" s="35"/>
      <c r="G261" s="9"/>
      <c r="H261" s="9"/>
      <c r="I261" s="35"/>
      <c r="J261" s="35"/>
      <c r="K261" s="35"/>
      <c r="L261" s="9"/>
      <c r="M261" s="35"/>
      <c r="N261" s="35"/>
      <c r="O261" s="35"/>
      <c r="P261" s="35"/>
      <c r="Q261" s="10"/>
    </row>
    <row r="262" spans="1:17" x14ac:dyDescent="0.45">
      <c r="A262" s="13"/>
      <c r="B262" s="35"/>
      <c r="C262" s="9"/>
      <c r="D262" s="9"/>
      <c r="E262" s="35"/>
      <c r="F262" s="35"/>
      <c r="G262" s="9"/>
      <c r="H262" s="9"/>
      <c r="I262" s="35"/>
      <c r="J262" s="35"/>
      <c r="K262" s="35"/>
      <c r="L262" s="35"/>
      <c r="M262" s="35"/>
      <c r="N262" s="35"/>
      <c r="O262" s="35"/>
      <c r="P262" s="35"/>
      <c r="Q262" s="10"/>
    </row>
    <row r="263" spans="1:17" x14ac:dyDescent="0.45">
      <c r="A263" s="13" t="s">
        <v>11</v>
      </c>
      <c r="B263" s="35"/>
      <c r="C263" s="9"/>
      <c r="D263" s="21">
        <v>2135.86</v>
      </c>
      <c r="E263" s="35" t="s">
        <v>76</v>
      </c>
      <c r="F263" s="35"/>
      <c r="G263" s="9"/>
      <c r="H263" s="9"/>
      <c r="I263" s="35"/>
      <c r="J263" s="35"/>
      <c r="K263" s="35"/>
      <c r="L263" s="35"/>
      <c r="M263" s="35"/>
      <c r="N263" s="35"/>
      <c r="O263" s="35"/>
      <c r="P263" s="35"/>
      <c r="Q263" s="10"/>
    </row>
    <row r="264" spans="1:17" x14ac:dyDescent="0.45">
      <c r="A264" s="13" t="s">
        <v>12</v>
      </c>
      <c r="B264" s="35"/>
      <c r="C264" s="9"/>
      <c r="D264" s="9">
        <f>H251</f>
        <v>71.0499999999995</v>
      </c>
      <c r="E264" s="35" t="s">
        <v>16</v>
      </c>
      <c r="F264" s="35"/>
      <c r="G264" s="9"/>
      <c r="H264" s="9"/>
      <c r="I264" s="35"/>
      <c r="J264" s="35"/>
      <c r="K264" s="35"/>
      <c r="L264" s="35"/>
      <c r="M264" s="35"/>
      <c r="N264" s="35"/>
      <c r="O264" s="35"/>
      <c r="P264" s="35"/>
      <c r="Q264" s="10"/>
    </row>
    <row r="265" spans="1:17" x14ac:dyDescent="0.45">
      <c r="A265" s="13" t="s">
        <v>13</v>
      </c>
      <c r="B265" s="35"/>
      <c r="C265" s="9"/>
      <c r="D265" s="9">
        <f>D263+D264</f>
        <v>2206.91</v>
      </c>
      <c r="E265" s="35"/>
      <c r="F265" s="35"/>
      <c r="G265" s="9"/>
      <c r="H265" s="9"/>
      <c r="I265" s="35"/>
      <c r="J265" s="35"/>
      <c r="K265" s="35"/>
      <c r="L265" s="35"/>
      <c r="M265" s="35"/>
      <c r="N265" s="35"/>
      <c r="O265" s="35"/>
      <c r="P265" s="35"/>
      <c r="Q265" s="10"/>
    </row>
    <row r="266" spans="1:17" x14ac:dyDescent="0.45">
      <c r="A266" s="13" t="s">
        <v>14</v>
      </c>
      <c r="B266" s="35"/>
      <c r="C266" s="9"/>
      <c r="D266" s="9">
        <f>H259</f>
        <v>34.609999999999673</v>
      </c>
      <c r="E266" s="35" t="s">
        <v>17</v>
      </c>
      <c r="F266" s="35"/>
      <c r="G266" s="9"/>
      <c r="H266" s="9"/>
      <c r="I266" s="35"/>
      <c r="J266" s="35"/>
      <c r="K266" s="35"/>
      <c r="L266" s="35"/>
      <c r="M266" s="35"/>
      <c r="N266" s="35"/>
      <c r="O266" s="35"/>
      <c r="P266" s="35"/>
      <c r="Q266" s="10"/>
    </row>
    <row r="267" spans="1:17" ht="14.65" thickBot="1" x14ac:dyDescent="0.5">
      <c r="A267" s="15" t="s">
        <v>13</v>
      </c>
      <c r="B267" s="16"/>
      <c r="C267" s="17"/>
      <c r="D267" s="46">
        <f>D265-D266</f>
        <v>2172.3000000000002</v>
      </c>
      <c r="E267" s="47" t="s">
        <v>18</v>
      </c>
      <c r="F267" s="16"/>
      <c r="G267" s="17"/>
      <c r="H267" s="17"/>
      <c r="I267" s="16"/>
      <c r="J267" s="16"/>
      <c r="K267" s="16"/>
      <c r="L267" s="16"/>
      <c r="M267" s="16"/>
      <c r="N267" s="16"/>
      <c r="O267" s="16"/>
      <c r="P267" s="16"/>
      <c r="Q267" s="18"/>
    </row>
    <row r="268" spans="1:17" ht="14.65" thickTop="1" x14ac:dyDescent="0.45"/>
    <row r="274" spans="1:17" ht="14.65" thickBot="1" x14ac:dyDescent="0.5"/>
    <row r="275" spans="1:17" ht="14.65" thickTop="1" x14ac:dyDescent="0.45">
      <c r="A275" s="2"/>
      <c r="B275" s="3"/>
      <c r="C275" s="4">
        <v>45597</v>
      </c>
      <c r="D275" s="5"/>
      <c r="E275" s="3"/>
      <c r="F275" s="3"/>
      <c r="G275" s="5"/>
      <c r="H275" s="5"/>
      <c r="I275" s="3"/>
      <c r="J275" s="3"/>
      <c r="K275" s="3"/>
      <c r="L275" s="20" t="s">
        <v>19</v>
      </c>
      <c r="M275" s="3"/>
      <c r="N275" s="3"/>
      <c r="O275" s="3"/>
      <c r="P275" s="3"/>
      <c r="Q275" s="6"/>
    </row>
    <row r="276" spans="1:17" x14ac:dyDescent="0.45">
      <c r="A276" s="7" t="s">
        <v>5</v>
      </c>
      <c r="B276" s="35"/>
      <c r="C276" s="9"/>
      <c r="D276" s="9"/>
      <c r="E276" s="35"/>
      <c r="F276" s="35"/>
      <c r="G276" s="9"/>
      <c r="H276" s="9"/>
      <c r="I276" s="35"/>
      <c r="J276" s="11" t="s">
        <v>24</v>
      </c>
      <c r="K276" s="35"/>
      <c r="L276" s="11" t="s">
        <v>10</v>
      </c>
      <c r="M276" s="35"/>
      <c r="N276" s="35"/>
      <c r="O276" s="35"/>
      <c r="P276" s="35"/>
      <c r="Q276" s="10"/>
    </row>
    <row r="277" spans="1:17" x14ac:dyDescent="0.45">
      <c r="A277" s="7" t="s">
        <v>0</v>
      </c>
      <c r="B277" s="11" t="s">
        <v>3</v>
      </c>
      <c r="C277" s="12" t="s">
        <v>1</v>
      </c>
      <c r="D277" s="12" t="s">
        <v>4</v>
      </c>
      <c r="E277" s="11" t="s">
        <v>7</v>
      </c>
      <c r="F277" s="37" t="s">
        <v>92</v>
      </c>
      <c r="G277" s="12" t="s">
        <v>8</v>
      </c>
      <c r="H277" s="12" t="s">
        <v>9</v>
      </c>
      <c r="I277" s="33" t="s">
        <v>70</v>
      </c>
      <c r="J277" s="11" t="s">
        <v>23</v>
      </c>
      <c r="K277" s="35"/>
      <c r="L277" s="31">
        <v>200141.16</v>
      </c>
      <c r="M277" s="35" t="s">
        <v>118</v>
      </c>
      <c r="N277" s="35"/>
      <c r="O277" s="35"/>
      <c r="P277" s="35"/>
      <c r="Q277" s="10"/>
    </row>
    <row r="278" spans="1:17" x14ac:dyDescent="0.45">
      <c r="A278" s="13" t="s">
        <v>175</v>
      </c>
      <c r="B278" s="35">
        <v>47</v>
      </c>
      <c r="C278" s="9">
        <v>24.52</v>
      </c>
      <c r="D278" s="9">
        <f>C278*B278</f>
        <v>1152.44</v>
      </c>
      <c r="E278" s="36" t="s">
        <v>37</v>
      </c>
      <c r="F278" s="38">
        <f>D278/D281</f>
        <v>0.15328220556978725</v>
      </c>
      <c r="G278" s="45">
        <v>24.75</v>
      </c>
      <c r="H278" s="9">
        <f>(B278*G278)-D278</f>
        <v>10.809999999999945</v>
      </c>
      <c r="I278" s="35" t="s">
        <v>71</v>
      </c>
      <c r="J278" s="36">
        <f>G278*B278</f>
        <v>1163.25</v>
      </c>
      <c r="K278" s="35" t="str">
        <f>"sell "&amp;B278&amp;" "&amp;A278&amp;" @ $"&amp;G278</f>
        <v>sell 47 AMSC @ $24.75</v>
      </c>
      <c r="L278" s="9">
        <f>L277+(G278*B278)</f>
        <v>201304.41</v>
      </c>
      <c r="M278" s="35"/>
      <c r="N278" s="35"/>
      <c r="O278" s="35"/>
      <c r="P278" s="35"/>
      <c r="Q278" s="10"/>
    </row>
    <row r="279" spans="1:17" x14ac:dyDescent="0.45">
      <c r="A279" s="13" t="s">
        <v>176</v>
      </c>
      <c r="B279" s="35">
        <v>40</v>
      </c>
      <c r="C279" s="9">
        <v>134.44</v>
      </c>
      <c r="D279" s="9">
        <f>C279*B279</f>
        <v>5377.6</v>
      </c>
      <c r="E279" s="36" t="s">
        <v>37</v>
      </c>
      <c r="F279" s="38">
        <f>D279/D281</f>
        <v>0.71525666296908119</v>
      </c>
      <c r="G279" s="45">
        <v>148.22</v>
      </c>
      <c r="H279" s="9">
        <f>(B279*G279)-D279</f>
        <v>551.19999999999982</v>
      </c>
      <c r="I279" s="35" t="s">
        <v>71</v>
      </c>
      <c r="J279" s="36">
        <f>G279*B279</f>
        <v>5928.8</v>
      </c>
      <c r="K279" s="35" t="str">
        <f>"sell "&amp;B279&amp;" "&amp;A279&amp;" @ $"&amp;G279</f>
        <v>sell 40 FTAI @ $148.22</v>
      </c>
      <c r="L279" s="9">
        <f>L278+(G279*B279)</f>
        <v>207233.21</v>
      </c>
      <c r="M279" s="35"/>
      <c r="N279" s="35"/>
      <c r="O279" s="35"/>
      <c r="P279" s="35"/>
      <c r="Q279" s="10"/>
    </row>
    <row r="280" spans="1:17" x14ac:dyDescent="0.45">
      <c r="A280" s="13" t="s">
        <v>177</v>
      </c>
      <c r="B280" s="35">
        <v>9</v>
      </c>
      <c r="C280" s="9">
        <v>109.82</v>
      </c>
      <c r="D280" s="9">
        <f>C280*B280</f>
        <v>988.37999999999988</v>
      </c>
      <c r="E280" s="36" t="s">
        <v>37</v>
      </c>
      <c r="F280" s="38">
        <f>D280/D281</f>
        <v>0.13146113146113142</v>
      </c>
      <c r="G280" s="45">
        <v>110.89</v>
      </c>
      <c r="H280" s="9">
        <f>(B280*G280)-D280</f>
        <v>9.6300000000001091</v>
      </c>
      <c r="I280" s="35" t="s">
        <v>71</v>
      </c>
      <c r="J280" s="36">
        <f>G280*B280</f>
        <v>998.01</v>
      </c>
      <c r="K280" s="35" t="str">
        <f>"sell "&amp;B280&amp;" "&amp;A280&amp;" @ $"&amp;G280</f>
        <v>sell 9 CRUS @ $110.89</v>
      </c>
      <c r="L280" s="9">
        <f>L279+(G280*B280)</f>
        <v>208231.22</v>
      </c>
      <c r="M280" s="35" t="s">
        <v>22</v>
      </c>
      <c r="N280" s="35"/>
      <c r="O280" s="35"/>
      <c r="P280" s="35"/>
      <c r="Q280" s="10"/>
    </row>
    <row r="281" spans="1:17" x14ac:dyDescent="0.45">
      <c r="A281" s="13"/>
      <c r="B281" s="35" t="s">
        <v>3</v>
      </c>
      <c r="C281" s="9"/>
      <c r="D281" s="9">
        <f>SUM(D278:D280)</f>
        <v>7518.420000000001</v>
      </c>
      <c r="E281" s="36"/>
      <c r="F281" s="38">
        <f>SUM(F278:F280)</f>
        <v>0.99999999999999978</v>
      </c>
      <c r="G281" s="41"/>
      <c r="H281" s="9">
        <f>SUM(H278:H280)</f>
        <v>571.63999999999987</v>
      </c>
      <c r="I281" s="35"/>
      <c r="J281" s="36">
        <f>SUM(J278:J280)</f>
        <v>8090.06</v>
      </c>
      <c r="K281" s="35"/>
      <c r="L281" s="9"/>
      <c r="M281" s="35"/>
      <c r="N281" s="35"/>
      <c r="O281" s="35"/>
      <c r="P281" s="35"/>
      <c r="Q281" s="10"/>
    </row>
    <row r="282" spans="1:17" x14ac:dyDescent="0.45">
      <c r="A282" s="13"/>
      <c r="B282" s="35"/>
      <c r="C282" s="9"/>
      <c r="D282" s="9"/>
      <c r="E282" s="35"/>
      <c r="F282" s="35"/>
      <c r="G282" s="41"/>
      <c r="H282" s="9"/>
      <c r="I282" s="35"/>
      <c r="J282" s="35"/>
      <c r="K282" s="35"/>
      <c r="L282" s="9"/>
      <c r="M282" s="35"/>
      <c r="N282" s="35"/>
      <c r="O282" s="35"/>
      <c r="P282" s="35"/>
      <c r="Q282" s="10"/>
    </row>
    <row r="283" spans="1:17" x14ac:dyDescent="0.45">
      <c r="A283" s="13"/>
      <c r="B283" s="35"/>
      <c r="C283" s="9"/>
      <c r="D283" s="9"/>
      <c r="E283" s="19"/>
      <c r="F283" s="35"/>
      <c r="G283" s="41"/>
      <c r="H283" s="9"/>
      <c r="I283" s="35"/>
      <c r="J283" s="35"/>
      <c r="K283" s="35"/>
      <c r="L283" s="9"/>
      <c r="M283" s="11" t="s">
        <v>20</v>
      </c>
      <c r="N283" s="35"/>
      <c r="O283" s="35"/>
      <c r="P283" s="35"/>
      <c r="Q283" s="10"/>
    </row>
    <row r="284" spans="1:17" x14ac:dyDescent="0.45">
      <c r="A284" s="7" t="s">
        <v>6</v>
      </c>
      <c r="B284" s="35"/>
      <c r="C284" s="9"/>
      <c r="D284" s="9"/>
      <c r="E284" s="19"/>
      <c r="F284" s="35"/>
      <c r="G284" s="41"/>
      <c r="H284" s="9"/>
      <c r="I284" s="35"/>
      <c r="J284" s="35"/>
      <c r="K284" s="35"/>
      <c r="L284" s="9"/>
      <c r="M284" s="11" t="s">
        <v>21</v>
      </c>
      <c r="N284" s="35"/>
      <c r="O284" s="35"/>
      <c r="P284" s="35"/>
      <c r="Q284" s="10"/>
    </row>
    <row r="285" spans="1:17" x14ac:dyDescent="0.45">
      <c r="A285" s="7" t="s">
        <v>0</v>
      </c>
      <c r="B285" s="11" t="s">
        <v>3</v>
      </c>
      <c r="C285" s="12" t="s">
        <v>1</v>
      </c>
      <c r="D285" s="12" t="s">
        <v>2</v>
      </c>
      <c r="E285" s="22" t="s">
        <v>7</v>
      </c>
      <c r="F285" s="39" t="s">
        <v>92</v>
      </c>
      <c r="G285" s="42" t="s">
        <v>8</v>
      </c>
      <c r="H285" s="12" t="s">
        <v>9</v>
      </c>
      <c r="I285" s="35"/>
      <c r="J285" s="35"/>
      <c r="K285" s="35"/>
      <c r="L285" s="9"/>
      <c r="M285" s="36">
        <v>206048.96</v>
      </c>
      <c r="N285" s="35"/>
      <c r="O285" s="44"/>
      <c r="P285" s="35"/>
      <c r="Q285" s="10"/>
    </row>
    <row r="286" spans="1:17" x14ac:dyDescent="0.45">
      <c r="A286" s="13" t="s">
        <v>183</v>
      </c>
      <c r="B286" s="35">
        <v>221</v>
      </c>
      <c r="C286" s="9">
        <v>10.7</v>
      </c>
      <c r="D286" s="9">
        <f>C286*B286</f>
        <v>2364.6999999999998</v>
      </c>
      <c r="E286" s="36" t="s">
        <v>37</v>
      </c>
      <c r="F286" s="38">
        <f>D286/D289</f>
        <v>0.29333541733342261</v>
      </c>
      <c r="G286" s="21">
        <v>10.9</v>
      </c>
      <c r="H286" s="9">
        <f>(B286*G286)-D286</f>
        <v>44.200000000000273</v>
      </c>
      <c r="I286" s="35" t="s">
        <v>71</v>
      </c>
      <c r="J286" s="35"/>
      <c r="K286" s="35" t="str">
        <f>"buy "&amp;B286&amp;" "&amp;A286&amp;" @ $"&amp;G286</f>
        <v>buy 221 RKLB @ $10.9</v>
      </c>
      <c r="L286" s="9">
        <f>L280-(G286*B286)</f>
        <v>205822.32</v>
      </c>
      <c r="M286" s="36">
        <f>L277-(G286*B286)</f>
        <v>197732.26</v>
      </c>
      <c r="N286" s="35"/>
      <c r="O286" s="35"/>
      <c r="P286" s="35"/>
      <c r="Q286" s="10"/>
    </row>
    <row r="287" spans="1:17" x14ac:dyDescent="0.45">
      <c r="A287" s="13" t="s">
        <v>184</v>
      </c>
      <c r="B287" s="35">
        <v>10</v>
      </c>
      <c r="C287" s="9">
        <v>169.39</v>
      </c>
      <c r="D287" s="9">
        <f>C287*B287</f>
        <v>1693.8999999999999</v>
      </c>
      <c r="E287" s="36" t="s">
        <v>37</v>
      </c>
      <c r="F287" s="38">
        <f>D287/D289</f>
        <v>0.21012427091008778</v>
      </c>
      <c r="G287" s="21">
        <v>171.14</v>
      </c>
      <c r="H287" s="9">
        <f>(B287*G287)-D287</f>
        <v>17.5</v>
      </c>
      <c r="I287" s="35" t="s">
        <v>71</v>
      </c>
      <c r="J287" s="35"/>
      <c r="K287" s="35" t="str">
        <f>"buy "&amp;B287&amp;" "&amp;A287&amp;" @ $"&amp;G287</f>
        <v>buy 10 APP @ $171.14</v>
      </c>
      <c r="L287" s="9">
        <f>L286-(G287*B287)</f>
        <v>204110.92</v>
      </c>
      <c r="M287" s="36">
        <f>M286-(G287*B287)</f>
        <v>196020.86000000002</v>
      </c>
      <c r="N287" s="35"/>
      <c r="O287" s="35"/>
      <c r="P287" s="35"/>
      <c r="Q287" s="10"/>
    </row>
    <row r="288" spans="1:17" x14ac:dyDescent="0.45">
      <c r="A288" s="23" t="s">
        <v>185</v>
      </c>
      <c r="B288" s="24">
        <v>122</v>
      </c>
      <c r="C288" s="25">
        <v>32.81</v>
      </c>
      <c r="D288" s="25">
        <f>C288*B288</f>
        <v>4002.82</v>
      </c>
      <c r="E288" s="36" t="s">
        <v>37</v>
      </c>
      <c r="F288" s="38">
        <f>D288/D289</f>
        <v>0.49654031175648955</v>
      </c>
      <c r="G288" s="26">
        <v>33.01</v>
      </c>
      <c r="H288" s="25">
        <f>(B288*G288)-D288</f>
        <v>24.399999999999636</v>
      </c>
      <c r="I288" s="35" t="s">
        <v>71</v>
      </c>
      <c r="J288" s="35"/>
      <c r="K288" s="35" t="str">
        <f>"buy "&amp;B288&amp;" "&amp;A288&amp;" @ $"&amp;G288</f>
        <v>buy 122 QFIN @ $33.01</v>
      </c>
      <c r="L288" s="9">
        <f>L287-(G288*B288)</f>
        <v>200083.7</v>
      </c>
      <c r="M288" s="36">
        <f>M287-(G288*B288)</f>
        <v>191993.64</v>
      </c>
      <c r="N288" s="35" t="str">
        <f>TEXT(ROUND(M288,2),"$#,##0.00")&amp;" will be the balance in the account after purchases.  "</f>
        <v xml:space="preserve">$191,993.64 will be the balance in the account after purchases.  </v>
      </c>
      <c r="O288" s="35"/>
      <c r="P288" s="35"/>
      <c r="Q288" s="10"/>
    </row>
    <row r="289" spans="1:17" x14ac:dyDescent="0.45">
      <c r="A289" s="13"/>
      <c r="B289" s="35"/>
      <c r="C289" s="9"/>
      <c r="D289" s="9">
        <f>SUM(D286:D288)</f>
        <v>8061.42</v>
      </c>
      <c r="E289" s="35"/>
      <c r="F289" s="38">
        <f>SUM(F286:F288)</f>
        <v>1</v>
      </c>
      <c r="G289" s="9" t="s">
        <v>15</v>
      </c>
      <c r="H289" s="9">
        <f>SUM(H286:H288)</f>
        <v>86.099999999999909</v>
      </c>
      <c r="I289" s="35"/>
      <c r="J289" s="35"/>
      <c r="K289" s="35"/>
      <c r="L289" s="9"/>
      <c r="M289" s="35"/>
      <c r="N289" s="35" t="s">
        <v>27</v>
      </c>
      <c r="O289" s="35"/>
      <c r="P289" s="35"/>
      <c r="Q289" s="10"/>
    </row>
    <row r="290" spans="1:17" x14ac:dyDescent="0.45">
      <c r="A290" s="13"/>
      <c r="B290" s="35"/>
      <c r="C290" s="9"/>
      <c r="D290" s="9"/>
      <c r="E290" s="35"/>
      <c r="F290" s="35"/>
      <c r="G290" s="9"/>
      <c r="H290" s="9"/>
      <c r="I290" s="35"/>
      <c r="J290" s="35"/>
      <c r="K290" s="35"/>
      <c r="L290" s="9"/>
      <c r="M290" s="11" t="str">
        <f>IF(J281+M288&gt;0,"Credit Surplus","Credit Shortage")</f>
        <v>Credit Surplus</v>
      </c>
      <c r="N290" s="36">
        <f>J281+M288</f>
        <v>200083.7</v>
      </c>
      <c r="O290" s="35" t="s">
        <v>60</v>
      </c>
      <c r="P290" s="35"/>
      <c r="Q290" s="10"/>
    </row>
    <row r="291" spans="1:17" x14ac:dyDescent="0.45">
      <c r="A291" s="13"/>
      <c r="B291" s="35"/>
      <c r="C291" s="9"/>
      <c r="D291" s="9"/>
      <c r="E291" s="35"/>
      <c r="F291" s="35"/>
      <c r="G291" s="9"/>
      <c r="H291" s="9"/>
      <c r="I291" s="35"/>
      <c r="J291" s="35"/>
      <c r="K291" s="35"/>
      <c r="L291" s="9"/>
      <c r="M291" s="35"/>
      <c r="N291" s="35"/>
      <c r="O291" s="35"/>
      <c r="P291" s="35"/>
      <c r="Q291" s="10"/>
    </row>
    <row r="292" spans="1:17" x14ac:dyDescent="0.45">
      <c r="A292" s="13"/>
      <c r="B292" s="35"/>
      <c r="C292" s="9"/>
      <c r="D292" s="9"/>
      <c r="E292" s="35"/>
      <c r="F292" s="35"/>
      <c r="G292" s="9"/>
      <c r="H292" s="9"/>
      <c r="I292" s="35"/>
      <c r="J292" s="35"/>
      <c r="K292" s="35"/>
      <c r="L292" s="35"/>
      <c r="M292" s="35"/>
      <c r="N292" s="35"/>
      <c r="O292" s="35"/>
      <c r="P292" s="35"/>
      <c r="Q292" s="10"/>
    </row>
    <row r="293" spans="1:17" x14ac:dyDescent="0.45">
      <c r="A293" s="13" t="s">
        <v>11</v>
      </c>
      <c r="B293" s="35"/>
      <c r="C293" s="9"/>
      <c r="D293" s="21">
        <v>1759.79</v>
      </c>
      <c r="E293" s="35" t="s">
        <v>76</v>
      </c>
      <c r="F293" s="35"/>
      <c r="G293" s="9"/>
      <c r="H293" s="9"/>
      <c r="I293" s="35"/>
      <c r="J293" s="35"/>
      <c r="K293" s="35"/>
      <c r="L293" s="35"/>
      <c r="M293" s="35"/>
      <c r="N293" s="35"/>
      <c r="O293" s="35"/>
      <c r="P293" s="35"/>
      <c r="Q293" s="10"/>
    </row>
    <row r="294" spans="1:17" x14ac:dyDescent="0.45">
      <c r="A294" s="13" t="s">
        <v>12</v>
      </c>
      <c r="B294" s="35"/>
      <c r="C294" s="9"/>
      <c r="D294" s="9">
        <f>H281</f>
        <v>571.63999999999987</v>
      </c>
      <c r="E294" s="35" t="s">
        <v>16</v>
      </c>
      <c r="F294" s="35"/>
      <c r="G294" s="9"/>
      <c r="H294" s="9"/>
      <c r="I294" s="35"/>
      <c r="J294" s="35"/>
      <c r="K294" s="35"/>
      <c r="L294" s="35"/>
      <c r="M294" s="35"/>
      <c r="N294" s="35"/>
      <c r="O294" s="35"/>
      <c r="P294" s="35"/>
      <c r="Q294" s="10"/>
    </row>
    <row r="295" spans="1:17" x14ac:dyDescent="0.45">
      <c r="A295" s="13" t="s">
        <v>13</v>
      </c>
      <c r="B295" s="35"/>
      <c r="C295" s="9"/>
      <c r="D295" s="9">
        <f>D293+D294</f>
        <v>2331.4299999999998</v>
      </c>
      <c r="E295" s="35"/>
      <c r="F295" s="35"/>
      <c r="G295" s="9"/>
      <c r="H295" s="9"/>
      <c r="I295" s="35"/>
      <c r="J295" s="35"/>
      <c r="K295" s="35"/>
      <c r="L295" s="35"/>
      <c r="M295" s="35"/>
      <c r="N295" s="35"/>
      <c r="O295" s="35"/>
      <c r="P295" s="35"/>
      <c r="Q295" s="10"/>
    </row>
    <row r="296" spans="1:17" x14ac:dyDescent="0.45">
      <c r="A296" s="13" t="s">
        <v>14</v>
      </c>
      <c r="B296" s="35"/>
      <c r="C296" s="9"/>
      <c r="D296" s="9">
        <f>H289</f>
        <v>86.099999999999909</v>
      </c>
      <c r="E296" s="35" t="s">
        <v>17</v>
      </c>
      <c r="F296" s="35"/>
      <c r="G296" s="9"/>
      <c r="H296" s="9"/>
      <c r="I296" s="35"/>
      <c r="J296" s="35"/>
      <c r="K296" s="35"/>
      <c r="L296" s="35"/>
      <c r="M296" s="35"/>
      <c r="N296" s="35"/>
      <c r="O296" s="35"/>
      <c r="P296" s="35"/>
      <c r="Q296" s="10"/>
    </row>
    <row r="297" spans="1:17" ht="14.65" thickBot="1" x14ac:dyDescent="0.5">
      <c r="A297" s="15" t="s">
        <v>13</v>
      </c>
      <c r="B297" s="16"/>
      <c r="C297" s="17"/>
      <c r="D297" s="46">
        <f>D295-D296</f>
        <v>2245.33</v>
      </c>
      <c r="E297" s="47" t="s">
        <v>18</v>
      </c>
      <c r="F297" s="16"/>
      <c r="G297" s="17"/>
      <c r="H297" s="17"/>
      <c r="I297" s="16"/>
      <c r="J297" s="16"/>
      <c r="K297" s="16"/>
      <c r="L297" s="16"/>
      <c r="M297" s="16"/>
      <c r="N297" s="16"/>
      <c r="O297" s="16"/>
      <c r="P297" s="16"/>
      <c r="Q297" s="18"/>
    </row>
    <row r="298" spans="1:17" ht="14.65" thickTop="1" x14ac:dyDescent="0.45"/>
    <row r="304" spans="1:17" ht="14.65" thickBot="1" x14ac:dyDescent="0.5"/>
    <row r="305" spans="1:17" ht="14.65" thickTop="1" x14ac:dyDescent="0.45">
      <c r="A305" s="2"/>
      <c r="B305" s="3"/>
      <c r="C305" s="4">
        <v>45566</v>
      </c>
      <c r="D305" s="5"/>
      <c r="E305" s="3"/>
      <c r="F305" s="3"/>
      <c r="G305" s="5"/>
      <c r="H305" s="5"/>
      <c r="I305" s="3"/>
      <c r="J305" s="3"/>
      <c r="K305" s="3"/>
      <c r="L305" s="20" t="s">
        <v>19</v>
      </c>
      <c r="M305" s="3"/>
      <c r="N305" s="3"/>
      <c r="O305" s="3"/>
      <c r="P305" s="3"/>
      <c r="Q305" s="6"/>
    </row>
    <row r="306" spans="1:17" x14ac:dyDescent="0.45">
      <c r="A306" s="7" t="s">
        <v>5</v>
      </c>
      <c r="B306" s="35"/>
      <c r="C306" s="9"/>
      <c r="D306" s="9"/>
      <c r="E306" s="35"/>
      <c r="F306" s="35"/>
      <c r="G306" s="9"/>
      <c r="H306" s="9"/>
      <c r="I306" s="35"/>
      <c r="J306" s="11" t="s">
        <v>24</v>
      </c>
      <c r="K306" s="35"/>
      <c r="L306" s="11" t="s">
        <v>10</v>
      </c>
      <c r="M306" s="35"/>
      <c r="N306" s="35"/>
      <c r="O306" s="35"/>
      <c r="P306" s="35"/>
      <c r="Q306" s="10"/>
    </row>
    <row r="307" spans="1:17" x14ac:dyDescent="0.45">
      <c r="A307" s="7" t="s">
        <v>0</v>
      </c>
      <c r="B307" s="11" t="s">
        <v>3</v>
      </c>
      <c r="C307" s="12" t="s">
        <v>1</v>
      </c>
      <c r="D307" s="12" t="s">
        <v>4</v>
      </c>
      <c r="E307" s="11" t="s">
        <v>7</v>
      </c>
      <c r="F307" s="37" t="s">
        <v>92</v>
      </c>
      <c r="G307" s="12" t="s">
        <v>8</v>
      </c>
      <c r="H307" s="12" t="s">
        <v>9</v>
      </c>
      <c r="I307" s="33" t="s">
        <v>70</v>
      </c>
      <c r="J307" s="11" t="s">
        <v>23</v>
      </c>
      <c r="K307" s="35"/>
      <c r="L307" s="31">
        <v>198908.89</v>
      </c>
      <c r="M307" s="35" t="s">
        <v>118</v>
      </c>
      <c r="N307" s="35"/>
      <c r="O307" s="35"/>
      <c r="P307" s="35"/>
      <c r="Q307" s="10"/>
    </row>
    <row r="308" spans="1:17" x14ac:dyDescent="0.45">
      <c r="A308" s="13" t="s">
        <v>173</v>
      </c>
      <c r="B308" s="35">
        <v>405</v>
      </c>
      <c r="C308" s="9">
        <v>6.88</v>
      </c>
      <c r="D308" s="9">
        <f>C308*B308</f>
        <v>2786.4</v>
      </c>
      <c r="E308" s="36" t="s">
        <v>37</v>
      </c>
      <c r="F308" s="38">
        <f>D308/D311</f>
        <v>0.31075982472360736</v>
      </c>
      <c r="G308" s="45">
        <v>7.07</v>
      </c>
      <c r="H308" s="9">
        <f>(B308*G308)-D308</f>
        <v>76.949999999999818</v>
      </c>
      <c r="I308" s="35" t="s">
        <v>71</v>
      </c>
      <c r="J308" s="36">
        <f>G308*B308</f>
        <v>2863.35</v>
      </c>
      <c r="K308" s="35" t="str">
        <f>"sell "&amp;B308&amp;" "&amp;A308&amp;" @ $"&amp;G308</f>
        <v>sell 405 CDE @ $7.07</v>
      </c>
      <c r="L308" s="9">
        <f>L307+(G308*B308)</f>
        <v>201772.24000000002</v>
      </c>
      <c r="M308" s="35"/>
      <c r="N308" s="35"/>
      <c r="O308" s="35"/>
      <c r="P308" s="35"/>
      <c r="Q308" s="10"/>
    </row>
    <row r="309" spans="1:17" x14ac:dyDescent="0.45">
      <c r="A309" s="13" t="s">
        <v>174</v>
      </c>
      <c r="B309" s="35">
        <v>3</v>
      </c>
      <c r="C309" s="9">
        <v>123.85</v>
      </c>
      <c r="D309" s="9">
        <f>C309*B309</f>
        <v>371.54999999999995</v>
      </c>
      <c r="E309" s="36" t="s">
        <v>37</v>
      </c>
      <c r="F309" s="38">
        <f>D309/D311</f>
        <v>4.1437989117160595E-2</v>
      </c>
      <c r="G309" s="45">
        <v>124.11</v>
      </c>
      <c r="H309" s="9">
        <f>(B309*G309)-D309</f>
        <v>0.78000000000002956</v>
      </c>
      <c r="I309" s="35" t="s">
        <v>71</v>
      </c>
      <c r="J309" s="36">
        <f>G309*B309</f>
        <v>372.33</v>
      </c>
      <c r="K309" s="35" t="str">
        <f>"sell "&amp;B309&amp;" "&amp;A309&amp;" @ $"&amp;G309</f>
        <v>sell 3 CAVA @ $124.11</v>
      </c>
      <c r="L309" s="9">
        <f>L308+(G309*B309)</f>
        <v>202144.57</v>
      </c>
      <c r="M309" s="35"/>
      <c r="N309" s="35"/>
      <c r="O309" s="35"/>
      <c r="P309" s="35"/>
      <c r="Q309" s="10"/>
    </row>
    <row r="310" spans="1:17" x14ac:dyDescent="0.45">
      <c r="A310" s="13" t="s">
        <v>161</v>
      </c>
      <c r="B310" s="35">
        <v>49</v>
      </c>
      <c r="C310" s="9">
        <v>118.54</v>
      </c>
      <c r="D310" s="9">
        <f>C310*B310</f>
        <v>5808.46</v>
      </c>
      <c r="E310" s="36" t="s">
        <v>37</v>
      </c>
      <c r="F310" s="38">
        <f>D310/D311</f>
        <v>0.64780218615923213</v>
      </c>
      <c r="G310" s="45">
        <v>118</v>
      </c>
      <c r="H310" s="9">
        <f>(B310*G310)-D310</f>
        <v>-26.460000000000036</v>
      </c>
      <c r="I310" s="35" t="s">
        <v>71</v>
      </c>
      <c r="J310" s="36">
        <f>G310*B310</f>
        <v>5782</v>
      </c>
      <c r="K310" s="35" t="str">
        <f>"sell "&amp;B310&amp;" "&amp;A310&amp;" @ $"&amp;G310</f>
        <v>sell 49 VST @ $118</v>
      </c>
      <c r="L310" s="9">
        <f>L309+(G310*B310)</f>
        <v>207926.57</v>
      </c>
      <c r="M310" s="35" t="s">
        <v>22</v>
      </c>
      <c r="N310" s="35"/>
      <c r="O310" s="35"/>
      <c r="P310" s="35"/>
      <c r="Q310" s="10"/>
    </row>
    <row r="311" spans="1:17" x14ac:dyDescent="0.45">
      <c r="A311" s="13"/>
      <c r="B311" s="35" t="s">
        <v>3</v>
      </c>
      <c r="C311" s="9"/>
      <c r="D311" s="9">
        <f>SUM(D308:D310)</f>
        <v>8966.41</v>
      </c>
      <c r="E311" s="36"/>
      <c r="F311" s="38">
        <f>SUM(F308:F310)</f>
        <v>1</v>
      </c>
      <c r="G311" s="41"/>
      <c r="H311" s="9">
        <f>SUM(H308:H310)</f>
        <v>51.269999999999811</v>
      </c>
      <c r="I311" s="35"/>
      <c r="J311" s="36">
        <f>SUM(J308:J310)</f>
        <v>9017.68</v>
      </c>
      <c r="K311" s="35"/>
      <c r="L311" s="9"/>
      <c r="M311" s="35"/>
      <c r="N311" s="35"/>
      <c r="O311" s="35"/>
      <c r="P311" s="35"/>
      <c r="Q311" s="10"/>
    </row>
    <row r="312" spans="1:17" x14ac:dyDescent="0.45">
      <c r="A312" s="13"/>
      <c r="B312" s="35"/>
      <c r="C312" s="9"/>
      <c r="D312" s="9"/>
      <c r="E312" s="35"/>
      <c r="F312" s="35"/>
      <c r="G312" s="41"/>
      <c r="H312" s="9"/>
      <c r="I312" s="35"/>
      <c r="J312" s="35"/>
      <c r="K312" s="35"/>
      <c r="L312" s="9"/>
      <c r="M312" s="35"/>
      <c r="N312" s="35"/>
      <c r="O312" s="35"/>
      <c r="P312" s="35"/>
      <c r="Q312" s="10"/>
    </row>
    <row r="313" spans="1:17" x14ac:dyDescent="0.45">
      <c r="A313" s="13"/>
      <c r="B313" s="35"/>
      <c r="C313" s="9"/>
      <c r="D313" s="9"/>
      <c r="E313" s="19"/>
      <c r="F313" s="35"/>
      <c r="G313" s="41"/>
      <c r="H313" s="9"/>
      <c r="I313" s="35"/>
      <c r="J313" s="35"/>
      <c r="K313" s="35"/>
      <c r="L313" s="9"/>
      <c r="M313" s="11" t="s">
        <v>20</v>
      </c>
      <c r="N313" s="35"/>
      <c r="O313" s="35"/>
      <c r="P313" s="35"/>
      <c r="Q313" s="10"/>
    </row>
    <row r="314" spans="1:17" x14ac:dyDescent="0.45">
      <c r="A314" s="7" t="s">
        <v>6</v>
      </c>
      <c r="B314" s="35"/>
      <c r="C314" s="9"/>
      <c r="D314" s="9"/>
      <c r="E314" s="19"/>
      <c r="F314" s="35"/>
      <c r="G314" s="41"/>
      <c r="H314" s="9"/>
      <c r="I314" s="35"/>
      <c r="J314" s="35"/>
      <c r="K314" s="35"/>
      <c r="L314" s="9"/>
      <c r="M314" s="11" t="s">
        <v>21</v>
      </c>
      <c r="N314" s="35"/>
      <c r="O314" s="35"/>
      <c r="P314" s="35"/>
      <c r="Q314" s="10"/>
    </row>
    <row r="315" spans="1:17" x14ac:dyDescent="0.45">
      <c r="A315" s="7" t="s">
        <v>0</v>
      </c>
      <c r="B315" s="11" t="s">
        <v>3</v>
      </c>
      <c r="C315" s="12" t="s">
        <v>1</v>
      </c>
      <c r="D315" s="12" t="s">
        <v>2</v>
      </c>
      <c r="E315" s="22" t="s">
        <v>7</v>
      </c>
      <c r="F315" s="39" t="s">
        <v>92</v>
      </c>
      <c r="G315" s="42" t="s">
        <v>8</v>
      </c>
      <c r="H315" s="12" t="s">
        <v>9</v>
      </c>
      <c r="I315" s="35"/>
      <c r="J315" s="35"/>
      <c r="K315" s="35"/>
      <c r="L315" s="9"/>
      <c r="M315" s="36">
        <v>206048.96</v>
      </c>
      <c r="N315" s="35"/>
      <c r="O315" s="44"/>
      <c r="P315" s="35"/>
      <c r="Q315" s="10"/>
    </row>
    <row r="316" spans="1:17" x14ac:dyDescent="0.45">
      <c r="A316" s="13" t="s">
        <v>180</v>
      </c>
      <c r="B316" s="35">
        <v>197</v>
      </c>
      <c r="C316" s="9">
        <v>15.99</v>
      </c>
      <c r="D316" s="9">
        <f>C316*B316</f>
        <v>3150.03</v>
      </c>
      <c r="E316" s="36" t="s">
        <v>37</v>
      </c>
      <c r="F316" s="38">
        <f>D316/D319</f>
        <v>0.40456109392277972</v>
      </c>
      <c r="G316" s="21">
        <v>16</v>
      </c>
      <c r="H316" s="9">
        <f>(B316*G316)-D316</f>
        <v>1.9699999999997999</v>
      </c>
      <c r="I316" s="35" t="s">
        <v>71</v>
      </c>
      <c r="J316" s="35"/>
      <c r="K316" s="35" t="str">
        <f>"buy "&amp;B316&amp;" "&amp;A316&amp;" @ $"&amp;G316</f>
        <v>buy 197 CNTA @ $16</v>
      </c>
      <c r="L316" s="9">
        <f>L310-(G316*B316)</f>
        <v>204774.57</v>
      </c>
      <c r="M316" s="36">
        <f>L307-(G316*B316)</f>
        <v>195756.89</v>
      </c>
      <c r="N316" s="35"/>
      <c r="O316" s="35"/>
      <c r="P316" s="35"/>
      <c r="Q316" s="10"/>
    </row>
    <row r="317" spans="1:17" x14ac:dyDescent="0.45">
      <c r="A317" s="13" t="s">
        <v>181</v>
      </c>
      <c r="B317" s="35">
        <v>73</v>
      </c>
      <c r="C317" s="9">
        <v>18.079999999999998</v>
      </c>
      <c r="D317" s="9">
        <f>C317*B317</f>
        <v>1319.84</v>
      </c>
      <c r="E317" s="36" t="s">
        <v>37</v>
      </c>
      <c r="F317" s="38">
        <f>D317/D319</f>
        <v>0.16950819966890524</v>
      </c>
      <c r="G317" s="21">
        <v>18.010000000000002</v>
      </c>
      <c r="H317" s="9">
        <f>(B317*G317)-D317</f>
        <v>-5.1099999999999</v>
      </c>
      <c r="I317" s="35" t="s">
        <v>71</v>
      </c>
      <c r="J317" s="35"/>
      <c r="K317" s="35" t="str">
        <f>"buy "&amp;B317&amp;" "&amp;A317&amp;" @ $"&amp;G317</f>
        <v>buy 73 PHAT @ $18.01</v>
      </c>
      <c r="L317" s="9">
        <f>L316-(G317*B317)</f>
        <v>203459.84</v>
      </c>
      <c r="M317" s="36">
        <f>M316-(G317*B317)</f>
        <v>194442.16</v>
      </c>
      <c r="N317" s="35"/>
      <c r="O317" s="35"/>
      <c r="P317" s="35"/>
      <c r="Q317" s="10"/>
    </row>
    <row r="318" spans="1:17" x14ac:dyDescent="0.45">
      <c r="A318" s="23" t="s">
        <v>182</v>
      </c>
      <c r="B318" s="24">
        <v>79</v>
      </c>
      <c r="C318" s="25">
        <v>41.98</v>
      </c>
      <c r="D318" s="25">
        <f>C318*B318</f>
        <v>3316.4199999999996</v>
      </c>
      <c r="E318" s="36" t="s">
        <v>37</v>
      </c>
      <c r="F318" s="38">
        <f>D318/D319</f>
        <v>0.42593070640831515</v>
      </c>
      <c r="G318" s="26">
        <v>42.06</v>
      </c>
      <c r="H318" s="25">
        <f>(B318*G318)-D318</f>
        <v>6.3200000000006185</v>
      </c>
      <c r="I318" s="35" t="s">
        <v>71</v>
      </c>
      <c r="J318" s="35"/>
      <c r="K318" s="35" t="str">
        <f>"buy "&amp;B318&amp;" "&amp;A318&amp;" @ $"&amp;G318</f>
        <v>buy 79 TRUP @ $42.06</v>
      </c>
      <c r="L318" s="9">
        <f>L317-(G318*B318)</f>
        <v>200137.1</v>
      </c>
      <c r="M318" s="36">
        <f>M317-(G318*B318)</f>
        <v>191119.42</v>
      </c>
      <c r="N318" s="35" t="str">
        <f>TEXT(ROUND(M318,2),"$#,##0.00")&amp;" will be the balance in the account after purchases.  "</f>
        <v xml:space="preserve">$191,119.42 will be the balance in the account after purchases.  </v>
      </c>
      <c r="O318" s="35"/>
      <c r="P318" s="35"/>
      <c r="Q318" s="10"/>
    </row>
    <row r="319" spans="1:17" x14ac:dyDescent="0.45">
      <c r="A319" s="13"/>
      <c r="B319" s="35"/>
      <c r="C319" s="9"/>
      <c r="D319" s="9">
        <f>SUM(D316:D318)</f>
        <v>7786.2899999999991</v>
      </c>
      <c r="E319" s="35"/>
      <c r="F319" s="38">
        <f>SUM(F316:F318)</f>
        <v>1</v>
      </c>
      <c r="G319" s="9" t="s">
        <v>15</v>
      </c>
      <c r="H319" s="9">
        <f>SUM(H316:H318)</f>
        <v>3.1800000000005184</v>
      </c>
      <c r="I319" s="35"/>
      <c r="J319" s="35"/>
      <c r="K319" s="35"/>
      <c r="L319" s="9"/>
      <c r="M319" s="35"/>
      <c r="N319" s="35" t="s">
        <v>27</v>
      </c>
      <c r="O319" s="35"/>
      <c r="P319" s="35"/>
      <c r="Q319" s="10"/>
    </row>
    <row r="320" spans="1:17" x14ac:dyDescent="0.45">
      <c r="A320" s="13"/>
      <c r="B320" s="35"/>
      <c r="C320" s="9"/>
      <c r="D320" s="9"/>
      <c r="E320" s="35"/>
      <c r="F320" s="35"/>
      <c r="G320" s="9"/>
      <c r="H320" s="9"/>
      <c r="I320" s="35"/>
      <c r="J320" s="35"/>
      <c r="K320" s="35"/>
      <c r="L320" s="9"/>
      <c r="M320" s="11" t="str">
        <f>IF(J311+M318&gt;0,"Credit Surplus","Credit Shortage")</f>
        <v>Credit Surplus</v>
      </c>
      <c r="N320" s="36">
        <f>J311+M318</f>
        <v>200137.1</v>
      </c>
      <c r="O320" s="35" t="s">
        <v>60</v>
      </c>
      <c r="P320" s="35"/>
      <c r="Q320" s="10"/>
    </row>
    <row r="321" spans="1:17" x14ac:dyDescent="0.45">
      <c r="A321" s="13"/>
      <c r="B321" s="35"/>
      <c r="C321" s="9"/>
      <c r="D321" s="9"/>
      <c r="E321" s="35"/>
      <c r="F321" s="35"/>
      <c r="G321" s="9"/>
      <c r="H321" s="9"/>
      <c r="I321" s="35"/>
      <c r="J321" s="35"/>
      <c r="K321" s="35"/>
      <c r="L321" s="9"/>
      <c r="M321" s="35"/>
      <c r="N321" s="35"/>
      <c r="O321" s="35"/>
      <c r="P321" s="35"/>
      <c r="Q321" s="10"/>
    </row>
    <row r="322" spans="1:17" x14ac:dyDescent="0.45">
      <c r="A322" s="13"/>
      <c r="B322" s="35"/>
      <c r="C322" s="9"/>
      <c r="D322" s="9"/>
      <c r="E322" s="35"/>
      <c r="F322" s="35"/>
      <c r="G322" s="9"/>
      <c r="H322" s="9"/>
      <c r="I322" s="35"/>
      <c r="J322" s="35"/>
      <c r="K322" s="35"/>
      <c r="L322" s="35"/>
      <c r="M322" s="35"/>
      <c r="N322" s="35"/>
      <c r="O322" s="35"/>
      <c r="P322" s="35"/>
      <c r="Q322" s="10"/>
    </row>
    <row r="323" spans="1:17" x14ac:dyDescent="0.45">
      <c r="A323" s="13" t="s">
        <v>11</v>
      </c>
      <c r="B323" s="35"/>
      <c r="C323" s="9"/>
      <c r="D323" s="21">
        <v>2254.6999999999998</v>
      </c>
      <c r="E323" s="35" t="s">
        <v>76</v>
      </c>
      <c r="F323" s="35"/>
      <c r="G323" s="9"/>
      <c r="H323" s="9"/>
      <c r="I323" s="35"/>
      <c r="J323" s="35"/>
      <c r="K323" s="35"/>
      <c r="L323" s="35"/>
      <c r="M323" s="35"/>
      <c r="N323" s="35"/>
      <c r="O323" s="35"/>
      <c r="P323" s="35"/>
      <c r="Q323" s="10"/>
    </row>
    <row r="324" spans="1:17" x14ac:dyDescent="0.45">
      <c r="A324" s="13" t="s">
        <v>12</v>
      </c>
      <c r="B324" s="35"/>
      <c r="C324" s="9"/>
      <c r="D324" s="9">
        <f>H311</f>
        <v>51.269999999999811</v>
      </c>
      <c r="E324" s="35" t="s">
        <v>16</v>
      </c>
      <c r="F324" s="35"/>
      <c r="G324" s="9"/>
      <c r="H324" s="9"/>
      <c r="I324" s="35"/>
      <c r="J324" s="35"/>
      <c r="K324" s="35"/>
      <c r="L324" s="35"/>
      <c r="M324" s="35"/>
      <c r="N324" s="35"/>
      <c r="O324" s="35"/>
      <c r="P324" s="35"/>
      <c r="Q324" s="10"/>
    </row>
    <row r="325" spans="1:17" x14ac:dyDescent="0.45">
      <c r="A325" s="13" t="s">
        <v>13</v>
      </c>
      <c r="B325" s="35"/>
      <c r="C325" s="9"/>
      <c r="D325" s="9">
        <f>D323+D324</f>
        <v>2305.9699999999998</v>
      </c>
      <c r="E325" s="35"/>
      <c r="F325" s="35"/>
      <c r="G325" s="9"/>
      <c r="H325" s="9"/>
      <c r="I325" s="35"/>
      <c r="J325" s="35"/>
      <c r="K325" s="35"/>
      <c r="L325" s="35"/>
      <c r="M325" s="35"/>
      <c r="N325" s="35"/>
      <c r="O325" s="35"/>
      <c r="P325" s="35"/>
      <c r="Q325" s="10"/>
    </row>
    <row r="326" spans="1:17" x14ac:dyDescent="0.45">
      <c r="A326" s="13" t="s">
        <v>14</v>
      </c>
      <c r="B326" s="35"/>
      <c r="C326" s="9"/>
      <c r="D326" s="9">
        <f>H319</f>
        <v>3.1800000000005184</v>
      </c>
      <c r="E326" s="35" t="s">
        <v>17</v>
      </c>
      <c r="F326" s="35"/>
      <c r="G326" s="9"/>
      <c r="H326" s="9"/>
      <c r="I326" s="35"/>
      <c r="J326" s="35"/>
      <c r="K326" s="35"/>
      <c r="L326" s="35"/>
      <c r="M326" s="35"/>
      <c r="N326" s="35"/>
      <c r="O326" s="35"/>
      <c r="P326" s="35"/>
      <c r="Q326" s="10"/>
    </row>
    <row r="327" spans="1:17" ht="14.65" thickBot="1" x14ac:dyDescent="0.5">
      <c r="A327" s="15" t="s">
        <v>13</v>
      </c>
      <c r="B327" s="16"/>
      <c r="C327" s="17"/>
      <c r="D327" s="46">
        <f>D325-D326</f>
        <v>2302.7899999999991</v>
      </c>
      <c r="E327" s="47" t="s">
        <v>18</v>
      </c>
      <c r="F327" s="16"/>
      <c r="G327" s="17"/>
      <c r="H327" s="17"/>
      <c r="I327" s="16"/>
      <c r="J327" s="16"/>
      <c r="K327" s="16"/>
      <c r="L327" s="16"/>
      <c r="M327" s="16"/>
      <c r="N327" s="16"/>
      <c r="O327" s="16"/>
      <c r="P327" s="16"/>
      <c r="Q327" s="18"/>
    </row>
    <row r="328" spans="1:17" ht="14.65" thickTop="1" x14ac:dyDescent="0.45"/>
    <row r="334" spans="1:17" ht="14.65" thickBot="1" x14ac:dyDescent="0.5"/>
    <row r="335" spans="1:17" ht="14.65" thickTop="1" x14ac:dyDescent="0.45">
      <c r="A335" s="2"/>
      <c r="B335" s="3"/>
      <c r="C335" s="4">
        <v>45536</v>
      </c>
      <c r="D335" s="5"/>
      <c r="E335" s="3"/>
      <c r="F335" s="3"/>
      <c r="G335" s="5"/>
      <c r="H335" s="5"/>
      <c r="I335" s="3"/>
      <c r="J335" s="3"/>
      <c r="K335" s="3"/>
      <c r="L335" s="20" t="s">
        <v>19</v>
      </c>
      <c r="M335" s="3"/>
      <c r="N335" s="3"/>
      <c r="O335" s="3"/>
      <c r="P335" s="3"/>
      <c r="Q335" s="6"/>
    </row>
    <row r="336" spans="1:17" x14ac:dyDescent="0.45">
      <c r="A336" s="7" t="s">
        <v>5</v>
      </c>
      <c r="B336" s="35"/>
      <c r="C336" s="9"/>
      <c r="D336" s="9"/>
      <c r="E336" s="35"/>
      <c r="F336" s="35"/>
      <c r="G336" s="9"/>
      <c r="H336" s="9"/>
      <c r="I336" s="35"/>
      <c r="J336" s="11" t="s">
        <v>24</v>
      </c>
      <c r="K336" s="35"/>
      <c r="L336" s="11" t="s">
        <v>10</v>
      </c>
      <c r="M336" s="35"/>
      <c r="N336" s="35"/>
      <c r="O336" s="35"/>
      <c r="P336" s="35"/>
      <c r="Q336" s="10"/>
    </row>
    <row r="337" spans="1:17" x14ac:dyDescent="0.45">
      <c r="A337" s="7" t="s">
        <v>0</v>
      </c>
      <c r="B337" s="11" t="s">
        <v>3</v>
      </c>
      <c r="C337" s="12" t="s">
        <v>1</v>
      </c>
      <c r="D337" s="12" t="s">
        <v>4</v>
      </c>
      <c r="E337" s="11" t="s">
        <v>7</v>
      </c>
      <c r="F337" s="37" t="s">
        <v>92</v>
      </c>
      <c r="G337" s="12" t="s">
        <v>8</v>
      </c>
      <c r="H337" s="12" t="s">
        <v>9</v>
      </c>
      <c r="I337" s="33" t="s">
        <v>70</v>
      </c>
      <c r="J337" s="11" t="s">
        <v>23</v>
      </c>
      <c r="K337" s="35"/>
      <c r="L337" s="31">
        <v>200000.46</v>
      </c>
      <c r="M337" s="35" t="s">
        <v>118</v>
      </c>
      <c r="N337" s="35"/>
      <c r="O337" s="35"/>
      <c r="P337" s="35"/>
      <c r="Q337" s="10"/>
    </row>
    <row r="338" spans="1:17" x14ac:dyDescent="0.45">
      <c r="A338" s="13" t="s">
        <v>169</v>
      </c>
      <c r="B338" s="35">
        <v>27</v>
      </c>
      <c r="C338" s="9">
        <v>43.82</v>
      </c>
      <c r="D338" s="9">
        <f>C338*B338</f>
        <v>1183.1400000000001</v>
      </c>
      <c r="E338" s="36" t="s">
        <v>37</v>
      </c>
      <c r="F338" s="38">
        <f>D338/D341</f>
        <v>0.20993851640893246</v>
      </c>
      <c r="G338" s="45">
        <v>42.8</v>
      </c>
      <c r="H338" s="9">
        <f>(B338*G338)-D338</f>
        <v>-27.540000000000191</v>
      </c>
      <c r="I338" s="35" t="s">
        <v>71</v>
      </c>
      <c r="J338" s="36">
        <f>G338*B338</f>
        <v>1155.5999999999999</v>
      </c>
      <c r="K338" s="35" t="str">
        <f>"sell "&amp;B338&amp;" "&amp;A338&amp;" @ $"&amp;G338</f>
        <v>sell 27 SMTC @ $42.8</v>
      </c>
      <c r="L338" s="9">
        <f>L337+(G338*B338)</f>
        <v>201156.06</v>
      </c>
      <c r="M338" s="35"/>
      <c r="N338" s="35"/>
      <c r="O338" s="35"/>
      <c r="P338" s="35"/>
      <c r="Q338" s="10"/>
    </row>
    <row r="339" spans="1:17" x14ac:dyDescent="0.45">
      <c r="A339" s="13" t="s">
        <v>170</v>
      </c>
      <c r="B339" s="35">
        <v>361</v>
      </c>
      <c r="C339" s="9">
        <v>4.59</v>
      </c>
      <c r="D339" s="9">
        <f>C339*B339</f>
        <v>1656.99</v>
      </c>
      <c r="E339" s="36" t="s">
        <v>37</v>
      </c>
      <c r="F339" s="38">
        <f>D339/D341</f>
        <v>0.29401932341433556</v>
      </c>
      <c r="G339" s="45">
        <v>4.5199999999999996</v>
      </c>
      <c r="H339" s="9">
        <f>(B339*G339)-D339</f>
        <v>-25.270000000000209</v>
      </c>
      <c r="I339" s="35" t="s">
        <v>71</v>
      </c>
      <c r="J339" s="36">
        <f>G339*B339</f>
        <v>1631.7199999999998</v>
      </c>
      <c r="K339" s="35" t="str">
        <f>"sell "&amp;B339&amp;" "&amp;A339&amp;" @ $"&amp;G339</f>
        <v>sell 361 FSM @ $4.52</v>
      </c>
      <c r="L339" s="9">
        <f>L338+(G339*B339)</f>
        <v>202787.78</v>
      </c>
      <c r="M339" s="35"/>
      <c r="N339" s="35"/>
      <c r="O339" s="35"/>
      <c r="P339" s="35"/>
      <c r="Q339" s="10"/>
    </row>
    <row r="340" spans="1:17" x14ac:dyDescent="0.45">
      <c r="A340" s="13" t="s">
        <v>171</v>
      </c>
      <c r="B340" s="35">
        <v>273</v>
      </c>
      <c r="C340" s="9">
        <v>10.24</v>
      </c>
      <c r="D340" s="9">
        <f>C340*B340</f>
        <v>2795.52</v>
      </c>
      <c r="E340" s="36" t="s">
        <v>37</v>
      </c>
      <c r="F340" s="38">
        <f>D340/D341</f>
        <v>0.49604216017673208</v>
      </c>
      <c r="G340" s="45">
        <v>10.26</v>
      </c>
      <c r="H340" s="9">
        <f>(B340*G340)-D340</f>
        <v>5.4600000000000364</v>
      </c>
      <c r="I340" s="35" t="s">
        <v>71</v>
      </c>
      <c r="J340" s="36">
        <f>G340*B340</f>
        <v>2800.98</v>
      </c>
      <c r="K340" s="35" t="str">
        <f>"sell "&amp;B340&amp;" "&amp;A340&amp;" @ $"&amp;G340</f>
        <v>sell 273 BBAR @ $10.26</v>
      </c>
      <c r="L340" s="9">
        <f>L339+(G340*B340)</f>
        <v>205588.76</v>
      </c>
      <c r="M340" s="35" t="s">
        <v>22</v>
      </c>
      <c r="N340" s="35"/>
      <c r="O340" s="35"/>
      <c r="P340" s="35"/>
      <c r="Q340" s="10"/>
    </row>
    <row r="341" spans="1:17" x14ac:dyDescent="0.45">
      <c r="A341" s="13"/>
      <c r="B341" s="35" t="s">
        <v>3</v>
      </c>
      <c r="C341" s="9"/>
      <c r="D341" s="9">
        <f>SUM(D338:D340)</f>
        <v>5635.65</v>
      </c>
      <c r="E341" s="36"/>
      <c r="F341" s="38">
        <f>SUM(F338:F340)</f>
        <v>1</v>
      </c>
      <c r="G341" s="41"/>
      <c r="H341" s="9">
        <f>SUM(H338:H340)</f>
        <v>-47.350000000000364</v>
      </c>
      <c r="I341" s="35"/>
      <c r="J341" s="36">
        <f>SUM(J338:J340)</f>
        <v>5588.2999999999993</v>
      </c>
      <c r="K341" s="35"/>
      <c r="L341" s="9"/>
      <c r="M341" s="35"/>
      <c r="N341" s="35"/>
      <c r="O341" s="35"/>
      <c r="P341" s="35"/>
      <c r="Q341" s="10"/>
    </row>
    <row r="342" spans="1:17" x14ac:dyDescent="0.45">
      <c r="A342" s="13"/>
      <c r="B342" s="35"/>
      <c r="C342" s="9"/>
      <c r="D342" s="9"/>
      <c r="E342" s="35"/>
      <c r="F342" s="35"/>
      <c r="G342" s="41"/>
      <c r="H342" s="9"/>
      <c r="I342" s="35"/>
      <c r="J342" s="35"/>
      <c r="K342" s="35"/>
      <c r="L342" s="9"/>
      <c r="M342" s="35"/>
      <c r="N342" s="35"/>
      <c r="O342" s="35"/>
      <c r="P342" s="35"/>
      <c r="Q342" s="10"/>
    </row>
    <row r="343" spans="1:17" x14ac:dyDescent="0.45">
      <c r="A343" s="13"/>
      <c r="B343" s="35"/>
      <c r="C343" s="9"/>
      <c r="D343" s="9"/>
      <c r="E343" s="19"/>
      <c r="F343" s="35"/>
      <c r="G343" s="41"/>
      <c r="H343" s="9"/>
      <c r="I343" s="35"/>
      <c r="J343" s="35"/>
      <c r="K343" s="35"/>
      <c r="L343" s="9"/>
      <c r="M343" s="11" t="s">
        <v>20</v>
      </c>
      <c r="N343" s="35"/>
      <c r="O343" s="35"/>
      <c r="P343" s="35"/>
      <c r="Q343" s="10"/>
    </row>
    <row r="344" spans="1:17" x14ac:dyDescent="0.45">
      <c r="A344" s="7" t="s">
        <v>6</v>
      </c>
      <c r="B344" s="35"/>
      <c r="C344" s="9"/>
      <c r="D344" s="9"/>
      <c r="E344" s="19"/>
      <c r="F344" s="35"/>
      <c r="G344" s="41"/>
      <c r="H344" s="9"/>
      <c r="I344" s="35"/>
      <c r="J344" s="35"/>
      <c r="K344" s="35"/>
      <c r="L344" s="9"/>
      <c r="M344" s="11" t="s">
        <v>21</v>
      </c>
      <c r="N344" s="35"/>
      <c r="O344" s="35"/>
      <c r="P344" s="35"/>
      <c r="Q344" s="10"/>
    </row>
    <row r="345" spans="1:17" x14ac:dyDescent="0.45">
      <c r="A345" s="7" t="s">
        <v>0</v>
      </c>
      <c r="B345" s="11" t="s">
        <v>3</v>
      </c>
      <c r="C345" s="12" t="s">
        <v>1</v>
      </c>
      <c r="D345" s="12" t="s">
        <v>2</v>
      </c>
      <c r="E345" s="22" t="s">
        <v>7</v>
      </c>
      <c r="F345" s="39" t="s">
        <v>92</v>
      </c>
      <c r="G345" s="42" t="s">
        <v>8</v>
      </c>
      <c r="H345" s="12" t="s">
        <v>9</v>
      </c>
      <c r="I345" s="35"/>
      <c r="J345" s="35"/>
      <c r="K345" s="35"/>
      <c r="L345" s="9"/>
      <c r="M345" s="36">
        <v>206048.96</v>
      </c>
      <c r="N345" s="35"/>
      <c r="O345" s="44"/>
      <c r="P345" s="35"/>
      <c r="Q345" s="10"/>
    </row>
    <row r="346" spans="1:17" x14ac:dyDescent="0.45">
      <c r="A346" s="13" t="s">
        <v>178</v>
      </c>
      <c r="B346" s="35">
        <v>64</v>
      </c>
      <c r="C346" s="9">
        <v>23.52</v>
      </c>
      <c r="D346" s="9">
        <f>C346*B346</f>
        <v>1505.28</v>
      </c>
      <c r="E346" s="36" t="s">
        <v>37</v>
      </c>
      <c r="F346" s="38">
        <f>D346/D349</f>
        <v>0.22402333576414213</v>
      </c>
      <c r="G346" s="21">
        <v>23.32</v>
      </c>
      <c r="H346" s="9">
        <f>(B346*G346)-D346</f>
        <v>-12.799999999999955</v>
      </c>
      <c r="I346" s="35" t="s">
        <v>71</v>
      </c>
      <c r="J346" s="35"/>
      <c r="K346" s="35" t="str">
        <f>"buy "&amp;B346&amp;" "&amp;A346&amp;" @ $"&amp;G346</f>
        <v>buy 64 LTH @ $23.32</v>
      </c>
      <c r="L346" s="9">
        <f>L340-(G346*B346)</f>
        <v>204096.28</v>
      </c>
      <c r="M346" s="36">
        <f>L337-(G346*B346)</f>
        <v>198507.97999999998</v>
      </c>
      <c r="N346" s="35"/>
      <c r="O346" s="35"/>
      <c r="P346" s="35"/>
      <c r="Q346" s="10"/>
    </row>
    <row r="347" spans="1:17" x14ac:dyDescent="0.45">
      <c r="A347" s="13" t="s">
        <v>179</v>
      </c>
      <c r="B347" s="35">
        <v>53</v>
      </c>
      <c r="C347" s="9">
        <v>52.4</v>
      </c>
      <c r="D347" s="9">
        <f>C347*B347</f>
        <v>2777.2</v>
      </c>
      <c r="E347" s="36" t="s">
        <v>37</v>
      </c>
      <c r="F347" s="38">
        <f>D347/D349</f>
        <v>0.41331686336374329</v>
      </c>
      <c r="G347" s="21">
        <v>51.98</v>
      </c>
      <c r="H347" s="9">
        <f>(B347*G347)-D347</f>
        <v>-22.259999999999764</v>
      </c>
      <c r="I347" s="35" t="s">
        <v>71</v>
      </c>
      <c r="J347" s="35"/>
      <c r="K347" s="35" t="str">
        <f>"buy "&amp;B347&amp;" "&amp;A347&amp;" @ $"&amp;G347</f>
        <v>buy 53 TBBK @ $51.98</v>
      </c>
      <c r="L347" s="9">
        <f>L346-(G347*B347)</f>
        <v>201341.34</v>
      </c>
      <c r="M347" s="36">
        <f>M346-(G347*B347)</f>
        <v>195753.03999999998</v>
      </c>
      <c r="N347" s="35"/>
      <c r="O347" s="35"/>
      <c r="P347" s="35"/>
      <c r="Q347" s="10"/>
    </row>
    <row r="348" spans="1:17" x14ac:dyDescent="0.45">
      <c r="A348" s="23" t="s">
        <v>134</v>
      </c>
      <c r="B348" s="24">
        <v>89</v>
      </c>
      <c r="C348" s="25">
        <v>27.38</v>
      </c>
      <c r="D348" s="25">
        <f>C348*B348</f>
        <v>2436.8199999999997</v>
      </c>
      <c r="E348" s="36" t="s">
        <v>37</v>
      </c>
      <c r="F348" s="38">
        <f>D348/D349</f>
        <v>0.36265980087211463</v>
      </c>
      <c r="G348" s="26">
        <v>27.45</v>
      </c>
      <c r="H348" s="25">
        <f>(B348*G348)-D348</f>
        <v>6.2300000000000182</v>
      </c>
      <c r="I348" s="35" t="s">
        <v>71</v>
      </c>
      <c r="J348" s="35"/>
      <c r="K348" s="35" t="str">
        <f>"buy "&amp;B348&amp;" "&amp;A348&amp;" @ $"&amp;G348</f>
        <v>buy 89 CNK @ $27.45</v>
      </c>
      <c r="L348" s="9">
        <f>L347-(G348*B348)</f>
        <v>198898.29</v>
      </c>
      <c r="M348" s="36">
        <f>M347-(G348*B348)</f>
        <v>193309.99</v>
      </c>
      <c r="N348" s="35" t="str">
        <f>TEXT(ROUND(M348,2),"$#,##0.00")&amp;" will be the balance in the account after purchases.  "</f>
        <v xml:space="preserve">$193,309.99 will be the balance in the account after purchases.  </v>
      </c>
      <c r="O348" s="35"/>
      <c r="P348" s="35"/>
      <c r="Q348" s="10"/>
    </row>
    <row r="349" spans="1:17" x14ac:dyDescent="0.45">
      <c r="A349" s="13"/>
      <c r="B349" s="35"/>
      <c r="C349" s="9"/>
      <c r="D349" s="9">
        <f>SUM(D346:D348)</f>
        <v>6719.2999999999993</v>
      </c>
      <c r="E349" s="35"/>
      <c r="F349" s="38">
        <f>SUM(F346:F348)</f>
        <v>1</v>
      </c>
      <c r="G349" s="9" t="s">
        <v>15</v>
      </c>
      <c r="H349" s="9">
        <f>SUM(H346:H348)</f>
        <v>-28.8299999999997</v>
      </c>
      <c r="I349" s="35"/>
      <c r="J349" s="35"/>
      <c r="K349" s="35"/>
      <c r="L349" s="9"/>
      <c r="M349" s="35"/>
      <c r="N349" s="35" t="s">
        <v>27</v>
      </c>
      <c r="O349" s="35"/>
      <c r="P349" s="35"/>
      <c r="Q349" s="10"/>
    </row>
    <row r="350" spans="1:17" x14ac:dyDescent="0.45">
      <c r="A350" s="13"/>
      <c r="B350" s="35"/>
      <c r="C350" s="9"/>
      <c r="D350" s="9"/>
      <c r="E350" s="35"/>
      <c r="F350" s="35"/>
      <c r="G350" s="9"/>
      <c r="H350" s="9"/>
      <c r="I350" s="35"/>
      <c r="J350" s="35"/>
      <c r="K350" s="35"/>
      <c r="L350" s="9"/>
      <c r="M350" s="11" t="str">
        <f>IF(J341+M348&gt;0,"Credit Surplus","Credit Shortage")</f>
        <v>Credit Surplus</v>
      </c>
      <c r="N350" s="36">
        <f>J341+M348</f>
        <v>198898.28999999998</v>
      </c>
      <c r="O350" s="35" t="s">
        <v>60</v>
      </c>
      <c r="P350" s="35"/>
      <c r="Q350" s="10"/>
    </row>
    <row r="351" spans="1:17" x14ac:dyDescent="0.45">
      <c r="A351" s="13"/>
      <c r="B351" s="35"/>
      <c r="C351" s="9"/>
      <c r="D351" s="9"/>
      <c r="E351" s="35"/>
      <c r="F351" s="35"/>
      <c r="G351" s="9"/>
      <c r="H351" s="9"/>
      <c r="I351" s="35"/>
      <c r="J351" s="35"/>
      <c r="K351" s="35"/>
      <c r="L351" s="9"/>
      <c r="M351" s="35"/>
      <c r="N351" s="35"/>
      <c r="O351" s="35"/>
      <c r="P351" s="35"/>
      <c r="Q351" s="10"/>
    </row>
    <row r="352" spans="1:17" x14ac:dyDescent="0.45">
      <c r="A352" s="13"/>
      <c r="B352" s="35"/>
      <c r="C352" s="9"/>
      <c r="D352" s="9"/>
      <c r="E352" s="35"/>
      <c r="F352" s="35"/>
      <c r="G352" s="9"/>
      <c r="H352" s="9"/>
      <c r="I352" s="35"/>
      <c r="J352" s="35"/>
      <c r="K352" s="35"/>
      <c r="L352" s="35"/>
      <c r="M352" s="35"/>
      <c r="N352" s="35"/>
      <c r="O352" s="35"/>
      <c r="P352" s="35"/>
      <c r="Q352" s="10"/>
    </row>
    <row r="353" spans="1:17" x14ac:dyDescent="0.45">
      <c r="A353" s="13" t="s">
        <v>11</v>
      </c>
      <c r="B353" s="35"/>
      <c r="C353" s="9"/>
      <c r="D353" s="21">
        <v>93.1</v>
      </c>
      <c r="E353" s="35" t="s">
        <v>76</v>
      </c>
      <c r="F353" s="35"/>
      <c r="G353" s="9"/>
      <c r="H353" s="9"/>
      <c r="I353" s="35"/>
      <c r="J353" s="35"/>
      <c r="K353" s="35"/>
      <c r="L353" s="35"/>
      <c r="M353" s="35"/>
      <c r="N353" s="35"/>
      <c r="O353" s="35"/>
      <c r="P353" s="35"/>
      <c r="Q353" s="10"/>
    </row>
    <row r="354" spans="1:17" x14ac:dyDescent="0.45">
      <c r="A354" s="13" t="s">
        <v>12</v>
      </c>
      <c r="B354" s="35"/>
      <c r="C354" s="9"/>
      <c r="D354" s="9">
        <f>H341</f>
        <v>-47.350000000000364</v>
      </c>
      <c r="E354" s="35" t="s">
        <v>16</v>
      </c>
      <c r="F354" s="35"/>
      <c r="G354" s="9"/>
      <c r="H354" s="9"/>
      <c r="I354" s="35"/>
      <c r="J354" s="35"/>
      <c r="K354" s="35"/>
      <c r="L354" s="35"/>
      <c r="M354" s="35"/>
      <c r="N354" s="35"/>
      <c r="O354" s="35"/>
      <c r="P354" s="35"/>
      <c r="Q354" s="10"/>
    </row>
    <row r="355" spans="1:17" x14ac:dyDescent="0.45">
      <c r="A355" s="13" t="s">
        <v>13</v>
      </c>
      <c r="B355" s="35"/>
      <c r="C355" s="9"/>
      <c r="D355" s="9">
        <f>D353+D354</f>
        <v>45.749999999999631</v>
      </c>
      <c r="E355" s="35"/>
      <c r="F355" s="35"/>
      <c r="G355" s="9"/>
      <c r="H355" s="9"/>
      <c r="I355" s="35"/>
      <c r="J355" s="35"/>
      <c r="K355" s="35"/>
      <c r="L355" s="35"/>
      <c r="M355" s="35"/>
      <c r="N355" s="35"/>
      <c r="O355" s="35"/>
      <c r="P355" s="35"/>
      <c r="Q355" s="10"/>
    </row>
    <row r="356" spans="1:17" x14ac:dyDescent="0.45">
      <c r="A356" s="13" t="s">
        <v>14</v>
      </c>
      <c r="B356" s="35"/>
      <c r="C356" s="9"/>
      <c r="D356" s="9">
        <f>H349</f>
        <v>-28.8299999999997</v>
      </c>
      <c r="E356" s="35" t="s">
        <v>17</v>
      </c>
      <c r="F356" s="35"/>
      <c r="G356" s="9"/>
      <c r="H356" s="9"/>
      <c r="I356" s="35"/>
      <c r="J356" s="35"/>
      <c r="K356" s="35"/>
      <c r="L356" s="35"/>
      <c r="M356" s="35"/>
      <c r="N356" s="35"/>
      <c r="O356" s="35"/>
      <c r="P356" s="35"/>
      <c r="Q356" s="10"/>
    </row>
    <row r="357" spans="1:17" ht="14.65" thickBot="1" x14ac:dyDescent="0.5">
      <c r="A357" s="15" t="s">
        <v>13</v>
      </c>
      <c r="B357" s="16"/>
      <c r="C357" s="17"/>
      <c r="D357" s="46">
        <f>D355-D356</f>
        <v>74.57999999999933</v>
      </c>
      <c r="E357" s="47" t="s">
        <v>18</v>
      </c>
      <c r="F357" s="16"/>
      <c r="G357" s="17"/>
      <c r="H357" s="17"/>
      <c r="I357" s="16"/>
      <c r="J357" s="16"/>
      <c r="K357" s="16"/>
      <c r="L357" s="16"/>
      <c r="M357" s="16"/>
      <c r="N357" s="16"/>
      <c r="O357" s="16"/>
      <c r="P357" s="16"/>
      <c r="Q357" s="18"/>
    </row>
    <row r="358" spans="1:17" ht="14.65" thickTop="1" x14ac:dyDescent="0.45"/>
    <row r="364" spans="1:17" ht="14.65" thickBot="1" x14ac:dyDescent="0.5"/>
    <row r="365" spans="1:17" ht="14.65" thickTop="1" x14ac:dyDescent="0.45">
      <c r="A365" s="2"/>
      <c r="B365" s="3"/>
      <c r="C365" s="4">
        <v>45505</v>
      </c>
      <c r="D365" s="5"/>
      <c r="E365" s="3"/>
      <c r="F365" s="3"/>
      <c r="G365" s="5"/>
      <c r="H365" s="5"/>
      <c r="I365" s="3"/>
      <c r="J365" s="3"/>
      <c r="K365" s="3"/>
      <c r="L365" s="20" t="s">
        <v>19</v>
      </c>
      <c r="M365" s="3"/>
      <c r="N365" s="3"/>
      <c r="O365" s="3"/>
      <c r="P365" s="3"/>
      <c r="Q365" s="6"/>
    </row>
    <row r="366" spans="1:17" x14ac:dyDescent="0.45">
      <c r="A366" s="7" t="s">
        <v>5</v>
      </c>
      <c r="B366" s="35"/>
      <c r="C366" s="9"/>
      <c r="D366" s="9"/>
      <c r="E366" s="35"/>
      <c r="F366" s="35"/>
      <c r="G366" s="9"/>
      <c r="H366" s="9"/>
      <c r="I366" s="35"/>
      <c r="J366" s="11" t="s">
        <v>24</v>
      </c>
      <c r="K366" s="35"/>
      <c r="L366" s="11" t="s">
        <v>10</v>
      </c>
      <c r="M366" s="35"/>
      <c r="N366" s="35"/>
      <c r="O366" s="35"/>
      <c r="P366" s="35"/>
      <c r="Q366" s="10"/>
    </row>
    <row r="367" spans="1:17" x14ac:dyDescent="0.45">
      <c r="A367" s="7" t="s">
        <v>0</v>
      </c>
      <c r="B367" s="11" t="s">
        <v>3</v>
      </c>
      <c r="C367" s="12" t="s">
        <v>1</v>
      </c>
      <c r="D367" s="12" t="s">
        <v>4</v>
      </c>
      <c r="E367" s="11" t="s">
        <v>7</v>
      </c>
      <c r="F367" s="37" t="s">
        <v>92</v>
      </c>
      <c r="G367" s="12" t="s">
        <v>8</v>
      </c>
      <c r="H367" s="12" t="s">
        <v>9</v>
      </c>
      <c r="I367" s="33" t="s">
        <v>70</v>
      </c>
      <c r="J367" s="11" t="s">
        <v>23</v>
      </c>
      <c r="K367" s="35"/>
      <c r="L367" s="31">
        <v>201110.93</v>
      </c>
      <c r="M367" s="35" t="s">
        <v>118</v>
      </c>
      <c r="N367" s="35"/>
      <c r="O367" s="35"/>
      <c r="P367" s="35"/>
      <c r="Q367" s="10"/>
    </row>
    <row r="368" spans="1:17" x14ac:dyDescent="0.45">
      <c r="A368" s="13" t="s">
        <v>164</v>
      </c>
      <c r="B368" s="35">
        <v>15</v>
      </c>
      <c r="C368" s="9">
        <v>52.82</v>
      </c>
      <c r="D368" s="9">
        <f>C368*B368</f>
        <v>792.3</v>
      </c>
      <c r="E368" s="36" t="s">
        <v>37</v>
      </c>
      <c r="F368" s="38">
        <f>D368/D371</f>
        <v>0.14577710068610727</v>
      </c>
      <c r="G368" s="45">
        <v>52.95</v>
      </c>
      <c r="H368" s="9">
        <f>(B368*G368)-D368</f>
        <v>1.9500000000000455</v>
      </c>
      <c r="I368" s="35" t="s">
        <v>71</v>
      </c>
      <c r="J368" s="36">
        <f>G368*B368</f>
        <v>794.25</v>
      </c>
      <c r="K368" s="35" t="str">
        <f>"sell "&amp;B368&amp;" "&amp;A368&amp;" @ $"&amp;G368</f>
        <v>sell 15 BMA @ $52.95</v>
      </c>
      <c r="L368" s="9">
        <f>L367+(G368*B368)</f>
        <v>201905.18</v>
      </c>
      <c r="M368" s="35"/>
      <c r="N368" s="35"/>
      <c r="O368" s="35"/>
      <c r="P368" s="35"/>
      <c r="Q368" s="10"/>
    </row>
    <row r="369" spans="1:17" x14ac:dyDescent="0.45">
      <c r="A369" s="13" t="s">
        <v>144</v>
      </c>
      <c r="B369" s="35">
        <v>27</v>
      </c>
      <c r="C369" s="9">
        <v>78.7</v>
      </c>
      <c r="D369" s="9">
        <f>C369*B369</f>
        <v>2124.9</v>
      </c>
      <c r="E369" s="36" t="s">
        <v>37</v>
      </c>
      <c r="F369" s="38">
        <f>D369/D371</f>
        <v>0.39096524201427413</v>
      </c>
      <c r="G369" s="45">
        <v>79.75</v>
      </c>
      <c r="H369" s="9">
        <f>(B369*G369)-D369</f>
        <v>28.349999999999909</v>
      </c>
      <c r="I369" s="35" t="s">
        <v>71</v>
      </c>
      <c r="J369" s="36">
        <f>G369*B369</f>
        <v>2153.25</v>
      </c>
      <c r="K369" s="35" t="str">
        <f>"sell "&amp;B369&amp;" "&amp;A369&amp;" @ $"&amp;G369</f>
        <v>sell 27 VRT @ $79.75</v>
      </c>
      <c r="L369" s="9">
        <f>L368+(G369*B369)</f>
        <v>204058.43</v>
      </c>
      <c r="M369" s="35"/>
      <c r="N369" s="35"/>
      <c r="O369" s="35"/>
      <c r="P369" s="35"/>
      <c r="Q369" s="10"/>
    </row>
    <row r="370" spans="1:17" x14ac:dyDescent="0.45">
      <c r="A370" s="13" t="s">
        <v>165</v>
      </c>
      <c r="B370" s="35">
        <v>69</v>
      </c>
      <c r="C370" s="9">
        <v>36.49</v>
      </c>
      <c r="D370" s="9">
        <f>C370*B370</f>
        <v>2517.81</v>
      </c>
      <c r="E370" s="36" t="s">
        <v>37</v>
      </c>
      <c r="F370" s="38">
        <f>D370/D371</f>
        <v>0.46325765729961854</v>
      </c>
      <c r="G370" s="45">
        <v>36.86</v>
      </c>
      <c r="H370" s="9">
        <f>(B370*G370)-D370</f>
        <v>25.5300000000002</v>
      </c>
      <c r="I370" s="35" t="s">
        <v>71</v>
      </c>
      <c r="J370" s="36">
        <f>G370*B370</f>
        <v>2543.34</v>
      </c>
      <c r="K370" s="35" t="str">
        <f>"sell "&amp;B370&amp;" "&amp;A370&amp;" @ $"&amp;G370</f>
        <v>sell 69 VITL @ $36.86</v>
      </c>
      <c r="L370" s="9">
        <f>L369+(G370*B370)</f>
        <v>206601.77</v>
      </c>
      <c r="M370" s="35" t="s">
        <v>22</v>
      </c>
      <c r="N370" s="35"/>
      <c r="O370" s="35"/>
      <c r="P370" s="35"/>
      <c r="Q370" s="10"/>
    </row>
    <row r="371" spans="1:17" x14ac:dyDescent="0.45">
      <c r="A371" s="13"/>
      <c r="B371" s="35"/>
      <c r="C371" s="9"/>
      <c r="D371" s="9">
        <f>SUM(D368:D370)</f>
        <v>5435.01</v>
      </c>
      <c r="E371" s="36"/>
      <c r="F371" s="38">
        <f>SUM(F368:F370)</f>
        <v>1</v>
      </c>
      <c r="G371" s="41"/>
      <c r="H371" s="9">
        <f>SUM(H368:H370)</f>
        <v>55.830000000000155</v>
      </c>
      <c r="I371" s="35"/>
      <c r="J371" s="36">
        <f>SUM(J368:J370)</f>
        <v>5490.84</v>
      </c>
      <c r="K371" s="35"/>
      <c r="L371" s="9"/>
      <c r="M371" s="35"/>
      <c r="N371" s="35"/>
      <c r="O371" s="35"/>
      <c r="P371" s="35"/>
      <c r="Q371" s="10"/>
    </row>
    <row r="372" spans="1:17" x14ac:dyDescent="0.45">
      <c r="A372" s="13"/>
      <c r="B372" s="35"/>
      <c r="C372" s="9"/>
      <c r="D372" s="9"/>
      <c r="E372" s="35"/>
      <c r="F372" s="35"/>
      <c r="G372" s="41"/>
      <c r="H372" s="9"/>
      <c r="I372" s="35"/>
      <c r="J372" s="35"/>
      <c r="K372" s="35"/>
      <c r="L372" s="9"/>
      <c r="M372" s="35"/>
      <c r="N372" s="35"/>
      <c r="O372" s="35"/>
      <c r="P372" s="35"/>
      <c r="Q372" s="10"/>
    </row>
    <row r="373" spans="1:17" x14ac:dyDescent="0.45">
      <c r="A373" s="13"/>
      <c r="B373" s="35"/>
      <c r="C373" s="9"/>
      <c r="D373" s="9"/>
      <c r="E373" s="19"/>
      <c r="F373" s="35"/>
      <c r="G373" s="41"/>
      <c r="H373" s="9"/>
      <c r="I373" s="35"/>
      <c r="J373" s="35"/>
      <c r="K373" s="35"/>
      <c r="L373" s="9"/>
      <c r="M373" s="11" t="s">
        <v>20</v>
      </c>
      <c r="N373" s="35"/>
      <c r="O373" s="35"/>
      <c r="P373" s="35"/>
      <c r="Q373" s="10"/>
    </row>
    <row r="374" spans="1:17" x14ac:dyDescent="0.45">
      <c r="A374" s="7" t="s">
        <v>6</v>
      </c>
      <c r="B374" s="35"/>
      <c r="C374" s="9"/>
      <c r="D374" s="9"/>
      <c r="E374" s="19"/>
      <c r="F374" s="35"/>
      <c r="G374" s="41"/>
      <c r="H374" s="9"/>
      <c r="I374" s="35"/>
      <c r="J374" s="35"/>
      <c r="K374" s="35"/>
      <c r="L374" s="9"/>
      <c r="M374" s="11" t="s">
        <v>21</v>
      </c>
      <c r="N374" s="35"/>
      <c r="O374" s="35"/>
      <c r="P374" s="35"/>
      <c r="Q374" s="10"/>
    </row>
    <row r="375" spans="1:17" x14ac:dyDescent="0.45">
      <c r="A375" s="7" t="s">
        <v>0</v>
      </c>
      <c r="B375" s="11" t="s">
        <v>3</v>
      </c>
      <c r="C375" s="12" t="s">
        <v>1</v>
      </c>
      <c r="D375" s="12" t="s">
        <v>2</v>
      </c>
      <c r="E375" s="22" t="s">
        <v>7</v>
      </c>
      <c r="F375" s="39" t="s">
        <v>92</v>
      </c>
      <c r="G375" s="42" t="s">
        <v>8</v>
      </c>
      <c r="H375" s="12" t="s">
        <v>9</v>
      </c>
      <c r="I375" s="35"/>
      <c r="J375" s="35"/>
      <c r="K375" s="35"/>
      <c r="L375" s="9"/>
      <c r="M375" s="36">
        <v>206048.96</v>
      </c>
      <c r="N375" s="35"/>
      <c r="O375" s="44"/>
      <c r="P375" s="35"/>
      <c r="Q375" s="10"/>
    </row>
    <row r="376" spans="1:17" x14ac:dyDescent="0.45">
      <c r="A376" s="13" t="s">
        <v>175</v>
      </c>
      <c r="B376" s="35">
        <v>47</v>
      </c>
      <c r="C376" s="9">
        <v>24.16</v>
      </c>
      <c r="D376" s="9">
        <f>C376*B376</f>
        <v>1135.52</v>
      </c>
      <c r="E376" s="36" t="s">
        <v>37</v>
      </c>
      <c r="F376" s="38">
        <f>D376/D379</f>
        <v>0.16778174424927303</v>
      </c>
      <c r="G376" s="21">
        <v>24.2</v>
      </c>
      <c r="H376" s="9">
        <f>(B376*G376)-D376</f>
        <v>1.8799999999998818</v>
      </c>
      <c r="I376" s="35" t="s">
        <v>71</v>
      </c>
      <c r="J376" s="35"/>
      <c r="K376" s="35" t="str">
        <f>"buy "&amp;B376&amp;" "&amp;A376&amp;" @ $"&amp;G376</f>
        <v>buy 47 AMSC @ $24.2</v>
      </c>
      <c r="L376" s="9">
        <f>L370-(G376*B376)</f>
        <v>205464.37</v>
      </c>
      <c r="M376" s="36">
        <f>L367-(G376*B376)</f>
        <v>199973.53</v>
      </c>
      <c r="N376" s="35"/>
      <c r="O376" s="35"/>
      <c r="P376" s="35"/>
      <c r="Q376" s="10"/>
    </row>
    <row r="377" spans="1:17" x14ac:dyDescent="0.45">
      <c r="A377" s="13" t="s">
        <v>176</v>
      </c>
      <c r="B377" s="35">
        <v>40</v>
      </c>
      <c r="C377" s="9">
        <v>111.45</v>
      </c>
      <c r="D377" s="9">
        <f>C377*B377</f>
        <v>4458</v>
      </c>
      <c r="E377" s="36" t="s">
        <v>37</v>
      </c>
      <c r="F377" s="38">
        <f>D377/D379</f>
        <v>0.65870351544953776</v>
      </c>
      <c r="G377" s="21">
        <v>111.4</v>
      </c>
      <c r="H377" s="9">
        <f>(B377*G377)-D377</f>
        <v>-2</v>
      </c>
      <c r="I377" s="35" t="s">
        <v>71</v>
      </c>
      <c r="J377" s="35"/>
      <c r="K377" s="35" t="str">
        <f>"buy "&amp;B377&amp;" "&amp;A377&amp;" @ $"&amp;G377</f>
        <v>buy 40 FTAI @ $111.4</v>
      </c>
      <c r="L377" s="9">
        <f>L376-(G377*B377)</f>
        <v>201008.37</v>
      </c>
      <c r="M377" s="36">
        <f>M376-(G377*B377)</f>
        <v>195517.53</v>
      </c>
      <c r="N377" s="35"/>
      <c r="O377" s="35"/>
      <c r="P377" s="35"/>
      <c r="Q377" s="10"/>
    </row>
    <row r="378" spans="1:17" x14ac:dyDescent="0.45">
      <c r="A378" s="23" t="s">
        <v>177</v>
      </c>
      <c r="B378" s="24">
        <v>9</v>
      </c>
      <c r="C378" s="25">
        <v>130.47999999999999</v>
      </c>
      <c r="D378" s="25">
        <f>C378*B378</f>
        <v>1174.32</v>
      </c>
      <c r="E378" s="36" t="s">
        <v>37</v>
      </c>
      <c r="F378" s="38">
        <f>D378/D379</f>
        <v>0.17351474030118913</v>
      </c>
      <c r="G378" s="26">
        <v>129.25</v>
      </c>
      <c r="H378" s="25">
        <f>(B378*G378)-D378</f>
        <v>-11.069999999999936</v>
      </c>
      <c r="I378" s="35" t="s">
        <v>71</v>
      </c>
      <c r="J378" s="35"/>
      <c r="K378" s="35" t="str">
        <f>"buy "&amp;B378&amp;" "&amp;A378&amp;" @ $"&amp;G378</f>
        <v>buy 9 CRUS @ $129.25</v>
      </c>
      <c r="L378" s="9">
        <f>L377-(G378*B378)</f>
        <v>199845.12</v>
      </c>
      <c r="M378" s="36">
        <f>M377-(G378*B378)</f>
        <v>194354.28</v>
      </c>
      <c r="N378" s="35" t="str">
        <f>TEXT(ROUND(M378,2),"$#,##0.00")&amp;" will be the balance in the account after purchases.  "</f>
        <v xml:space="preserve">$194,354.28 will be the balance in the account after purchases.  </v>
      </c>
      <c r="O378" s="35"/>
      <c r="P378" s="35"/>
      <c r="Q378" s="10"/>
    </row>
    <row r="379" spans="1:17" x14ac:dyDescent="0.45">
      <c r="A379" s="13"/>
      <c r="B379" s="35"/>
      <c r="C379" s="9"/>
      <c r="D379" s="9">
        <f>SUM(D376:D378)</f>
        <v>6767.84</v>
      </c>
      <c r="E379" s="35"/>
      <c r="F379" s="38">
        <f>SUM(F376:F378)</f>
        <v>1</v>
      </c>
      <c r="G379" s="9" t="s">
        <v>15</v>
      </c>
      <c r="H379" s="9">
        <f>SUM(H376:H378)</f>
        <v>-11.190000000000055</v>
      </c>
      <c r="I379" s="35"/>
      <c r="J379" s="35"/>
      <c r="K379" s="35"/>
      <c r="L379" s="9"/>
      <c r="M379" s="35"/>
      <c r="N379" s="35" t="s">
        <v>27</v>
      </c>
      <c r="O379" s="35"/>
      <c r="P379" s="35"/>
      <c r="Q379" s="10"/>
    </row>
    <row r="380" spans="1:17" x14ac:dyDescent="0.45">
      <c r="A380" s="13"/>
      <c r="B380" s="35"/>
      <c r="C380" s="9"/>
      <c r="D380" s="9"/>
      <c r="E380" s="35"/>
      <c r="F380" s="35"/>
      <c r="G380" s="9"/>
      <c r="H380" s="9"/>
      <c r="I380" s="35"/>
      <c r="J380" s="35"/>
      <c r="K380" s="35"/>
      <c r="L380" s="9"/>
      <c r="M380" s="11" t="str">
        <f>IF(J371+M378&gt;0,"Credit Surplus","Credit Shortage")</f>
        <v>Credit Surplus</v>
      </c>
      <c r="N380" s="36">
        <f>J371+M378</f>
        <v>199845.12</v>
      </c>
      <c r="O380" s="35" t="s">
        <v>60</v>
      </c>
      <c r="P380" s="35"/>
      <c r="Q380" s="10"/>
    </row>
    <row r="381" spans="1:17" x14ac:dyDescent="0.45">
      <c r="A381" s="13"/>
      <c r="B381" s="35"/>
      <c r="C381" s="9"/>
      <c r="D381" s="9"/>
      <c r="E381" s="35"/>
      <c r="F381" s="35"/>
      <c r="G381" s="9"/>
      <c r="H381" s="9"/>
      <c r="I381" s="35"/>
      <c r="J381" s="35"/>
      <c r="K381" s="35"/>
      <c r="L381" s="9"/>
      <c r="M381" s="35"/>
      <c r="N381" s="35"/>
      <c r="O381" s="35"/>
      <c r="P381" s="35"/>
      <c r="Q381" s="10"/>
    </row>
    <row r="382" spans="1:17" x14ac:dyDescent="0.45">
      <c r="A382" s="13"/>
      <c r="B382" s="35"/>
      <c r="C382" s="9"/>
      <c r="D382" s="9"/>
      <c r="E382" s="35"/>
      <c r="F382" s="35"/>
      <c r="G382" s="9"/>
      <c r="H382" s="9"/>
      <c r="I382" s="35"/>
      <c r="J382" s="35"/>
      <c r="K382" s="35"/>
      <c r="L382" s="35"/>
      <c r="M382" s="35"/>
      <c r="N382" s="35"/>
      <c r="O382" s="35"/>
      <c r="P382" s="35"/>
      <c r="Q382" s="10"/>
    </row>
    <row r="383" spans="1:17" x14ac:dyDescent="0.45">
      <c r="A383" s="13" t="s">
        <v>11</v>
      </c>
      <c r="B383" s="35"/>
      <c r="C383" s="9"/>
      <c r="D383" s="21">
        <v>1109.73</v>
      </c>
      <c r="E383" s="35" t="s">
        <v>76</v>
      </c>
      <c r="F383" s="35"/>
      <c r="G383" s="9"/>
      <c r="H383" s="9"/>
      <c r="I383" s="35"/>
      <c r="J383" s="35"/>
      <c r="K383" s="35"/>
      <c r="L383" s="35"/>
      <c r="M383" s="35"/>
      <c r="N383" s="35"/>
      <c r="O383" s="35"/>
      <c r="P383" s="35"/>
      <c r="Q383" s="10"/>
    </row>
    <row r="384" spans="1:17" x14ac:dyDescent="0.45">
      <c r="A384" s="13" t="s">
        <v>12</v>
      </c>
      <c r="B384" s="35"/>
      <c r="C384" s="9"/>
      <c r="D384" s="9">
        <f>H371</f>
        <v>55.830000000000155</v>
      </c>
      <c r="E384" s="35" t="s">
        <v>16</v>
      </c>
      <c r="F384" s="35"/>
      <c r="G384" s="9"/>
      <c r="H384" s="9"/>
      <c r="I384" s="35"/>
      <c r="J384" s="35"/>
      <c r="K384" s="35"/>
      <c r="L384" s="35"/>
      <c r="M384" s="35"/>
      <c r="N384" s="35"/>
      <c r="O384" s="35"/>
      <c r="P384" s="35"/>
      <c r="Q384" s="10"/>
    </row>
    <row r="385" spans="1:17" x14ac:dyDescent="0.45">
      <c r="A385" s="13" t="s">
        <v>13</v>
      </c>
      <c r="B385" s="35"/>
      <c r="C385" s="9"/>
      <c r="D385" s="9">
        <f>D383+D384</f>
        <v>1165.5600000000002</v>
      </c>
      <c r="E385" s="35"/>
      <c r="F385" s="35"/>
      <c r="G385" s="9"/>
      <c r="H385" s="9"/>
      <c r="I385" s="35"/>
      <c r="J385" s="35"/>
      <c r="K385" s="35"/>
      <c r="L385" s="35"/>
      <c r="M385" s="35"/>
      <c r="N385" s="35"/>
      <c r="O385" s="35"/>
      <c r="P385" s="35"/>
      <c r="Q385" s="10"/>
    </row>
    <row r="386" spans="1:17" x14ac:dyDescent="0.45">
      <c r="A386" s="13" t="s">
        <v>14</v>
      </c>
      <c r="B386" s="35"/>
      <c r="C386" s="9"/>
      <c r="D386" s="9">
        <f>H379</f>
        <v>-11.190000000000055</v>
      </c>
      <c r="E386" s="35" t="s">
        <v>17</v>
      </c>
      <c r="F386" s="35"/>
      <c r="G386" s="9"/>
      <c r="H386" s="9"/>
      <c r="I386" s="35"/>
      <c r="J386" s="35"/>
      <c r="K386" s="35"/>
      <c r="L386" s="35"/>
      <c r="M386" s="35"/>
      <c r="N386" s="35"/>
      <c r="O386" s="35"/>
      <c r="P386" s="35"/>
      <c r="Q386" s="10"/>
    </row>
    <row r="387" spans="1:17" ht="14.65" thickBot="1" x14ac:dyDescent="0.5">
      <c r="A387" s="15" t="s">
        <v>13</v>
      </c>
      <c r="B387" s="16"/>
      <c r="C387" s="17"/>
      <c r="D387" s="46">
        <f>D385-D386</f>
        <v>1176.7500000000002</v>
      </c>
      <c r="E387" s="47" t="s">
        <v>18</v>
      </c>
      <c r="F387" s="16"/>
      <c r="G387" s="17"/>
      <c r="H387" s="17"/>
      <c r="I387" s="16"/>
      <c r="J387" s="16"/>
      <c r="K387" s="16"/>
      <c r="L387" s="16"/>
      <c r="M387" s="16"/>
      <c r="N387" s="16"/>
      <c r="O387" s="16"/>
      <c r="P387" s="16"/>
      <c r="Q387" s="18"/>
    </row>
    <row r="388" spans="1:17" ht="14.65" thickTop="1" x14ac:dyDescent="0.45"/>
    <row r="394" spans="1:17" ht="14.65" thickBot="1" x14ac:dyDescent="0.5"/>
    <row r="395" spans="1:17" ht="14.65" thickTop="1" x14ac:dyDescent="0.45">
      <c r="A395" s="2"/>
      <c r="B395" s="3"/>
      <c r="C395" s="4">
        <v>45474</v>
      </c>
      <c r="D395" s="5"/>
      <c r="E395" s="3"/>
      <c r="F395" s="3"/>
      <c r="G395" s="5"/>
      <c r="H395" s="5"/>
      <c r="I395" s="3"/>
      <c r="J395" s="3"/>
      <c r="K395" s="3"/>
      <c r="L395" s="20" t="s">
        <v>19</v>
      </c>
      <c r="M395" s="3"/>
      <c r="N395" s="3"/>
      <c r="O395" s="3"/>
      <c r="P395" s="3"/>
      <c r="Q395" s="6"/>
    </row>
    <row r="396" spans="1:17" x14ac:dyDescent="0.45">
      <c r="A396" s="7" t="s">
        <v>5</v>
      </c>
      <c r="B396" s="35"/>
      <c r="C396" s="9"/>
      <c r="D396" s="9"/>
      <c r="E396" s="35"/>
      <c r="F396" s="35"/>
      <c r="G396" s="9"/>
      <c r="H396" s="9"/>
      <c r="I396" s="35"/>
      <c r="J396" s="11" t="s">
        <v>24</v>
      </c>
      <c r="K396" s="35"/>
      <c r="L396" s="11" t="s">
        <v>10</v>
      </c>
      <c r="M396" s="35"/>
      <c r="N396" s="35"/>
      <c r="O396" s="35"/>
      <c r="P396" s="35"/>
      <c r="Q396" s="10"/>
    </row>
    <row r="397" spans="1:17" x14ac:dyDescent="0.45">
      <c r="A397" s="7" t="s">
        <v>0</v>
      </c>
      <c r="B397" s="11" t="s">
        <v>3</v>
      </c>
      <c r="C397" s="12" t="s">
        <v>1</v>
      </c>
      <c r="D397" s="12" t="s">
        <v>4</v>
      </c>
      <c r="E397" s="11" t="s">
        <v>7</v>
      </c>
      <c r="F397" s="37" t="s">
        <v>92</v>
      </c>
      <c r="G397" s="12" t="s">
        <v>8</v>
      </c>
      <c r="H397" s="12" t="s">
        <v>9</v>
      </c>
      <c r="I397" s="33" t="s">
        <v>70</v>
      </c>
      <c r="J397" s="11" t="s">
        <v>23</v>
      </c>
      <c r="K397" s="35"/>
      <c r="L397" s="31">
        <v>200839.67</v>
      </c>
      <c r="M397" s="35" t="s">
        <v>118</v>
      </c>
      <c r="N397" s="35"/>
      <c r="O397" s="35"/>
      <c r="P397" s="35"/>
      <c r="Q397" s="10"/>
    </row>
    <row r="398" spans="1:17" x14ac:dyDescent="0.45">
      <c r="A398" s="13" t="s">
        <v>161</v>
      </c>
      <c r="B398" s="35">
        <v>52</v>
      </c>
      <c r="C398" s="9">
        <v>85.98</v>
      </c>
      <c r="D398" s="9">
        <f>C398*B398</f>
        <v>4470.96</v>
      </c>
      <c r="E398" s="36" t="s">
        <v>37</v>
      </c>
      <c r="F398" s="38">
        <f>D398/D401</f>
        <v>0.64980444649856761</v>
      </c>
      <c r="G398" s="45">
        <v>87.608000000000004</v>
      </c>
      <c r="H398" s="9">
        <f>(B398*G398)-D398</f>
        <v>84.655999999999949</v>
      </c>
      <c r="I398" s="35" t="s">
        <v>71</v>
      </c>
      <c r="J398" s="36">
        <f>G398*B398</f>
        <v>4555.616</v>
      </c>
      <c r="K398" s="35" t="str">
        <f>"sell "&amp;B398&amp;" "&amp;A398&amp;" @ $"&amp;G398</f>
        <v>sell 52 VST @ $87.608</v>
      </c>
      <c r="L398" s="9">
        <f>L397+(G398*B398)</f>
        <v>205395.28600000002</v>
      </c>
      <c r="M398" s="35"/>
      <c r="N398" s="35"/>
      <c r="O398" s="35"/>
      <c r="P398" s="35"/>
      <c r="Q398" s="10"/>
    </row>
    <row r="399" spans="1:17" x14ac:dyDescent="0.45">
      <c r="A399" s="13" t="s">
        <v>162</v>
      </c>
      <c r="B399" s="35">
        <v>9</v>
      </c>
      <c r="C399" s="9">
        <v>100.19</v>
      </c>
      <c r="D399" s="9">
        <f>C399*B399</f>
        <v>901.71</v>
      </c>
      <c r="E399" s="36" t="s">
        <v>37</v>
      </c>
      <c r="F399" s="38">
        <f>D399/D401</f>
        <v>0.13105354721407114</v>
      </c>
      <c r="G399" s="45">
        <v>101.22</v>
      </c>
      <c r="H399" s="9">
        <f>(B399*G399)-D399</f>
        <v>9.2699999999999818</v>
      </c>
      <c r="I399" s="35" t="s">
        <v>71</v>
      </c>
      <c r="J399" s="36">
        <f>G399*B399</f>
        <v>910.98</v>
      </c>
      <c r="K399" s="35" t="str">
        <f>"sell "&amp;B399&amp;" "&amp;A399&amp;" @ $"&amp;G399</f>
        <v>sell 9 MOD @ $101.22</v>
      </c>
      <c r="L399" s="9">
        <f>L398+(G399*B399)</f>
        <v>206306.26600000003</v>
      </c>
      <c r="M399" s="35"/>
      <c r="N399" s="35"/>
      <c r="O399" s="35"/>
      <c r="P399" s="35"/>
      <c r="Q399" s="10"/>
    </row>
    <row r="400" spans="1:17" x14ac:dyDescent="0.45">
      <c r="A400" s="13" t="s">
        <v>163</v>
      </c>
      <c r="B400" s="35">
        <v>28</v>
      </c>
      <c r="C400" s="9">
        <v>53.85</v>
      </c>
      <c r="D400" s="9">
        <f>C400*B400</f>
        <v>1507.8</v>
      </c>
      <c r="E400" s="36" t="s">
        <v>37</v>
      </c>
      <c r="F400" s="38">
        <f>D400/D401</f>
        <v>0.21914200628736116</v>
      </c>
      <c r="G400" s="45">
        <v>53.67</v>
      </c>
      <c r="H400" s="9">
        <f>(B400*G400)-D400</f>
        <v>-5.0399999999999636</v>
      </c>
      <c r="I400" s="35" t="s">
        <v>71</v>
      </c>
      <c r="J400" s="36">
        <f>G400*B400</f>
        <v>1502.76</v>
      </c>
      <c r="K400" s="35" t="str">
        <f>"sell "&amp;B400&amp;" "&amp;A400&amp;" @ $"&amp;G400</f>
        <v>sell 28 BLBD @ $53.67</v>
      </c>
      <c r="L400" s="9">
        <f>L399+(G400*B400)</f>
        <v>207809.02600000004</v>
      </c>
      <c r="M400" s="35" t="s">
        <v>22</v>
      </c>
      <c r="N400" s="35"/>
      <c r="O400" s="35"/>
      <c r="P400" s="35"/>
      <c r="Q400" s="10"/>
    </row>
    <row r="401" spans="1:17" x14ac:dyDescent="0.45">
      <c r="A401" s="13"/>
      <c r="B401" s="35"/>
      <c r="C401" s="9"/>
      <c r="D401" s="9">
        <f>SUM(D398:D400)</f>
        <v>6880.47</v>
      </c>
      <c r="E401" s="36"/>
      <c r="F401" s="38">
        <f>SUM(F398:F400)</f>
        <v>0.99999999999999989</v>
      </c>
      <c r="G401" s="41"/>
      <c r="H401" s="9">
        <f>SUM(H398:H400)</f>
        <v>88.885999999999967</v>
      </c>
      <c r="I401" s="35"/>
      <c r="J401" s="36">
        <f>SUM(J398:J400)</f>
        <v>6969.3559999999998</v>
      </c>
      <c r="K401" s="35"/>
      <c r="L401" s="9"/>
      <c r="M401" s="35"/>
      <c r="N401" s="35"/>
      <c r="O401" s="35"/>
      <c r="P401" s="35"/>
      <c r="Q401" s="10"/>
    </row>
    <row r="402" spans="1:17" x14ac:dyDescent="0.45">
      <c r="A402" s="13"/>
      <c r="B402" s="35"/>
      <c r="C402" s="9"/>
      <c r="D402" s="9"/>
      <c r="E402" s="35"/>
      <c r="F402" s="35"/>
      <c r="G402" s="41"/>
      <c r="H402" s="9"/>
      <c r="I402" s="35"/>
      <c r="J402" s="35"/>
      <c r="K402" s="35"/>
      <c r="L402" s="9"/>
      <c r="M402" s="35"/>
      <c r="N402" s="35"/>
      <c r="O402" s="35"/>
      <c r="P402" s="35"/>
      <c r="Q402" s="10"/>
    </row>
    <row r="403" spans="1:17" x14ac:dyDescent="0.45">
      <c r="A403" s="13"/>
      <c r="B403" s="35"/>
      <c r="C403" s="9"/>
      <c r="D403" s="9"/>
      <c r="E403" s="19"/>
      <c r="F403" s="35"/>
      <c r="G403" s="41"/>
      <c r="H403" s="9"/>
      <c r="I403" s="35"/>
      <c r="J403" s="35"/>
      <c r="K403" s="35"/>
      <c r="L403" s="9"/>
      <c r="M403" s="11" t="s">
        <v>20</v>
      </c>
      <c r="N403" s="35"/>
      <c r="O403" s="35"/>
      <c r="P403" s="35"/>
      <c r="Q403" s="10"/>
    </row>
    <row r="404" spans="1:17" x14ac:dyDescent="0.45">
      <c r="A404" s="7" t="s">
        <v>6</v>
      </c>
      <c r="B404" s="35"/>
      <c r="C404" s="9"/>
      <c r="D404" s="9"/>
      <c r="E404" s="19"/>
      <c r="F404" s="35"/>
      <c r="G404" s="41"/>
      <c r="H404" s="9"/>
      <c r="I404" s="35"/>
      <c r="J404" s="35"/>
      <c r="K404" s="35"/>
      <c r="L404" s="9"/>
      <c r="M404" s="11" t="s">
        <v>21</v>
      </c>
      <c r="N404" s="35"/>
      <c r="O404" s="35"/>
      <c r="P404" s="35"/>
      <c r="Q404" s="10"/>
    </row>
    <row r="405" spans="1:17" x14ac:dyDescent="0.45">
      <c r="A405" s="7" t="s">
        <v>0</v>
      </c>
      <c r="B405" s="11" t="s">
        <v>3</v>
      </c>
      <c r="C405" s="12" t="s">
        <v>1</v>
      </c>
      <c r="D405" s="12" t="s">
        <v>2</v>
      </c>
      <c r="E405" s="22" t="s">
        <v>7</v>
      </c>
      <c r="F405" s="39" t="s">
        <v>92</v>
      </c>
      <c r="G405" s="42" t="s">
        <v>8</v>
      </c>
      <c r="H405" s="12" t="s">
        <v>9</v>
      </c>
      <c r="I405" s="35"/>
      <c r="J405" s="35"/>
      <c r="K405" s="35"/>
      <c r="L405" s="9"/>
      <c r="M405" s="36">
        <v>206048.96</v>
      </c>
      <c r="N405" s="35"/>
      <c r="O405" s="44"/>
      <c r="P405" s="35"/>
      <c r="Q405" s="10"/>
    </row>
    <row r="406" spans="1:17" x14ac:dyDescent="0.45">
      <c r="A406" s="13" t="s">
        <v>173</v>
      </c>
      <c r="B406" s="35">
        <v>405</v>
      </c>
      <c r="C406" s="9">
        <v>5.62</v>
      </c>
      <c r="D406" s="9">
        <f>C406*B406</f>
        <v>2276.1</v>
      </c>
      <c r="E406" s="36" t="s">
        <v>37</v>
      </c>
      <c r="F406" s="38">
        <f>D406/D409</f>
        <v>0.33633449922200198</v>
      </c>
      <c r="G406" s="21">
        <v>5.63</v>
      </c>
      <c r="H406" s="9">
        <f>(B406*G406)-D406</f>
        <v>4.0500000000001819</v>
      </c>
      <c r="I406" s="35" t="s">
        <v>71</v>
      </c>
      <c r="J406" s="35"/>
      <c r="K406" s="35" t="str">
        <f>"buy "&amp;B406&amp;" "&amp;A406&amp;" @ $"&amp;G406</f>
        <v>buy 405 CDE @ $5.63</v>
      </c>
      <c r="L406" s="9">
        <f>L400-(G406*B406)</f>
        <v>205528.87600000005</v>
      </c>
      <c r="M406" s="36">
        <f>L397-(G406*B406)</f>
        <v>198559.52000000002</v>
      </c>
      <c r="N406" s="35"/>
      <c r="O406" s="35"/>
      <c r="P406" s="35"/>
      <c r="Q406" s="10"/>
    </row>
    <row r="407" spans="1:17" x14ac:dyDescent="0.45">
      <c r="A407" s="13" t="s">
        <v>174</v>
      </c>
      <c r="B407" s="35">
        <v>3</v>
      </c>
      <c r="C407" s="9">
        <v>92.75</v>
      </c>
      <c r="D407" s="9">
        <f>C407*B407</f>
        <v>278.25</v>
      </c>
      <c r="E407" s="36" t="s">
        <v>37</v>
      </c>
      <c r="F407" s="38">
        <f>D407/D409</f>
        <v>4.1116415978437702E-2</v>
      </c>
      <c r="G407" s="21">
        <v>93.93</v>
      </c>
      <c r="H407" s="9">
        <f>(B407*G407)-D407</f>
        <v>3.5400000000000205</v>
      </c>
      <c r="I407" s="35" t="s">
        <v>71</v>
      </c>
      <c r="J407" s="35"/>
      <c r="K407" s="35" t="str">
        <f>"buy "&amp;B407&amp;" "&amp;A407&amp;" @ $"&amp;G407</f>
        <v>buy 3 CAVA @ $93.93</v>
      </c>
      <c r="L407" s="9">
        <f>L406-(G407*B407)</f>
        <v>205247.08600000004</v>
      </c>
      <c r="M407" s="36">
        <f>M406-(G407*B407)</f>
        <v>198277.73</v>
      </c>
      <c r="N407" s="35"/>
      <c r="O407" s="35"/>
      <c r="P407" s="35"/>
      <c r="Q407" s="10"/>
    </row>
    <row r="408" spans="1:17" x14ac:dyDescent="0.45">
      <c r="A408" s="23" t="s">
        <v>161</v>
      </c>
      <c r="B408" s="24">
        <v>49</v>
      </c>
      <c r="C408" s="25">
        <v>85.98</v>
      </c>
      <c r="D408" s="25">
        <f>C408*B408</f>
        <v>4213.0200000000004</v>
      </c>
      <c r="E408" s="36" t="s">
        <v>37</v>
      </c>
      <c r="F408" s="38">
        <f>D408/D409</f>
        <v>0.62254908479956028</v>
      </c>
      <c r="G408" s="26">
        <v>87.454999999999998</v>
      </c>
      <c r="H408" s="25">
        <f>(B408*G408)-D408</f>
        <v>72.274999999999636</v>
      </c>
      <c r="I408" s="35" t="s">
        <v>71</v>
      </c>
      <c r="J408" s="35"/>
      <c r="K408" s="35" t="str">
        <f>"buy "&amp;B408&amp;" "&amp;A408&amp;" @ $"&amp;G408</f>
        <v>buy 49 VST @ $87.455</v>
      </c>
      <c r="L408" s="9">
        <f>L407-(G408*B408)</f>
        <v>200961.79100000003</v>
      </c>
      <c r="M408" s="36">
        <f>M407-(G408*B408)</f>
        <v>193992.435</v>
      </c>
      <c r="N408" s="35" t="str">
        <f>TEXT(ROUND(M408,2),"$#,##0.00")&amp;" will be the balance in the account after purchases.  "</f>
        <v xml:space="preserve">$193,992.44 will be the balance in the account after purchases.  </v>
      </c>
      <c r="O408" s="35"/>
      <c r="P408" s="35"/>
      <c r="Q408" s="10"/>
    </row>
    <row r="409" spans="1:17" x14ac:dyDescent="0.45">
      <c r="A409" s="13"/>
      <c r="B409" s="35"/>
      <c r="C409" s="9"/>
      <c r="D409" s="9">
        <f>SUM(D406:D408)</f>
        <v>6767.3700000000008</v>
      </c>
      <c r="E409" s="35"/>
      <c r="F409" s="38">
        <f>SUM(F406:F408)</f>
        <v>1</v>
      </c>
      <c r="G409" s="9" t="s">
        <v>15</v>
      </c>
      <c r="H409" s="9">
        <f>SUM(H406:H408)</f>
        <v>79.864999999999839</v>
      </c>
      <c r="I409" s="35"/>
      <c r="J409" s="35"/>
      <c r="K409" s="35"/>
      <c r="L409" s="9"/>
      <c r="M409" s="35"/>
      <c r="N409" s="35" t="s">
        <v>27</v>
      </c>
      <c r="O409" s="35"/>
      <c r="P409" s="35"/>
      <c r="Q409" s="10"/>
    </row>
    <row r="410" spans="1:17" x14ac:dyDescent="0.45">
      <c r="A410" s="13"/>
      <c r="B410" s="35"/>
      <c r="C410" s="9"/>
      <c r="D410" s="9"/>
      <c r="E410" s="35"/>
      <c r="F410" s="35"/>
      <c r="G410" s="9"/>
      <c r="H410" s="9"/>
      <c r="I410" s="35"/>
      <c r="J410" s="35"/>
      <c r="K410" s="35"/>
      <c r="L410" s="9"/>
      <c r="M410" s="11" t="str">
        <f>IF(J401+M408&gt;0,"Credit Surplus","Credit Shortage")</f>
        <v>Credit Surplus</v>
      </c>
      <c r="N410" s="36">
        <f>J401+M408</f>
        <v>200961.791</v>
      </c>
      <c r="O410" s="35" t="s">
        <v>60</v>
      </c>
      <c r="P410" s="35"/>
      <c r="Q410" s="10"/>
    </row>
    <row r="411" spans="1:17" x14ac:dyDescent="0.45">
      <c r="A411" s="13"/>
      <c r="B411" s="35"/>
      <c r="C411" s="9"/>
      <c r="D411" s="9"/>
      <c r="E411" s="35"/>
      <c r="F411" s="35"/>
      <c r="G411" s="9"/>
      <c r="H411" s="9"/>
      <c r="I411" s="35"/>
      <c r="J411" s="35"/>
      <c r="K411" s="35"/>
      <c r="L411" s="9"/>
      <c r="M411" s="35"/>
      <c r="N411" s="35"/>
      <c r="O411" s="35"/>
      <c r="P411" s="35"/>
      <c r="Q411" s="10"/>
    </row>
    <row r="412" spans="1:17" x14ac:dyDescent="0.45">
      <c r="A412" s="13"/>
      <c r="B412" s="35"/>
      <c r="C412" s="9"/>
      <c r="D412" s="9"/>
      <c r="E412" s="35"/>
      <c r="F412" s="35"/>
      <c r="G412" s="9"/>
      <c r="H412" s="9"/>
      <c r="I412" s="35"/>
      <c r="J412" s="35"/>
      <c r="K412" s="35"/>
      <c r="L412" s="35"/>
      <c r="M412" s="35"/>
      <c r="N412" s="35"/>
      <c r="O412" s="35"/>
      <c r="P412" s="35"/>
      <c r="Q412" s="10"/>
    </row>
    <row r="413" spans="1:17" x14ac:dyDescent="0.45">
      <c r="A413" s="13" t="s">
        <v>11</v>
      </c>
      <c r="B413" s="35"/>
      <c r="C413" s="9"/>
      <c r="D413" s="21">
        <v>2433.54</v>
      </c>
      <c r="E413" s="35" t="s">
        <v>76</v>
      </c>
      <c r="F413" s="35"/>
      <c r="G413" s="9"/>
      <c r="H413" s="9"/>
      <c r="I413" s="35"/>
      <c r="J413" s="35"/>
      <c r="K413" s="35"/>
      <c r="L413" s="35"/>
      <c r="M413" s="35"/>
      <c r="N413" s="35"/>
      <c r="O413" s="35"/>
      <c r="P413" s="35"/>
      <c r="Q413" s="10"/>
    </row>
    <row r="414" spans="1:17" x14ac:dyDescent="0.45">
      <c r="A414" s="13" t="s">
        <v>12</v>
      </c>
      <c r="B414" s="35"/>
      <c r="C414" s="9"/>
      <c r="D414" s="9">
        <f>H401</f>
        <v>88.885999999999967</v>
      </c>
      <c r="E414" s="35" t="s">
        <v>16</v>
      </c>
      <c r="F414" s="35"/>
      <c r="G414" s="9"/>
      <c r="H414" s="9"/>
      <c r="I414" s="35"/>
      <c r="J414" s="35"/>
      <c r="K414" s="35"/>
      <c r="L414" s="35"/>
      <c r="M414" s="35"/>
      <c r="N414" s="35"/>
      <c r="O414" s="35"/>
      <c r="P414" s="35"/>
      <c r="Q414" s="10"/>
    </row>
    <row r="415" spans="1:17" x14ac:dyDescent="0.45">
      <c r="A415" s="13" t="s">
        <v>13</v>
      </c>
      <c r="B415" s="35"/>
      <c r="C415" s="9"/>
      <c r="D415" s="9">
        <f>D413+D414</f>
        <v>2522.4259999999999</v>
      </c>
      <c r="E415" s="35"/>
      <c r="F415" s="35"/>
      <c r="G415" s="9"/>
      <c r="H415" s="9"/>
      <c r="I415" s="35"/>
      <c r="J415" s="35"/>
      <c r="K415" s="35"/>
      <c r="L415" s="35"/>
      <c r="M415" s="35"/>
      <c r="N415" s="35"/>
      <c r="O415" s="35"/>
      <c r="P415" s="35"/>
      <c r="Q415" s="10"/>
    </row>
    <row r="416" spans="1:17" x14ac:dyDescent="0.45">
      <c r="A416" s="13" t="s">
        <v>14</v>
      </c>
      <c r="B416" s="35"/>
      <c r="C416" s="9"/>
      <c r="D416" s="9">
        <f>H409</f>
        <v>79.864999999999839</v>
      </c>
      <c r="E416" s="35" t="s">
        <v>17</v>
      </c>
      <c r="F416" s="35"/>
      <c r="G416" s="9"/>
      <c r="H416" s="9"/>
      <c r="I416" s="35"/>
      <c r="J416" s="35"/>
      <c r="K416" s="35"/>
      <c r="L416" s="35"/>
      <c r="M416" s="35"/>
      <c r="N416" s="35"/>
      <c r="O416" s="35"/>
      <c r="P416" s="35"/>
      <c r="Q416" s="10"/>
    </row>
    <row r="417" spans="1:17" ht="14.65" thickBot="1" x14ac:dyDescent="0.5">
      <c r="A417" s="15" t="s">
        <v>13</v>
      </c>
      <c r="B417" s="16"/>
      <c r="C417" s="17"/>
      <c r="D417" s="46">
        <f>D415-D416</f>
        <v>2442.5610000000001</v>
      </c>
      <c r="E417" s="47" t="s">
        <v>18</v>
      </c>
      <c r="F417" s="16"/>
      <c r="G417" s="17"/>
      <c r="H417" s="17"/>
      <c r="I417" s="16"/>
      <c r="J417" s="16"/>
      <c r="K417" s="16"/>
      <c r="L417" s="16"/>
      <c r="M417" s="16"/>
      <c r="N417" s="16"/>
      <c r="O417" s="16"/>
      <c r="P417" s="16"/>
      <c r="Q417" s="18"/>
    </row>
    <row r="418" spans="1:17" ht="14.65" thickTop="1" x14ac:dyDescent="0.45"/>
    <row r="424" spans="1:17" ht="14.65" thickBot="1" x14ac:dyDescent="0.5"/>
    <row r="425" spans="1:17" ht="14.65" thickTop="1" x14ac:dyDescent="0.45">
      <c r="A425" s="2"/>
      <c r="B425" s="3"/>
      <c r="C425" s="4">
        <v>45444</v>
      </c>
      <c r="D425" s="5"/>
      <c r="E425" s="3"/>
      <c r="F425" s="3"/>
      <c r="G425" s="5"/>
      <c r="H425" s="5"/>
      <c r="I425" s="3"/>
      <c r="J425" s="3"/>
      <c r="K425" s="3"/>
      <c r="L425" s="20" t="s">
        <v>19</v>
      </c>
      <c r="M425" s="3"/>
      <c r="N425" s="3"/>
      <c r="O425" s="3"/>
      <c r="P425" s="3"/>
      <c r="Q425" s="6"/>
    </row>
    <row r="426" spans="1:17" x14ac:dyDescent="0.45">
      <c r="A426" s="7" t="s">
        <v>5</v>
      </c>
      <c r="B426" s="35"/>
      <c r="C426" s="9"/>
      <c r="D426" s="9"/>
      <c r="E426" s="35"/>
      <c r="F426" s="35"/>
      <c r="G426" s="9"/>
      <c r="H426" s="9"/>
      <c r="I426" s="35"/>
      <c r="J426" s="11" t="s">
        <v>24</v>
      </c>
      <c r="K426" s="35"/>
      <c r="L426" s="11" t="s">
        <v>10</v>
      </c>
      <c r="M426" s="35"/>
      <c r="N426" s="35"/>
      <c r="O426" s="35"/>
      <c r="P426" s="35"/>
      <c r="Q426" s="10"/>
    </row>
    <row r="427" spans="1:17" x14ac:dyDescent="0.45">
      <c r="A427" s="7" t="s">
        <v>0</v>
      </c>
      <c r="B427" s="11" t="s">
        <v>3</v>
      </c>
      <c r="C427" s="12" t="s">
        <v>1</v>
      </c>
      <c r="D427" s="12" t="s">
        <v>4</v>
      </c>
      <c r="E427" s="11" t="s">
        <v>7</v>
      </c>
      <c r="F427" s="37" t="s">
        <v>92</v>
      </c>
      <c r="G427" s="12" t="s">
        <v>8</v>
      </c>
      <c r="H427" s="12" t="s">
        <v>9</v>
      </c>
      <c r="I427" s="33" t="s">
        <v>70</v>
      </c>
      <c r="J427" s="11" t="s">
        <v>23</v>
      </c>
      <c r="K427" s="35"/>
      <c r="L427" s="31">
        <v>199942.66</v>
      </c>
      <c r="M427" s="35" t="s">
        <v>118</v>
      </c>
      <c r="N427" s="35"/>
      <c r="O427" s="35"/>
      <c r="P427" s="35"/>
      <c r="Q427" s="10"/>
    </row>
    <row r="428" spans="1:17" x14ac:dyDescent="0.45">
      <c r="A428" s="13" t="s">
        <v>166</v>
      </c>
      <c r="B428" s="35">
        <v>35</v>
      </c>
      <c r="C428" s="9">
        <v>45.64</v>
      </c>
      <c r="D428" s="9">
        <f>C428*B428</f>
        <v>1597.4</v>
      </c>
      <c r="E428" s="36" t="s">
        <v>37</v>
      </c>
      <c r="F428" s="38">
        <f>D428/D431</f>
        <v>0.22778088317495807</v>
      </c>
      <c r="G428" s="45">
        <v>46.49</v>
      </c>
      <c r="H428" s="9">
        <f>(B428*G428)-D428</f>
        <v>29.75</v>
      </c>
      <c r="I428" s="35" t="s">
        <v>71</v>
      </c>
      <c r="J428" s="36">
        <f>G428*B428</f>
        <v>1627.15</v>
      </c>
      <c r="K428" s="35" t="str">
        <f>"sell "&amp;B428&amp;" "&amp;A428&amp;" @ $"&amp;G428</f>
        <v>sell 35 APGE @ $46.49</v>
      </c>
      <c r="L428" s="9">
        <f>L427+(G428*B428)</f>
        <v>201569.81</v>
      </c>
      <c r="M428" s="35"/>
      <c r="N428" s="35"/>
      <c r="O428" s="35"/>
      <c r="P428" s="35"/>
      <c r="Q428" s="10"/>
    </row>
    <row r="429" spans="1:17" x14ac:dyDescent="0.45">
      <c r="A429" s="13" t="s">
        <v>167</v>
      </c>
      <c r="B429" s="35">
        <v>4</v>
      </c>
      <c r="C429" s="9">
        <v>143.78</v>
      </c>
      <c r="D429" s="9">
        <f>C429*B429</f>
        <v>575.12</v>
      </c>
      <c r="E429" s="36" t="s">
        <v>37</v>
      </c>
      <c r="F429" s="38">
        <f>D429/D431</f>
        <v>8.2009103250019949E-2</v>
      </c>
      <c r="G429" s="45">
        <v>146.66999999999999</v>
      </c>
      <c r="H429" s="9">
        <f>(B429*G429)-D429</f>
        <v>11.559999999999945</v>
      </c>
      <c r="I429" s="35" t="s">
        <v>71</v>
      </c>
      <c r="J429" s="36">
        <f>G429*B429</f>
        <v>586.67999999999995</v>
      </c>
      <c r="K429" s="35" t="str">
        <f>"sell "&amp;B429&amp;" "&amp;A429&amp;" @ $"&amp;G429</f>
        <v>sell 4 HOV @ $146.67</v>
      </c>
      <c r="L429" s="9">
        <f>L428+(G429*B429)</f>
        <v>202156.49</v>
      </c>
      <c r="M429" s="35"/>
      <c r="N429" s="35"/>
      <c r="O429" s="35"/>
      <c r="P429" s="35"/>
      <c r="Q429" s="10"/>
    </row>
    <row r="430" spans="1:17" x14ac:dyDescent="0.45">
      <c r="A430" s="13" t="s">
        <v>168</v>
      </c>
      <c r="B430" s="35">
        <v>28</v>
      </c>
      <c r="C430" s="9">
        <v>172.87</v>
      </c>
      <c r="D430" s="9">
        <f>C430*B430</f>
        <v>4840.3600000000006</v>
      </c>
      <c r="E430" s="36" t="s">
        <v>37</v>
      </c>
      <c r="F430" s="38">
        <f>D430/D431</f>
        <v>0.69021001357502199</v>
      </c>
      <c r="G430" s="45">
        <v>176.76</v>
      </c>
      <c r="H430" s="9">
        <f>(B430*G430)-D430</f>
        <v>108.91999999999916</v>
      </c>
      <c r="I430" s="35" t="s">
        <v>71</v>
      </c>
      <c r="J430" s="36">
        <f>G430*B430</f>
        <v>4949.28</v>
      </c>
      <c r="K430" s="35" t="str">
        <f>"sell "&amp;B430&amp;" "&amp;A430&amp;" @ $"&amp;G430</f>
        <v>sell 28 ANF @ $176.76</v>
      </c>
      <c r="L430" s="9">
        <f>L429+(G430*B430)</f>
        <v>207105.77</v>
      </c>
      <c r="M430" s="35" t="s">
        <v>22</v>
      </c>
      <c r="N430" s="35"/>
      <c r="O430" s="35"/>
      <c r="P430" s="35"/>
      <c r="Q430" s="10"/>
    </row>
    <row r="431" spans="1:17" x14ac:dyDescent="0.45">
      <c r="A431" s="13"/>
      <c r="B431" s="35"/>
      <c r="C431" s="9"/>
      <c r="D431" s="9">
        <f>SUM(D428:D430)</f>
        <v>7012.880000000001</v>
      </c>
      <c r="E431" s="36"/>
      <c r="F431" s="38">
        <f>SUM(F428:F430)</f>
        <v>1</v>
      </c>
      <c r="G431" s="41"/>
      <c r="H431" s="9">
        <f>SUM(H428:H430)</f>
        <v>150.22999999999911</v>
      </c>
      <c r="I431" s="35"/>
      <c r="J431" s="36">
        <f>SUM(J428:J430)</f>
        <v>7163.11</v>
      </c>
      <c r="K431" s="35"/>
      <c r="L431" s="9"/>
      <c r="M431" s="35"/>
      <c r="N431" s="35"/>
      <c r="O431" s="35"/>
      <c r="P431" s="35"/>
      <c r="Q431" s="10"/>
    </row>
    <row r="432" spans="1:17" x14ac:dyDescent="0.45">
      <c r="A432" s="13"/>
      <c r="B432" s="35"/>
      <c r="C432" s="9"/>
      <c r="D432" s="9"/>
      <c r="E432" s="35"/>
      <c r="F432" s="35"/>
      <c r="G432" s="41"/>
      <c r="H432" s="9"/>
      <c r="I432" s="35"/>
      <c r="J432" s="35"/>
      <c r="K432" s="35"/>
      <c r="L432" s="9"/>
      <c r="M432" s="35"/>
      <c r="N432" s="35"/>
      <c r="O432" s="35"/>
      <c r="P432" s="35"/>
      <c r="Q432" s="10"/>
    </row>
    <row r="433" spans="1:17" x14ac:dyDescent="0.45">
      <c r="A433" s="13"/>
      <c r="B433" s="35"/>
      <c r="C433" s="9"/>
      <c r="D433" s="9"/>
      <c r="E433" s="19"/>
      <c r="F433" s="35"/>
      <c r="G433" s="41"/>
      <c r="H433" s="9"/>
      <c r="I433" s="35"/>
      <c r="J433" s="35"/>
      <c r="K433" s="35"/>
      <c r="L433" s="9"/>
      <c r="M433" s="11" t="s">
        <v>20</v>
      </c>
      <c r="N433" s="35"/>
      <c r="O433" s="35"/>
      <c r="P433" s="35"/>
      <c r="Q433" s="10"/>
    </row>
    <row r="434" spans="1:17" x14ac:dyDescent="0.45">
      <c r="A434" s="7" t="s">
        <v>6</v>
      </c>
      <c r="B434" s="35"/>
      <c r="C434" s="9"/>
      <c r="D434" s="9"/>
      <c r="E434" s="19"/>
      <c r="F434" s="35"/>
      <c r="G434" s="41"/>
      <c r="H434" s="9"/>
      <c r="I434" s="35"/>
      <c r="J434" s="35"/>
      <c r="K434" s="35"/>
      <c r="L434" s="9"/>
      <c r="M434" s="11" t="s">
        <v>21</v>
      </c>
      <c r="N434" s="35"/>
      <c r="O434" s="35"/>
      <c r="P434" s="35"/>
      <c r="Q434" s="10"/>
    </row>
    <row r="435" spans="1:17" x14ac:dyDescent="0.45">
      <c r="A435" s="7" t="s">
        <v>0</v>
      </c>
      <c r="B435" s="11" t="s">
        <v>3</v>
      </c>
      <c r="C435" s="12" t="s">
        <v>1</v>
      </c>
      <c r="D435" s="12" t="s">
        <v>2</v>
      </c>
      <c r="E435" s="22" t="s">
        <v>7</v>
      </c>
      <c r="F435" s="39" t="s">
        <v>92</v>
      </c>
      <c r="G435" s="42" t="s">
        <v>8</v>
      </c>
      <c r="H435" s="12" t="s">
        <v>9</v>
      </c>
      <c r="I435" s="35"/>
      <c r="J435" s="35"/>
      <c r="K435" s="35"/>
      <c r="L435" s="9"/>
      <c r="M435" s="36">
        <v>206048.96</v>
      </c>
      <c r="N435" s="35"/>
      <c r="O435" s="44"/>
      <c r="P435" s="35"/>
      <c r="Q435" s="10"/>
    </row>
    <row r="436" spans="1:17" x14ac:dyDescent="0.45">
      <c r="A436" s="13" t="s">
        <v>169</v>
      </c>
      <c r="B436" s="35">
        <v>27</v>
      </c>
      <c r="C436" s="9">
        <v>38.89</v>
      </c>
      <c r="D436" s="9">
        <f>C436*B436</f>
        <v>1050.03</v>
      </c>
      <c r="E436" s="36" t="s">
        <v>37</v>
      </c>
      <c r="F436" s="38">
        <f>D436/D439</f>
        <v>0.16445674441332905</v>
      </c>
      <c r="G436" s="21">
        <v>40.33</v>
      </c>
      <c r="H436" s="9">
        <f>(B436*G436)-D436</f>
        <v>38.879999999999882</v>
      </c>
      <c r="I436" s="35" t="s">
        <v>71</v>
      </c>
      <c r="J436" s="35"/>
      <c r="K436" s="35" t="str">
        <f>"buy "&amp;B436&amp;" "&amp;A436&amp;" @ $"&amp;G436</f>
        <v>buy 27 SMTC @ $40.33</v>
      </c>
      <c r="L436" s="9">
        <f>L430-(G436*B436)</f>
        <v>206016.86</v>
      </c>
      <c r="M436" s="36">
        <f>L427-(G436*B436)</f>
        <v>198853.75</v>
      </c>
      <c r="N436" s="35"/>
      <c r="O436" s="35"/>
      <c r="P436" s="35"/>
      <c r="Q436" s="10"/>
    </row>
    <row r="437" spans="1:17" x14ac:dyDescent="0.45">
      <c r="A437" s="13" t="s">
        <v>170</v>
      </c>
      <c r="B437" s="35">
        <v>361</v>
      </c>
      <c r="C437" s="9">
        <v>6.24</v>
      </c>
      <c r="D437" s="9">
        <f>C437*B437</f>
        <v>2252.64</v>
      </c>
      <c r="E437" s="36" t="s">
        <v>37</v>
      </c>
      <c r="F437" s="38">
        <f>D437/D439</f>
        <v>0.35281072039393307</v>
      </c>
      <c r="G437" s="21">
        <v>6.25</v>
      </c>
      <c r="H437" s="9">
        <f>(B437*G437)-D437</f>
        <v>3.6100000000001273</v>
      </c>
      <c r="I437" s="35" t="s">
        <v>71</v>
      </c>
      <c r="J437" s="35"/>
      <c r="K437" s="35" t="str">
        <f>"buy "&amp;B437&amp;" "&amp;A437&amp;" @ $"&amp;G437</f>
        <v>buy 361 FSM @ $6.25</v>
      </c>
      <c r="L437" s="9">
        <f>L436-(G437*B437)</f>
        <v>203760.61</v>
      </c>
      <c r="M437" s="36">
        <f>M436-(G437*B437)</f>
        <v>196597.5</v>
      </c>
      <c r="N437" s="35"/>
      <c r="O437" s="35"/>
      <c r="P437" s="35"/>
      <c r="Q437" s="10"/>
    </row>
    <row r="438" spans="1:17" x14ac:dyDescent="0.45">
      <c r="A438" s="23" t="s">
        <v>171</v>
      </c>
      <c r="B438" s="24">
        <v>273</v>
      </c>
      <c r="C438" s="25">
        <v>11.29</v>
      </c>
      <c r="D438" s="25">
        <f>C438*B438</f>
        <v>3082.1699999999996</v>
      </c>
      <c r="E438" s="36" t="s">
        <v>37</v>
      </c>
      <c r="F438" s="38">
        <f>D438/D439</f>
        <v>0.48273253519273773</v>
      </c>
      <c r="G438" s="26">
        <v>11.29</v>
      </c>
      <c r="H438" s="25">
        <f>(B438*G438)-D438</f>
        <v>0</v>
      </c>
      <c r="I438" s="35" t="s">
        <v>71</v>
      </c>
      <c r="J438" s="35"/>
      <c r="K438" s="35" t="str">
        <f>"buy "&amp;B438&amp;" "&amp;A438&amp;" @ $"&amp;G438</f>
        <v>buy 273 BBAR @ $11.29</v>
      </c>
      <c r="L438" s="9">
        <f>L437-(G438*B438)</f>
        <v>200678.43999999997</v>
      </c>
      <c r="M438" s="36">
        <f>M437-(G438*B438)</f>
        <v>193515.33</v>
      </c>
      <c r="N438" s="35" t="str">
        <f>TEXT(ROUND(M438,2),"$#,##0.00")&amp;" will be the balance in the account after purchases.  "</f>
        <v xml:space="preserve">$193,515.33 will be the balance in the account after purchases.  </v>
      </c>
      <c r="O438" s="35"/>
      <c r="P438" s="35"/>
      <c r="Q438" s="10"/>
    </row>
    <row r="439" spans="1:17" x14ac:dyDescent="0.45">
      <c r="A439" s="13"/>
      <c r="B439" s="35"/>
      <c r="C439" s="9"/>
      <c r="D439" s="9">
        <f>SUM(D436:D438)</f>
        <v>6384.84</v>
      </c>
      <c r="E439" s="35"/>
      <c r="F439" s="38">
        <f>SUM(F436:F438)</f>
        <v>0.99999999999999989</v>
      </c>
      <c r="G439" s="9" t="s">
        <v>15</v>
      </c>
      <c r="H439" s="9">
        <f>SUM(H436:H438)</f>
        <v>42.490000000000009</v>
      </c>
      <c r="I439" s="35"/>
      <c r="J439" s="35"/>
      <c r="K439" s="35"/>
      <c r="L439" s="9"/>
      <c r="M439" s="35"/>
      <c r="N439" s="35" t="s">
        <v>27</v>
      </c>
      <c r="O439" s="35"/>
      <c r="P439" s="35"/>
      <c r="Q439" s="10"/>
    </row>
    <row r="440" spans="1:17" x14ac:dyDescent="0.45">
      <c r="A440" s="13"/>
      <c r="B440" s="35"/>
      <c r="C440" s="9"/>
      <c r="D440" s="9"/>
      <c r="E440" s="35"/>
      <c r="F440" s="35"/>
      <c r="G440" s="9"/>
      <c r="H440" s="9"/>
      <c r="I440" s="35"/>
      <c r="J440" s="35"/>
      <c r="K440" s="35"/>
      <c r="L440" s="9"/>
      <c r="M440" s="11" t="str">
        <f>IF(J431+M438&gt;0,"Credit Surplus","Credit Shortage")</f>
        <v>Credit Surplus</v>
      </c>
      <c r="N440" s="36">
        <f>J431+M438</f>
        <v>200678.43999999997</v>
      </c>
      <c r="O440" s="35" t="s">
        <v>60</v>
      </c>
      <c r="P440" s="35"/>
      <c r="Q440" s="10"/>
    </row>
    <row r="441" spans="1:17" x14ac:dyDescent="0.45">
      <c r="A441" s="13"/>
      <c r="B441" s="35"/>
      <c r="C441" s="9"/>
      <c r="D441" s="9"/>
      <c r="E441" s="35"/>
      <c r="F441" s="35"/>
      <c r="G441" s="9"/>
      <c r="H441" s="9"/>
      <c r="I441" s="35"/>
      <c r="J441" s="35"/>
      <c r="K441" s="35"/>
      <c r="L441" s="9"/>
      <c r="M441" s="35"/>
      <c r="N441" s="35"/>
      <c r="O441" s="35"/>
      <c r="P441" s="35"/>
      <c r="Q441" s="10"/>
    </row>
    <row r="442" spans="1:17" x14ac:dyDescent="0.45">
      <c r="A442" s="13"/>
      <c r="B442" s="35"/>
      <c r="C442" s="9"/>
      <c r="D442" s="9"/>
      <c r="E442" s="35"/>
      <c r="F442" s="35"/>
      <c r="G442" s="9"/>
      <c r="H442" s="9"/>
      <c r="I442" s="35"/>
      <c r="J442" s="35"/>
      <c r="K442" s="35"/>
      <c r="L442" s="35"/>
      <c r="M442" s="35"/>
      <c r="N442" s="35"/>
      <c r="O442" s="35"/>
      <c r="P442" s="35"/>
      <c r="Q442" s="10"/>
    </row>
    <row r="443" spans="1:17" x14ac:dyDescent="0.45">
      <c r="A443" s="13" t="s">
        <v>11</v>
      </c>
      <c r="B443" s="35"/>
      <c r="C443" s="9"/>
      <c r="D443" s="21">
        <v>2212.6999999999998</v>
      </c>
      <c r="E443" s="35" t="s">
        <v>76</v>
      </c>
      <c r="F443" s="35"/>
      <c r="G443" s="9"/>
      <c r="H443" s="9"/>
      <c r="I443" s="35"/>
      <c r="J443" s="35"/>
      <c r="K443" s="35"/>
      <c r="L443" s="35"/>
      <c r="M443" s="35"/>
      <c r="N443" s="35"/>
      <c r="O443" s="35"/>
      <c r="P443" s="35"/>
      <c r="Q443" s="10"/>
    </row>
    <row r="444" spans="1:17" x14ac:dyDescent="0.45">
      <c r="A444" s="13" t="s">
        <v>12</v>
      </c>
      <c r="B444" s="35"/>
      <c r="C444" s="9"/>
      <c r="D444" s="9">
        <f>H431</f>
        <v>150.22999999999911</v>
      </c>
      <c r="E444" s="35" t="s">
        <v>16</v>
      </c>
      <c r="F444" s="35"/>
      <c r="G444" s="9"/>
      <c r="H444" s="9"/>
      <c r="I444" s="35"/>
      <c r="J444" s="35"/>
      <c r="K444" s="35"/>
      <c r="L444" s="35"/>
      <c r="M444" s="35"/>
      <c r="N444" s="35"/>
      <c r="O444" s="35"/>
      <c r="P444" s="35"/>
      <c r="Q444" s="10"/>
    </row>
    <row r="445" spans="1:17" x14ac:dyDescent="0.45">
      <c r="A445" s="13" t="s">
        <v>13</v>
      </c>
      <c r="B445" s="35"/>
      <c r="C445" s="9"/>
      <c r="D445" s="9">
        <f>D443+D444</f>
        <v>2362.9299999999989</v>
      </c>
      <c r="E445" s="35"/>
      <c r="F445" s="35"/>
      <c r="G445" s="9"/>
      <c r="H445" s="9"/>
      <c r="I445" s="35"/>
      <c r="J445" s="35"/>
      <c r="K445" s="35"/>
      <c r="L445" s="35"/>
      <c r="M445" s="35"/>
      <c r="N445" s="35"/>
      <c r="O445" s="35"/>
      <c r="P445" s="35"/>
      <c r="Q445" s="10"/>
    </row>
    <row r="446" spans="1:17" x14ac:dyDescent="0.45">
      <c r="A446" s="13" t="s">
        <v>14</v>
      </c>
      <c r="B446" s="35"/>
      <c r="C446" s="9"/>
      <c r="D446" s="9">
        <f>H439</f>
        <v>42.490000000000009</v>
      </c>
      <c r="E446" s="35" t="s">
        <v>17</v>
      </c>
      <c r="F446" s="35"/>
      <c r="G446" s="9"/>
      <c r="H446" s="9"/>
      <c r="I446" s="35"/>
      <c r="J446" s="35"/>
      <c r="K446" s="35"/>
      <c r="L446" s="35"/>
      <c r="M446" s="35"/>
      <c r="N446" s="35"/>
      <c r="O446" s="35"/>
      <c r="P446" s="35"/>
      <c r="Q446" s="10"/>
    </row>
    <row r="447" spans="1:17" ht="14.65" thickBot="1" x14ac:dyDescent="0.5">
      <c r="A447" s="15" t="s">
        <v>13</v>
      </c>
      <c r="B447" s="16"/>
      <c r="C447" s="17"/>
      <c r="D447" s="46">
        <f>D445-D446</f>
        <v>2320.4399999999987</v>
      </c>
      <c r="E447" s="47" t="s">
        <v>18</v>
      </c>
      <c r="F447" s="16"/>
      <c r="G447" s="17"/>
      <c r="H447" s="17"/>
      <c r="I447" s="16"/>
      <c r="J447" s="16"/>
      <c r="K447" s="16"/>
      <c r="L447" s="16"/>
      <c r="M447" s="16"/>
      <c r="N447" s="16"/>
      <c r="O447" s="16"/>
      <c r="P447" s="16"/>
      <c r="Q447" s="18"/>
    </row>
    <row r="448" spans="1:17" ht="14.65" thickTop="1" x14ac:dyDescent="0.45"/>
    <row r="454" spans="1:17" ht="14.65" thickBot="1" x14ac:dyDescent="0.5"/>
    <row r="455" spans="1:17" ht="14.65" thickTop="1" x14ac:dyDescent="0.45">
      <c r="A455" s="2"/>
      <c r="B455" s="3"/>
      <c r="C455" s="4">
        <v>45412</v>
      </c>
      <c r="D455" s="5"/>
      <c r="E455" s="3"/>
      <c r="F455" s="3"/>
      <c r="G455" s="5"/>
      <c r="H455" s="5"/>
      <c r="I455" s="3"/>
      <c r="J455" s="3"/>
      <c r="K455" s="3"/>
      <c r="L455" s="20" t="s">
        <v>19</v>
      </c>
      <c r="M455" s="3"/>
      <c r="N455" s="3"/>
      <c r="O455" s="3"/>
      <c r="P455" s="3"/>
      <c r="Q455" s="6"/>
    </row>
    <row r="456" spans="1:17" x14ac:dyDescent="0.45">
      <c r="A456" s="7" t="s">
        <v>5</v>
      </c>
      <c r="B456" s="35"/>
      <c r="C456" s="9"/>
      <c r="D456" s="9"/>
      <c r="E456" s="35"/>
      <c r="F456" s="35"/>
      <c r="G456" s="9"/>
      <c r="H456" s="9"/>
      <c r="I456" s="35"/>
      <c r="J456" s="11" t="s">
        <v>24</v>
      </c>
      <c r="K456" s="35"/>
      <c r="L456" s="11" t="s">
        <v>10</v>
      </c>
      <c r="M456" s="35"/>
      <c r="N456" s="35"/>
      <c r="O456" s="35"/>
      <c r="P456" s="35"/>
      <c r="Q456" s="10"/>
    </row>
    <row r="457" spans="1:17" x14ac:dyDescent="0.45">
      <c r="A457" s="7" t="s">
        <v>0</v>
      </c>
      <c r="B457" s="11" t="s">
        <v>3</v>
      </c>
      <c r="C457" s="12" t="s">
        <v>1</v>
      </c>
      <c r="D457" s="12" t="s">
        <v>4</v>
      </c>
      <c r="E457" s="11" t="s">
        <v>7</v>
      </c>
      <c r="F457" s="37" t="s">
        <v>92</v>
      </c>
      <c r="G457" s="12" t="s">
        <v>8</v>
      </c>
      <c r="H457" s="12" t="s">
        <v>9</v>
      </c>
      <c r="I457" s="33" t="s">
        <v>70</v>
      </c>
      <c r="J457" s="11" t="s">
        <v>23</v>
      </c>
      <c r="K457" s="35"/>
      <c r="L457" s="31">
        <v>200466.22</v>
      </c>
      <c r="M457" s="35" t="s">
        <v>118</v>
      </c>
      <c r="N457" s="35"/>
      <c r="O457" s="35"/>
      <c r="P457" s="35"/>
      <c r="Q457" s="10"/>
    </row>
    <row r="458" spans="1:17" x14ac:dyDescent="0.45">
      <c r="A458" s="13" t="s">
        <v>158</v>
      </c>
      <c r="B458" s="35">
        <v>45</v>
      </c>
      <c r="C458" s="9">
        <v>17.87</v>
      </c>
      <c r="D458" s="9">
        <f>C458*B458</f>
        <v>804.15000000000009</v>
      </c>
      <c r="E458" s="36" t="s">
        <v>37</v>
      </c>
      <c r="F458" s="38">
        <f>D458/D461</f>
        <v>0.17472899243199552</v>
      </c>
      <c r="G458" s="45">
        <v>17.91</v>
      </c>
      <c r="H458" s="9">
        <f>(B458*G458)-D458</f>
        <v>1.7999999999999545</v>
      </c>
      <c r="I458" s="35" t="s">
        <v>71</v>
      </c>
      <c r="J458" s="36">
        <f>G458*B458</f>
        <v>805.95</v>
      </c>
      <c r="K458" s="35" t="str">
        <f>"sell "&amp;B458&amp;" "&amp;A458&amp;" @ $"&amp;G458</f>
        <v>sell 45 XMTR @ $17.91</v>
      </c>
      <c r="L458" s="9">
        <f>L457+(G458*B458)</f>
        <v>201272.17</v>
      </c>
      <c r="M458" s="35"/>
      <c r="N458" s="35"/>
      <c r="O458" s="35"/>
      <c r="P458" s="35"/>
      <c r="Q458" s="10"/>
    </row>
    <row r="459" spans="1:17" x14ac:dyDescent="0.45">
      <c r="A459" s="13" t="s">
        <v>159</v>
      </c>
      <c r="B459" s="35">
        <v>63</v>
      </c>
      <c r="C459" s="9">
        <v>34.04</v>
      </c>
      <c r="D459" s="9">
        <f>C459*B459</f>
        <v>2144.52</v>
      </c>
      <c r="E459" s="36" t="s">
        <v>37</v>
      </c>
      <c r="F459" s="38">
        <f>D459/D461</f>
        <v>0.46597005390818003</v>
      </c>
      <c r="G459" s="45">
        <v>34.22</v>
      </c>
      <c r="H459" s="9">
        <f>(B459*G459)-D459</f>
        <v>11.340000000000146</v>
      </c>
      <c r="I459" s="35" t="s">
        <v>71</v>
      </c>
      <c r="J459" s="36">
        <f>G459*B459</f>
        <v>2155.86</v>
      </c>
      <c r="K459" s="35" t="str">
        <f>"sell "&amp;B459&amp;" "&amp;A459&amp;" @ $"&amp;G459</f>
        <v>sell 63 INBX @ $34.22</v>
      </c>
      <c r="L459" s="9">
        <f>L458+(G459*B459)</f>
        <v>203428.03</v>
      </c>
      <c r="M459" s="35"/>
      <c r="N459" s="35"/>
      <c r="O459" s="35"/>
      <c r="P459" s="35"/>
      <c r="Q459" s="10"/>
    </row>
    <row r="460" spans="1:17" x14ac:dyDescent="0.45">
      <c r="A460" s="13" t="s">
        <v>160</v>
      </c>
      <c r="B460" s="35">
        <v>106</v>
      </c>
      <c r="C460" s="9">
        <v>15.6</v>
      </c>
      <c r="D460" s="9">
        <f>C460*B460</f>
        <v>1653.6</v>
      </c>
      <c r="E460" s="36" t="s">
        <v>37</v>
      </c>
      <c r="F460" s="38">
        <f>D460/D461</f>
        <v>0.35930095365982434</v>
      </c>
      <c r="G460" s="45">
        <v>15.58</v>
      </c>
      <c r="H460" s="9">
        <f>(B460*G460)-D460</f>
        <v>-2.1199999999998909</v>
      </c>
      <c r="I460" s="35" t="s">
        <v>71</v>
      </c>
      <c r="J460" s="36">
        <f>G460*B460</f>
        <v>1651.48</v>
      </c>
      <c r="K460" s="35" t="str">
        <f>"sell "&amp;B460&amp;" "&amp;A460&amp;" @ $"&amp;G460</f>
        <v>sell 106 STNE @ $15.58</v>
      </c>
      <c r="L460" s="9">
        <f>L459+(G460*B460)</f>
        <v>205079.51</v>
      </c>
      <c r="M460" s="35" t="s">
        <v>22</v>
      </c>
      <c r="N460" s="35"/>
      <c r="O460" s="35"/>
      <c r="P460" s="35"/>
      <c r="Q460" s="10"/>
    </row>
    <row r="461" spans="1:17" x14ac:dyDescent="0.45">
      <c r="A461" s="13"/>
      <c r="B461" s="35"/>
      <c r="C461" s="9"/>
      <c r="D461" s="9">
        <f>SUM(D458:D460)</f>
        <v>4602.2700000000004</v>
      </c>
      <c r="E461" s="36"/>
      <c r="F461" s="38">
        <f>SUM(F458:F460)</f>
        <v>1</v>
      </c>
      <c r="G461" s="41"/>
      <c r="H461" s="9">
        <f>SUM(H458:H460)</f>
        <v>11.020000000000209</v>
      </c>
      <c r="I461" s="35"/>
      <c r="J461" s="36">
        <f>SUM(J458:J460)</f>
        <v>4613.2900000000009</v>
      </c>
      <c r="K461" s="35"/>
      <c r="L461" s="9"/>
      <c r="M461" s="35"/>
      <c r="N461" s="35"/>
      <c r="O461" s="35"/>
      <c r="P461" s="35"/>
      <c r="Q461" s="10"/>
    </row>
    <row r="462" spans="1:17" x14ac:dyDescent="0.45">
      <c r="A462" s="13"/>
      <c r="B462" s="35"/>
      <c r="C462" s="9"/>
      <c r="D462" s="9"/>
      <c r="E462" s="35"/>
      <c r="F462" s="35"/>
      <c r="G462" s="41"/>
      <c r="H462" s="9"/>
      <c r="I462" s="35"/>
      <c r="J462" s="35"/>
      <c r="K462" s="35"/>
      <c r="L462" s="9"/>
      <c r="M462" s="35"/>
      <c r="N462" s="35"/>
      <c r="O462" s="35"/>
      <c r="P462" s="35"/>
      <c r="Q462" s="10"/>
    </row>
    <row r="463" spans="1:17" x14ac:dyDescent="0.45">
      <c r="A463" s="13"/>
      <c r="B463" s="35"/>
      <c r="C463" s="9"/>
      <c r="D463" s="9"/>
      <c r="E463" s="19"/>
      <c r="F463" s="35"/>
      <c r="G463" s="41"/>
      <c r="H463" s="9"/>
      <c r="I463" s="35"/>
      <c r="J463" s="35"/>
      <c r="K463" s="35"/>
      <c r="L463" s="9"/>
      <c r="M463" s="11" t="s">
        <v>20</v>
      </c>
      <c r="N463" s="35"/>
      <c r="O463" s="35"/>
      <c r="P463" s="35"/>
      <c r="Q463" s="10"/>
    </row>
    <row r="464" spans="1:17" x14ac:dyDescent="0.45">
      <c r="A464" s="7" t="s">
        <v>6</v>
      </c>
      <c r="B464" s="35"/>
      <c r="C464" s="9"/>
      <c r="D464" s="9"/>
      <c r="E464" s="19"/>
      <c r="F464" s="35"/>
      <c r="G464" s="41"/>
      <c r="H464" s="9"/>
      <c r="I464" s="35"/>
      <c r="J464" s="35"/>
      <c r="K464" s="35"/>
      <c r="L464" s="9"/>
      <c r="M464" s="11" t="s">
        <v>21</v>
      </c>
      <c r="N464" s="35"/>
      <c r="O464" s="35"/>
      <c r="P464" s="35"/>
      <c r="Q464" s="10"/>
    </row>
    <row r="465" spans="1:17" x14ac:dyDescent="0.45">
      <c r="A465" s="7" t="s">
        <v>0</v>
      </c>
      <c r="B465" s="11" t="s">
        <v>3</v>
      </c>
      <c r="C465" s="12" t="s">
        <v>1</v>
      </c>
      <c r="D465" s="12" t="s">
        <v>2</v>
      </c>
      <c r="E465" s="22" t="s">
        <v>7</v>
      </c>
      <c r="F465" s="39" t="s">
        <v>92</v>
      </c>
      <c r="G465" s="42" t="s">
        <v>8</v>
      </c>
      <c r="H465" s="12" t="s">
        <v>9</v>
      </c>
      <c r="I465" s="35"/>
      <c r="J465" s="35"/>
      <c r="K465" s="35"/>
      <c r="L465" s="9"/>
      <c r="M465" s="36">
        <v>206048.96</v>
      </c>
      <c r="N465" s="35"/>
      <c r="O465" s="44"/>
      <c r="P465" s="35"/>
      <c r="Q465" s="10"/>
    </row>
    <row r="466" spans="1:17" x14ac:dyDescent="0.45">
      <c r="A466" s="13" t="s">
        <v>164</v>
      </c>
      <c r="B466" s="35">
        <v>15</v>
      </c>
      <c r="C466" s="9">
        <v>54.16</v>
      </c>
      <c r="D466" s="9">
        <f>C466*B466</f>
        <v>812.4</v>
      </c>
      <c r="E466" s="36" t="s">
        <v>37</v>
      </c>
      <c r="F466" s="38">
        <f>D466/D469</f>
        <v>0.15714219395571236</v>
      </c>
      <c r="G466" s="21">
        <v>53.71</v>
      </c>
      <c r="H466" s="9">
        <f>(B466*G466)-D466</f>
        <v>-6.75</v>
      </c>
      <c r="I466" s="35" t="s">
        <v>71</v>
      </c>
      <c r="J466" s="35"/>
      <c r="K466" s="35" t="str">
        <f>"buy "&amp;B466&amp;" "&amp;A466&amp;" @ $"&amp;G466</f>
        <v>buy 15 BMA @ $53.71</v>
      </c>
      <c r="L466" s="9">
        <f>L460-(G466*B466)</f>
        <v>204273.86000000002</v>
      </c>
      <c r="M466" s="36">
        <f>L457-(G466*B466)</f>
        <v>199660.57</v>
      </c>
      <c r="N466" s="35"/>
      <c r="O466" s="35"/>
      <c r="P466" s="35"/>
      <c r="Q466" s="10"/>
    </row>
    <row r="467" spans="1:17" x14ac:dyDescent="0.45">
      <c r="A467" s="13" t="s">
        <v>144</v>
      </c>
      <c r="B467" s="35">
        <v>27</v>
      </c>
      <c r="C467" s="9">
        <v>93</v>
      </c>
      <c r="D467" s="9">
        <f>C467*B467</f>
        <v>2511</v>
      </c>
      <c r="E467" s="36" t="s">
        <v>37</v>
      </c>
      <c r="F467" s="38">
        <f>D467/D469</f>
        <v>0.48570168515853485</v>
      </c>
      <c r="G467" s="21">
        <v>92.13</v>
      </c>
      <c r="H467" s="9">
        <f>(B467*G467)-D467</f>
        <v>-23.490000000000236</v>
      </c>
      <c r="I467" s="35" t="s">
        <v>71</v>
      </c>
      <c r="J467" s="35"/>
      <c r="K467" s="35" t="str">
        <f>"buy "&amp;B467&amp;" "&amp;A467&amp;" @ $"&amp;G467</f>
        <v>buy 27 VRT @ $92.13</v>
      </c>
      <c r="L467" s="9">
        <f>L466-(G467*B467)</f>
        <v>201786.35</v>
      </c>
      <c r="M467" s="36">
        <f>M466-(G467*B467)</f>
        <v>197173.06</v>
      </c>
      <c r="N467" s="35"/>
      <c r="O467" s="35"/>
      <c r="P467" s="35"/>
      <c r="Q467" s="10"/>
    </row>
    <row r="468" spans="1:17" x14ac:dyDescent="0.45">
      <c r="A468" s="23" t="s">
        <v>165</v>
      </c>
      <c r="B468" s="24">
        <v>69</v>
      </c>
      <c r="C468" s="25">
        <v>26.76</v>
      </c>
      <c r="D468" s="25">
        <f>C468*B468</f>
        <v>1846.44</v>
      </c>
      <c r="E468" s="36" t="s">
        <v>37</v>
      </c>
      <c r="F468" s="38">
        <f>D468/D469</f>
        <v>0.35715612088575277</v>
      </c>
      <c r="G468" s="26">
        <v>26.77</v>
      </c>
      <c r="H468" s="25">
        <f>(B468*G468)-D468</f>
        <v>0.6899999999998272</v>
      </c>
      <c r="I468" s="35" t="s">
        <v>71</v>
      </c>
      <c r="J468" s="35"/>
      <c r="K468" s="35" t="str">
        <f>"buy "&amp;B468&amp;" "&amp;A468&amp;" @ $"&amp;G468</f>
        <v>buy 69 VITL @ $26.77</v>
      </c>
      <c r="L468" s="9">
        <f>L467-(G468*B468)</f>
        <v>199939.22</v>
      </c>
      <c r="M468" s="36">
        <f>M467-(G468*B468)</f>
        <v>195325.93</v>
      </c>
      <c r="N468" s="35" t="str">
        <f>TEXT(ROUND(M468,2),"$#,##0.00")&amp;" will be the balance in the account after purchases.  "</f>
        <v xml:space="preserve">$195,325.93 will be the balance in the account after purchases.  </v>
      </c>
      <c r="O468" s="35"/>
      <c r="P468" s="35"/>
      <c r="Q468" s="10"/>
    </row>
    <row r="469" spans="1:17" x14ac:dyDescent="0.45">
      <c r="A469" s="13"/>
      <c r="B469" s="35"/>
      <c r="C469" s="9"/>
      <c r="D469" s="9">
        <f>SUM(D466:D468)</f>
        <v>5169.84</v>
      </c>
      <c r="E469" s="35"/>
      <c r="F469" s="38">
        <f>SUM(F466:F468)</f>
        <v>1</v>
      </c>
      <c r="G469" s="9" t="s">
        <v>15</v>
      </c>
      <c r="H469" s="9">
        <f>SUM(H466:H468)</f>
        <v>-29.550000000000409</v>
      </c>
      <c r="I469" s="35"/>
      <c r="J469" s="35"/>
      <c r="K469" s="35"/>
      <c r="L469" s="9"/>
      <c r="M469" s="35"/>
      <c r="N469" s="35" t="s">
        <v>27</v>
      </c>
      <c r="O469" s="35"/>
      <c r="P469" s="35"/>
      <c r="Q469" s="10"/>
    </row>
    <row r="470" spans="1:17" x14ac:dyDescent="0.45">
      <c r="A470" s="13"/>
      <c r="B470" s="35"/>
      <c r="C470" s="9"/>
      <c r="D470" s="9"/>
      <c r="E470" s="35"/>
      <c r="F470" s="35"/>
      <c r="G470" s="9"/>
      <c r="H470" s="9"/>
      <c r="I470" s="35"/>
      <c r="J470" s="35"/>
      <c r="K470" s="35"/>
      <c r="L470" s="9"/>
      <c r="M470" s="11" t="str">
        <f>IF(J461+M468&gt;0,"Credit Surplus","Credit Shortage")</f>
        <v>Credit Surplus</v>
      </c>
      <c r="N470" s="36">
        <f>J461+M468</f>
        <v>199939.22</v>
      </c>
      <c r="O470" s="35" t="s">
        <v>60</v>
      </c>
      <c r="P470" s="35"/>
      <c r="Q470" s="10"/>
    </row>
    <row r="471" spans="1:17" x14ac:dyDescent="0.45">
      <c r="A471" s="13"/>
      <c r="B471" s="35"/>
      <c r="C471" s="9"/>
      <c r="D471" s="9"/>
      <c r="E471" s="35"/>
      <c r="F471" s="35"/>
      <c r="G471" s="9"/>
      <c r="H471" s="9"/>
      <c r="I471" s="35"/>
      <c r="J471" s="35"/>
      <c r="K471" s="35"/>
      <c r="L471" s="9"/>
      <c r="M471" s="35"/>
      <c r="N471" s="35"/>
      <c r="O471" s="35"/>
      <c r="P471" s="35"/>
      <c r="Q471" s="10"/>
    </row>
    <row r="472" spans="1:17" x14ac:dyDescent="0.45">
      <c r="A472" s="13"/>
      <c r="B472" s="35"/>
      <c r="C472" s="9"/>
      <c r="D472" s="9"/>
      <c r="E472" s="35"/>
      <c r="F472" s="35"/>
      <c r="G472" s="9"/>
      <c r="H472" s="9"/>
      <c r="I472" s="35"/>
      <c r="J472" s="35"/>
      <c r="K472" s="35"/>
      <c r="L472" s="35"/>
      <c r="M472" s="35"/>
      <c r="N472" s="35"/>
      <c r="O472" s="35"/>
      <c r="P472" s="35"/>
      <c r="Q472" s="10"/>
    </row>
    <row r="473" spans="1:17" x14ac:dyDescent="0.45">
      <c r="A473" s="13" t="s">
        <v>11</v>
      </c>
      <c r="B473" s="35"/>
      <c r="C473" s="9"/>
      <c r="D473" s="21">
        <v>44.09</v>
      </c>
      <c r="E473" s="35" t="s">
        <v>76</v>
      </c>
      <c r="F473" s="35"/>
      <c r="G473" s="9"/>
      <c r="H473" s="9"/>
      <c r="I473" s="35"/>
      <c r="J473" s="35"/>
      <c r="K473" s="35"/>
      <c r="L473" s="35"/>
      <c r="M473" s="35"/>
      <c r="N473" s="35"/>
      <c r="O473" s="35"/>
      <c r="P473" s="35"/>
      <c r="Q473" s="10"/>
    </row>
    <row r="474" spans="1:17" x14ac:dyDescent="0.45">
      <c r="A474" s="13" t="s">
        <v>12</v>
      </c>
      <c r="B474" s="35"/>
      <c r="C474" s="9"/>
      <c r="D474" s="9">
        <f>H461</f>
        <v>11.020000000000209</v>
      </c>
      <c r="E474" s="35" t="s">
        <v>16</v>
      </c>
      <c r="F474" s="35"/>
      <c r="G474" s="9"/>
      <c r="H474" s="9"/>
      <c r="I474" s="35"/>
      <c r="J474" s="35"/>
      <c r="K474" s="35"/>
      <c r="L474" s="35"/>
      <c r="M474" s="35"/>
      <c r="N474" s="35"/>
      <c r="O474" s="35"/>
      <c r="P474" s="35"/>
      <c r="Q474" s="10"/>
    </row>
    <row r="475" spans="1:17" x14ac:dyDescent="0.45">
      <c r="A475" s="13" t="s">
        <v>13</v>
      </c>
      <c r="B475" s="35"/>
      <c r="C475" s="9"/>
      <c r="D475" s="9">
        <f>D473+D474</f>
        <v>55.110000000000213</v>
      </c>
      <c r="E475" s="35"/>
      <c r="F475" s="35"/>
      <c r="G475" s="9"/>
      <c r="H475" s="9"/>
      <c r="I475" s="35"/>
      <c r="J475" s="35"/>
      <c r="K475" s="35"/>
      <c r="L475" s="35"/>
      <c r="M475" s="35"/>
      <c r="N475" s="35"/>
      <c r="O475" s="35"/>
      <c r="P475" s="35"/>
      <c r="Q475" s="10"/>
    </row>
    <row r="476" spans="1:17" x14ac:dyDescent="0.45">
      <c r="A476" s="13" t="s">
        <v>14</v>
      </c>
      <c r="B476" s="35"/>
      <c r="C476" s="9"/>
      <c r="D476" s="9">
        <f>H469</f>
        <v>-29.550000000000409</v>
      </c>
      <c r="E476" s="35" t="s">
        <v>17</v>
      </c>
      <c r="F476" s="35"/>
      <c r="G476" s="9"/>
      <c r="H476" s="9"/>
      <c r="I476" s="35"/>
      <c r="J476" s="35"/>
      <c r="K476" s="35"/>
      <c r="L476" s="35"/>
      <c r="M476" s="35"/>
      <c r="N476" s="35"/>
      <c r="O476" s="35"/>
      <c r="P476" s="35"/>
      <c r="Q476" s="10"/>
    </row>
    <row r="477" spans="1:17" ht="14.65" thickBot="1" x14ac:dyDescent="0.5">
      <c r="A477" s="15" t="s">
        <v>13</v>
      </c>
      <c r="B477" s="16"/>
      <c r="C477" s="17"/>
      <c r="D477" s="46">
        <f>D475-D476</f>
        <v>84.660000000000622</v>
      </c>
      <c r="E477" s="47" t="s">
        <v>18</v>
      </c>
      <c r="F477" s="16"/>
      <c r="G477" s="17"/>
      <c r="H477" s="17"/>
      <c r="I477" s="16"/>
      <c r="J477" s="16"/>
      <c r="K477" s="16"/>
      <c r="L477" s="16"/>
      <c r="M477" s="16"/>
      <c r="N477" s="16"/>
      <c r="O477" s="16"/>
      <c r="P477" s="16"/>
      <c r="Q477" s="18"/>
    </row>
    <row r="478" spans="1:17" ht="14.65" thickTop="1" x14ac:dyDescent="0.45"/>
    <row r="484" spans="1:17" ht="14.65" thickBot="1" x14ac:dyDescent="0.5"/>
    <row r="485" spans="1:17" ht="14.65" thickTop="1" x14ac:dyDescent="0.45">
      <c r="A485" s="2"/>
      <c r="B485" s="3"/>
      <c r="C485" s="4">
        <v>45379</v>
      </c>
      <c r="D485" s="5"/>
      <c r="E485" s="3"/>
      <c r="F485" s="3"/>
      <c r="G485" s="5"/>
      <c r="H485" s="5"/>
      <c r="I485" s="3"/>
      <c r="J485" s="3"/>
      <c r="K485" s="3"/>
      <c r="L485" s="20" t="s">
        <v>19</v>
      </c>
      <c r="M485" s="3"/>
      <c r="N485" s="3"/>
      <c r="O485" s="3"/>
      <c r="P485" s="3"/>
      <c r="Q485" s="6"/>
    </row>
    <row r="486" spans="1:17" x14ac:dyDescent="0.45">
      <c r="A486" s="7" t="s">
        <v>5</v>
      </c>
      <c r="B486" s="35"/>
      <c r="C486" s="9"/>
      <c r="D486" s="9"/>
      <c r="E486" s="35"/>
      <c r="F486" s="35"/>
      <c r="G486" s="9"/>
      <c r="H486" s="9"/>
      <c r="I486" s="35"/>
      <c r="J486" s="11" t="s">
        <v>24</v>
      </c>
      <c r="K486" s="35"/>
      <c r="L486" s="11" t="s">
        <v>10</v>
      </c>
      <c r="M486" s="35"/>
      <c r="N486" s="35"/>
      <c r="O486" s="35"/>
      <c r="P486" s="35"/>
      <c r="Q486" s="10"/>
    </row>
    <row r="487" spans="1:17" x14ac:dyDescent="0.45">
      <c r="A487" s="7" t="s">
        <v>0</v>
      </c>
      <c r="B487" s="11" t="s">
        <v>3</v>
      </c>
      <c r="C487" s="12" t="s">
        <v>1</v>
      </c>
      <c r="D487" s="12" t="s">
        <v>4</v>
      </c>
      <c r="E487" s="11" t="s">
        <v>7</v>
      </c>
      <c r="F487" s="37" t="s">
        <v>92</v>
      </c>
      <c r="G487" s="12" t="s">
        <v>8</v>
      </c>
      <c r="H487" s="12" t="s">
        <v>9</v>
      </c>
      <c r="I487" s="33" t="s">
        <v>70</v>
      </c>
      <c r="J487" s="11" t="s">
        <v>23</v>
      </c>
      <c r="K487" s="35"/>
      <c r="L487" s="31">
        <v>200489.76</v>
      </c>
      <c r="M487" s="35" t="s">
        <v>118</v>
      </c>
      <c r="N487" s="35"/>
      <c r="O487" s="35"/>
      <c r="P487" s="35"/>
      <c r="Q487" s="10"/>
    </row>
    <row r="488" spans="1:17" x14ac:dyDescent="0.45">
      <c r="A488" s="13" t="s">
        <v>155</v>
      </c>
      <c r="B488" s="35">
        <v>7</v>
      </c>
      <c r="C488" s="9">
        <v>265.12</v>
      </c>
      <c r="D488" s="9">
        <f>C488*B488</f>
        <v>1855.8400000000001</v>
      </c>
      <c r="E488" s="36" t="s">
        <v>37</v>
      </c>
      <c r="F488" s="38">
        <f>D488/D491</f>
        <v>0.33404732505102946</v>
      </c>
      <c r="G488" s="45">
        <v>261.87</v>
      </c>
      <c r="H488" s="9">
        <f>(B488*G488)-D488</f>
        <v>-22.75</v>
      </c>
      <c r="I488" s="35" t="s">
        <v>71</v>
      </c>
      <c r="J488" s="36">
        <f>G488*B488</f>
        <v>1833.0900000000001</v>
      </c>
      <c r="K488" s="35" t="str">
        <f>"sell "&amp;B488&amp;" "&amp;A488&amp;" @ $"&amp;G488</f>
        <v>sell 7 COIN @ $261.87</v>
      </c>
      <c r="L488" s="9">
        <f>L487+(G488*B488)</f>
        <v>202322.85</v>
      </c>
      <c r="M488" s="35"/>
      <c r="N488" s="35"/>
      <c r="O488" s="35"/>
      <c r="P488" s="35"/>
      <c r="Q488" s="10"/>
    </row>
    <row r="489" spans="1:17" x14ac:dyDescent="0.45">
      <c r="A489" s="13" t="s">
        <v>156</v>
      </c>
      <c r="B489" s="35">
        <v>111</v>
      </c>
      <c r="C489" s="9">
        <v>11.48</v>
      </c>
      <c r="D489" s="9">
        <f>C489*B489</f>
        <v>1274.28</v>
      </c>
      <c r="E489" s="36" t="s">
        <v>37</v>
      </c>
      <c r="F489" s="38">
        <f>D489/D491</f>
        <v>0.22936773933422372</v>
      </c>
      <c r="G489" s="45">
        <v>11.48</v>
      </c>
      <c r="H489" s="9">
        <f>(B489*G489)-D489</f>
        <v>0</v>
      </c>
      <c r="I489" s="35" t="s">
        <v>71</v>
      </c>
      <c r="J489" s="36">
        <f>G489*B489</f>
        <v>1274.28</v>
      </c>
      <c r="K489" s="35" t="str">
        <f>"sell "&amp;B489&amp;" "&amp;A489&amp;" @ $"&amp;G489</f>
        <v>sell 111 SNAP @ $11.48</v>
      </c>
      <c r="L489" s="9">
        <f>L488+(G489*B489)</f>
        <v>203597.13</v>
      </c>
      <c r="M489" s="35"/>
      <c r="N489" s="35"/>
      <c r="O489" s="35"/>
      <c r="P489" s="35"/>
      <c r="Q489" s="10"/>
    </row>
    <row r="490" spans="1:17" x14ac:dyDescent="0.45">
      <c r="A490" s="13" t="s">
        <v>157</v>
      </c>
      <c r="B490" s="35">
        <v>99</v>
      </c>
      <c r="C490" s="9">
        <v>24.5</v>
      </c>
      <c r="D490" s="9">
        <f>C490*B490</f>
        <v>2425.5</v>
      </c>
      <c r="E490" s="36" t="s">
        <v>37</v>
      </c>
      <c r="F490" s="38">
        <f>D490/D491</f>
        <v>0.43658493561474687</v>
      </c>
      <c r="G490" s="45">
        <v>24.59</v>
      </c>
      <c r="H490" s="9">
        <f>(B490*G490)-D490</f>
        <v>8.9099999999998545</v>
      </c>
      <c r="I490" s="35" t="s">
        <v>71</v>
      </c>
      <c r="J490" s="36">
        <f>G490*B490</f>
        <v>2434.41</v>
      </c>
      <c r="K490" s="35" t="str">
        <f>"sell "&amp;B490&amp;" "&amp;A490&amp;" @ $"&amp;G490</f>
        <v>sell 99 FYBR @ $24.59</v>
      </c>
      <c r="L490" s="9">
        <f>L489+(G490*B490)</f>
        <v>206031.54</v>
      </c>
      <c r="M490" s="35" t="s">
        <v>22</v>
      </c>
      <c r="N490" s="35"/>
      <c r="O490" s="35"/>
      <c r="P490" s="35"/>
      <c r="Q490" s="10"/>
    </row>
    <row r="491" spans="1:17" x14ac:dyDescent="0.45">
      <c r="A491" s="13"/>
      <c r="B491" s="35"/>
      <c r="C491" s="9"/>
      <c r="D491" s="9">
        <f>SUM(D488:D490)</f>
        <v>5555.62</v>
      </c>
      <c r="E491" s="36"/>
      <c r="F491" s="38">
        <f>SUM(F488:F490)</f>
        <v>1</v>
      </c>
      <c r="G491" s="41"/>
      <c r="H491" s="9">
        <f>SUM(H488:H490)</f>
        <v>-13.840000000000146</v>
      </c>
      <c r="I491" s="35"/>
      <c r="J491" s="36">
        <f>SUM(J488:J490)</f>
        <v>5541.78</v>
      </c>
      <c r="K491" s="35"/>
      <c r="L491" s="9"/>
      <c r="M491" s="35"/>
      <c r="N491" s="35"/>
      <c r="O491" s="35"/>
      <c r="P491" s="35"/>
      <c r="Q491" s="10"/>
    </row>
    <row r="492" spans="1:17" x14ac:dyDescent="0.45">
      <c r="A492" s="13"/>
      <c r="B492" s="35"/>
      <c r="C492" s="9"/>
      <c r="D492" s="9"/>
      <c r="E492" s="35"/>
      <c r="F492" s="35"/>
      <c r="G492" s="41"/>
      <c r="H492" s="9"/>
      <c r="I492" s="35"/>
      <c r="J492" s="35"/>
      <c r="K492" s="35"/>
      <c r="L492" s="9"/>
      <c r="M492" s="35"/>
      <c r="N492" s="35"/>
      <c r="O492" s="35"/>
      <c r="P492" s="35"/>
      <c r="Q492" s="10"/>
    </row>
    <row r="493" spans="1:17" x14ac:dyDescent="0.45">
      <c r="A493" s="13"/>
      <c r="B493" s="35"/>
      <c r="C493" s="9"/>
      <c r="D493" s="9"/>
      <c r="E493" s="19"/>
      <c r="F493" s="35"/>
      <c r="G493" s="41"/>
      <c r="H493" s="9"/>
      <c r="I493" s="35"/>
      <c r="J493" s="35"/>
      <c r="K493" s="35"/>
      <c r="L493" s="9"/>
      <c r="M493" s="11" t="s">
        <v>20</v>
      </c>
      <c r="N493" s="35"/>
      <c r="O493" s="35"/>
      <c r="P493" s="35"/>
      <c r="Q493" s="10"/>
    </row>
    <row r="494" spans="1:17" x14ac:dyDescent="0.45">
      <c r="A494" s="7" t="s">
        <v>6</v>
      </c>
      <c r="B494" s="35"/>
      <c r="C494" s="9"/>
      <c r="D494" s="9"/>
      <c r="E494" s="19"/>
      <c r="F494" s="35"/>
      <c r="G494" s="41"/>
      <c r="H494" s="9"/>
      <c r="I494" s="35"/>
      <c r="J494" s="35"/>
      <c r="K494" s="35"/>
      <c r="L494" s="9"/>
      <c r="M494" s="11" t="s">
        <v>21</v>
      </c>
      <c r="N494" s="35"/>
      <c r="O494" s="35"/>
      <c r="P494" s="35"/>
      <c r="Q494" s="10"/>
    </row>
    <row r="495" spans="1:17" x14ac:dyDescent="0.45">
      <c r="A495" s="7" t="s">
        <v>0</v>
      </c>
      <c r="B495" s="11" t="s">
        <v>3</v>
      </c>
      <c r="C495" s="12" t="s">
        <v>1</v>
      </c>
      <c r="D495" s="12" t="s">
        <v>2</v>
      </c>
      <c r="E495" s="22" t="s">
        <v>7</v>
      </c>
      <c r="F495" s="39" t="s">
        <v>92</v>
      </c>
      <c r="G495" s="42" t="s">
        <v>8</v>
      </c>
      <c r="H495" s="12" t="s">
        <v>9</v>
      </c>
      <c r="I495" s="35"/>
      <c r="J495" s="35"/>
      <c r="K495" s="35"/>
      <c r="L495" s="9"/>
      <c r="M495" s="36">
        <v>206048.96</v>
      </c>
      <c r="N495" s="35"/>
      <c r="O495" s="44"/>
      <c r="P495" s="35"/>
      <c r="Q495" s="10"/>
    </row>
    <row r="496" spans="1:17" x14ac:dyDescent="0.45">
      <c r="A496" s="13" t="s">
        <v>161</v>
      </c>
      <c r="B496" s="35">
        <v>52</v>
      </c>
      <c r="C496" s="9">
        <v>69.650000000000006</v>
      </c>
      <c r="D496" s="9">
        <f>C496*B496</f>
        <v>3621.8</v>
      </c>
      <c r="E496" s="36" t="s">
        <v>37</v>
      </c>
      <c r="F496" s="38">
        <f>D496/D499</f>
        <v>0.65233797367809609</v>
      </c>
      <c r="G496" s="21">
        <v>69.709999999999994</v>
      </c>
      <c r="H496" s="9">
        <f>(B496*G496)-D496</f>
        <v>3.1199999999994361</v>
      </c>
      <c r="I496" s="35" t="s">
        <v>71</v>
      </c>
      <c r="J496" s="35"/>
      <c r="K496" s="35" t="str">
        <f>"buy "&amp;B496&amp;" "&amp;A496&amp;" @ $"&amp;G496</f>
        <v>buy 52 VST @ $69.71</v>
      </c>
      <c r="L496" s="9">
        <f>L490-(G496*B496)</f>
        <v>202406.62</v>
      </c>
      <c r="M496" s="36">
        <f>L487-(G496*B496)</f>
        <v>196864.84</v>
      </c>
      <c r="N496" s="35"/>
      <c r="O496" s="35"/>
      <c r="P496" s="35"/>
      <c r="Q496" s="10"/>
    </row>
    <row r="497" spans="1:17" x14ac:dyDescent="0.45">
      <c r="A497" s="13" t="s">
        <v>162</v>
      </c>
      <c r="B497" s="35">
        <v>9</v>
      </c>
      <c r="C497" s="9">
        <v>95.19</v>
      </c>
      <c r="D497" s="9">
        <f>C497*B497</f>
        <v>856.71</v>
      </c>
      <c r="E497" s="36" t="s">
        <v>37</v>
      </c>
      <c r="F497" s="38">
        <f>D497/D499</f>
        <v>0.1543057224114423</v>
      </c>
      <c r="G497" s="21">
        <v>95.6</v>
      </c>
      <c r="H497" s="9">
        <f>(B497*G497)-D497</f>
        <v>3.6899999999999409</v>
      </c>
      <c r="I497" s="35" t="s">
        <v>71</v>
      </c>
      <c r="J497" s="35"/>
      <c r="K497" s="35" t="str">
        <f>"buy "&amp;B497&amp;" "&amp;A497&amp;" @ $"&amp;G497</f>
        <v>buy 9 MOD @ $95.6</v>
      </c>
      <c r="L497" s="9">
        <f>L496-(G497*B497)</f>
        <v>201546.22</v>
      </c>
      <c r="M497" s="36">
        <f>M496-(G497*B497)</f>
        <v>196004.44</v>
      </c>
      <c r="N497" s="35"/>
      <c r="O497" s="35"/>
      <c r="P497" s="35"/>
      <c r="Q497" s="10"/>
    </row>
    <row r="498" spans="1:17" x14ac:dyDescent="0.45">
      <c r="A498" s="23" t="s">
        <v>163</v>
      </c>
      <c r="B498" s="24">
        <v>28</v>
      </c>
      <c r="C498" s="25">
        <v>38.340000000000003</v>
      </c>
      <c r="D498" s="25">
        <f>C498*B498</f>
        <v>1073.52</v>
      </c>
      <c r="E498" s="36" t="s">
        <v>37</v>
      </c>
      <c r="F498" s="38">
        <f>D498/D499</f>
        <v>0.19335630391046155</v>
      </c>
      <c r="G498" s="26">
        <v>38.57</v>
      </c>
      <c r="H498" s="25">
        <f>(B498*G498)-D498</f>
        <v>6.4400000000000546</v>
      </c>
      <c r="I498" s="35" t="s">
        <v>71</v>
      </c>
      <c r="J498" s="35"/>
      <c r="K498" s="35" t="str">
        <f>"buy "&amp;B498&amp;" "&amp;A498&amp;" @ $"&amp;G498</f>
        <v>buy 28 BLBD @ $38.57</v>
      </c>
      <c r="L498" s="9">
        <f>L497-(G498*B498)</f>
        <v>200466.26</v>
      </c>
      <c r="M498" s="36">
        <f>M497-(G498*B498)</f>
        <v>194924.48</v>
      </c>
      <c r="N498" s="35" t="str">
        <f>TEXT(ROUND(M498,2),"$#,##0.00")&amp;" will be the balance in the account after purchases.  "</f>
        <v xml:space="preserve">$194,924.48 will be the balance in the account after purchases.  </v>
      </c>
      <c r="O498" s="35"/>
      <c r="P498" s="35"/>
      <c r="Q498" s="10"/>
    </row>
    <row r="499" spans="1:17" x14ac:dyDescent="0.45">
      <c r="A499" s="13"/>
      <c r="B499" s="35"/>
      <c r="C499" s="9"/>
      <c r="D499" s="9">
        <f>SUM(D496:D498)</f>
        <v>5552.0300000000007</v>
      </c>
      <c r="E499" s="35"/>
      <c r="F499" s="38">
        <f>SUM(F496:F498)</f>
        <v>1</v>
      </c>
      <c r="G499" s="9" t="s">
        <v>15</v>
      </c>
      <c r="H499" s="9">
        <f>SUM(H496:H498)</f>
        <v>13.249999999999432</v>
      </c>
      <c r="I499" s="35"/>
      <c r="J499" s="35"/>
      <c r="K499" s="35"/>
      <c r="L499" s="9"/>
      <c r="M499" s="35"/>
      <c r="N499" s="35" t="s">
        <v>27</v>
      </c>
      <c r="O499" s="35"/>
      <c r="P499" s="35"/>
      <c r="Q499" s="10"/>
    </row>
    <row r="500" spans="1:17" x14ac:dyDescent="0.45">
      <c r="A500" s="13"/>
      <c r="B500" s="35"/>
      <c r="C500" s="9"/>
      <c r="D500" s="9"/>
      <c r="E500" s="35"/>
      <c r="F500" s="35"/>
      <c r="G500" s="9"/>
      <c r="H500" s="9"/>
      <c r="I500" s="35"/>
      <c r="J500" s="35"/>
      <c r="K500" s="35"/>
      <c r="L500" s="9"/>
      <c r="M500" s="11" t="str">
        <f>IF(J491+M498&gt;0,"Credit Surplus","Credit Shortage")</f>
        <v>Credit Surplus</v>
      </c>
      <c r="N500" s="36">
        <f>J491+M498</f>
        <v>200466.26</v>
      </c>
      <c r="O500" s="35" t="s">
        <v>60</v>
      </c>
      <c r="P500" s="35"/>
      <c r="Q500" s="10"/>
    </row>
    <row r="501" spans="1:17" x14ac:dyDescent="0.45">
      <c r="A501" s="13"/>
      <c r="B501" s="35"/>
      <c r="C501" s="9"/>
      <c r="D501" s="9"/>
      <c r="E501" s="35"/>
      <c r="F501" s="35"/>
      <c r="G501" s="9"/>
      <c r="H501" s="9"/>
      <c r="I501" s="35"/>
      <c r="J501" s="35"/>
      <c r="K501" s="35"/>
      <c r="L501" s="9"/>
      <c r="M501" s="35"/>
      <c r="N501" s="35"/>
      <c r="O501" s="35"/>
      <c r="P501" s="35"/>
      <c r="Q501" s="10"/>
    </row>
    <row r="502" spans="1:17" x14ac:dyDescent="0.45">
      <c r="A502" s="13"/>
      <c r="B502" s="35"/>
      <c r="C502" s="9"/>
      <c r="D502" s="9"/>
      <c r="E502" s="35"/>
      <c r="F502" s="35"/>
      <c r="G502" s="9"/>
      <c r="H502" s="9"/>
      <c r="I502" s="35"/>
      <c r="J502" s="35"/>
      <c r="K502" s="35"/>
      <c r="L502" s="35"/>
      <c r="M502" s="35"/>
      <c r="N502" s="35"/>
      <c r="O502" s="35"/>
      <c r="P502" s="35"/>
      <c r="Q502" s="10"/>
    </row>
    <row r="503" spans="1:17" x14ac:dyDescent="0.45">
      <c r="A503" s="13" t="s">
        <v>11</v>
      </c>
      <c r="B503" s="35"/>
      <c r="C503" s="9"/>
      <c r="D503" s="21">
        <v>638.75</v>
      </c>
      <c r="E503" s="35" t="s">
        <v>76</v>
      </c>
      <c r="F503" s="35"/>
      <c r="G503" s="9"/>
      <c r="H503" s="9"/>
      <c r="I503" s="35"/>
      <c r="J503" s="35"/>
      <c r="K503" s="35"/>
      <c r="L503" s="35"/>
      <c r="M503" s="35"/>
      <c r="N503" s="35"/>
      <c r="O503" s="35"/>
      <c r="P503" s="35"/>
      <c r="Q503" s="10"/>
    </row>
    <row r="504" spans="1:17" x14ac:dyDescent="0.45">
      <c r="A504" s="13" t="s">
        <v>12</v>
      </c>
      <c r="B504" s="35"/>
      <c r="C504" s="9"/>
      <c r="D504" s="9">
        <f>H491</f>
        <v>-13.840000000000146</v>
      </c>
      <c r="E504" s="35" t="s">
        <v>16</v>
      </c>
      <c r="F504" s="35"/>
      <c r="G504" s="9"/>
      <c r="H504" s="9"/>
      <c r="I504" s="35"/>
      <c r="J504" s="35"/>
      <c r="K504" s="35"/>
      <c r="L504" s="35"/>
      <c r="M504" s="35"/>
      <c r="N504" s="35"/>
      <c r="O504" s="35"/>
      <c r="P504" s="35"/>
      <c r="Q504" s="10"/>
    </row>
    <row r="505" spans="1:17" x14ac:dyDescent="0.45">
      <c r="A505" s="13" t="s">
        <v>13</v>
      </c>
      <c r="B505" s="35"/>
      <c r="C505" s="9"/>
      <c r="D505" s="9">
        <f>D503+D504</f>
        <v>624.90999999999985</v>
      </c>
      <c r="E505" s="35"/>
      <c r="F505" s="35"/>
      <c r="G505" s="9"/>
      <c r="H505" s="9"/>
      <c r="I505" s="35"/>
      <c r="J505" s="35"/>
      <c r="K505" s="35"/>
      <c r="L505" s="35"/>
      <c r="M505" s="35"/>
      <c r="N505" s="35"/>
      <c r="O505" s="35"/>
      <c r="P505" s="35"/>
      <c r="Q505" s="10"/>
    </row>
    <row r="506" spans="1:17" x14ac:dyDescent="0.45">
      <c r="A506" s="13" t="s">
        <v>14</v>
      </c>
      <c r="B506" s="35"/>
      <c r="C506" s="9"/>
      <c r="D506" s="9">
        <f>H499</f>
        <v>13.249999999999432</v>
      </c>
      <c r="E506" s="35" t="s">
        <v>17</v>
      </c>
      <c r="F506" s="35"/>
      <c r="G506" s="9"/>
      <c r="H506" s="9"/>
      <c r="I506" s="35"/>
      <c r="J506" s="35"/>
      <c r="K506" s="35"/>
      <c r="L506" s="35"/>
      <c r="M506" s="35"/>
      <c r="N506" s="35"/>
      <c r="O506" s="35"/>
      <c r="P506" s="35"/>
      <c r="Q506" s="10"/>
    </row>
    <row r="507" spans="1:17" x14ac:dyDescent="0.45">
      <c r="A507" s="13" t="s">
        <v>13</v>
      </c>
      <c r="B507" s="35"/>
      <c r="C507" s="9"/>
      <c r="D507" s="27">
        <f>D505-D506</f>
        <v>611.66000000000042</v>
      </c>
      <c r="E507" s="19" t="s">
        <v>18</v>
      </c>
      <c r="F507" s="35"/>
      <c r="G507" s="9"/>
      <c r="H507" s="9"/>
      <c r="I507" s="35"/>
      <c r="J507" s="35"/>
      <c r="K507" s="35"/>
      <c r="L507" s="35"/>
      <c r="M507" s="35"/>
      <c r="N507" s="35"/>
      <c r="O507" s="35"/>
      <c r="P507" s="35"/>
      <c r="Q507" s="10"/>
    </row>
    <row r="508" spans="1:17" ht="14.65" thickBot="1" x14ac:dyDescent="0.5">
      <c r="A508" s="15"/>
      <c r="B508" s="16"/>
      <c r="C508" s="17"/>
      <c r="D508" s="17"/>
      <c r="E508" s="16"/>
      <c r="F508" s="16"/>
      <c r="G508" s="17"/>
      <c r="H508" s="17"/>
      <c r="I508" s="16"/>
      <c r="J508" s="16"/>
      <c r="K508" s="16"/>
      <c r="L508" s="16"/>
      <c r="M508" s="16"/>
      <c r="N508" s="16"/>
      <c r="O508" s="16"/>
      <c r="P508" s="16"/>
      <c r="Q508" s="18"/>
    </row>
    <row r="509" spans="1:17" ht="14.65" thickTop="1" x14ac:dyDescent="0.45"/>
    <row r="513" spans="1:17" ht="14.65" thickBot="1" x14ac:dyDescent="0.5"/>
    <row r="514" spans="1:17" ht="14.65" thickTop="1" x14ac:dyDescent="0.45">
      <c r="A514" s="2"/>
      <c r="B514" s="3"/>
      <c r="C514" s="4">
        <v>45322</v>
      </c>
      <c r="D514" s="5"/>
      <c r="E514" s="3"/>
      <c r="F514" s="3"/>
      <c r="G514" s="5"/>
      <c r="H514" s="5"/>
      <c r="I514" s="3"/>
      <c r="J514" s="3"/>
      <c r="K514" s="3"/>
      <c r="L514" s="20" t="s">
        <v>19</v>
      </c>
      <c r="M514" s="3"/>
      <c r="N514" s="3"/>
      <c r="O514" s="3"/>
      <c r="P514" s="3"/>
      <c r="Q514" s="6"/>
    </row>
    <row r="515" spans="1:17" x14ac:dyDescent="0.45">
      <c r="A515" s="7" t="s">
        <v>5</v>
      </c>
      <c r="B515" s="35"/>
      <c r="C515" s="9"/>
      <c r="D515" s="9"/>
      <c r="E515" s="35"/>
      <c r="F515" s="35"/>
      <c r="G515" s="9"/>
      <c r="H515" s="9"/>
      <c r="I515" s="35"/>
      <c r="J515" s="11" t="s">
        <v>24</v>
      </c>
      <c r="K515" s="35"/>
      <c r="L515" s="11" t="s">
        <v>10</v>
      </c>
      <c r="M515" s="35"/>
      <c r="N515" s="35"/>
      <c r="O515" s="35"/>
      <c r="P515" s="35"/>
      <c r="Q515" s="10"/>
    </row>
    <row r="516" spans="1:17" x14ac:dyDescent="0.45">
      <c r="A516" s="7" t="s">
        <v>0</v>
      </c>
      <c r="B516" s="11" t="s">
        <v>3</v>
      </c>
      <c r="C516" s="12" t="s">
        <v>1</v>
      </c>
      <c r="D516" s="12" t="s">
        <v>4</v>
      </c>
      <c r="E516" s="11" t="s">
        <v>7</v>
      </c>
      <c r="F516" s="37" t="s">
        <v>92</v>
      </c>
      <c r="G516" s="12" t="s">
        <v>8</v>
      </c>
      <c r="H516" s="12" t="s">
        <v>9</v>
      </c>
      <c r="I516" s="33" t="s">
        <v>70</v>
      </c>
      <c r="J516" s="11" t="s">
        <v>23</v>
      </c>
      <c r="K516" s="35"/>
      <c r="L516" s="31">
        <v>204962.18</v>
      </c>
      <c r="M516" s="35" t="s">
        <v>118</v>
      </c>
      <c r="N516" s="35"/>
      <c r="O516" s="35"/>
      <c r="P516" s="35"/>
      <c r="Q516" s="10"/>
    </row>
    <row r="517" spans="1:17" x14ac:dyDescent="0.45">
      <c r="A517" s="13" t="s">
        <v>151</v>
      </c>
      <c r="B517" s="35">
        <v>20</v>
      </c>
      <c r="C517" s="9">
        <v>50.75</v>
      </c>
      <c r="D517" s="9">
        <f>C517*B517</f>
        <v>1015</v>
      </c>
      <c r="E517" s="36" t="s">
        <v>93</v>
      </c>
      <c r="F517" s="38">
        <f>D517/D520</f>
        <v>1</v>
      </c>
      <c r="G517" s="40">
        <v>50.6</v>
      </c>
      <c r="H517" s="9">
        <f>(B517*G517)-D517</f>
        <v>-3</v>
      </c>
      <c r="I517" s="35" t="s">
        <v>71</v>
      </c>
      <c r="J517" s="36">
        <f>G517*B517</f>
        <v>1012</v>
      </c>
      <c r="K517" s="35" t="str">
        <f>"sell "&amp;B517&amp;" "&amp;A517&amp;" @ $"&amp;G517</f>
        <v>sell 20 NEAR @ $50.6</v>
      </c>
      <c r="L517" s="9">
        <f>L516+(G517*B517)</f>
        <v>205974.18</v>
      </c>
      <c r="M517" s="35"/>
      <c r="N517" s="35"/>
      <c r="O517" s="35"/>
      <c r="P517" s="35"/>
      <c r="Q517" s="10"/>
    </row>
    <row r="518" spans="1:17" x14ac:dyDescent="0.45">
      <c r="A518" s="13"/>
      <c r="B518" s="35"/>
      <c r="C518" s="9"/>
      <c r="D518" s="9">
        <f>C518*B518</f>
        <v>0</v>
      </c>
      <c r="E518" s="36" t="s">
        <v>93</v>
      </c>
      <c r="F518" s="38">
        <f>D518/D520</f>
        <v>0</v>
      </c>
      <c r="G518" s="40"/>
      <c r="H518" s="9">
        <f>(B518*G518)-D518</f>
        <v>0</v>
      </c>
      <c r="I518" s="35" t="s">
        <v>71</v>
      </c>
      <c r="J518" s="36">
        <f>G518*B518</f>
        <v>0</v>
      </c>
      <c r="K518" s="35" t="str">
        <f>"sell "&amp;B518&amp;" "&amp;A518&amp;" @ $"&amp;G518</f>
        <v>sell   @ $</v>
      </c>
      <c r="L518" s="9">
        <f>L517+(G518*B518)</f>
        <v>205974.18</v>
      </c>
      <c r="M518" s="35"/>
      <c r="N518" s="35"/>
      <c r="O518" s="35"/>
      <c r="P518" s="35"/>
      <c r="Q518" s="10"/>
    </row>
    <row r="519" spans="1:17" x14ac:dyDescent="0.45">
      <c r="A519" s="13"/>
      <c r="B519" s="35"/>
      <c r="C519" s="9"/>
      <c r="D519" s="9">
        <f>C519*B519</f>
        <v>0</v>
      </c>
      <c r="E519" s="36" t="s">
        <v>93</v>
      </c>
      <c r="F519" s="38">
        <f>D519/D520</f>
        <v>0</v>
      </c>
      <c r="G519" s="40"/>
      <c r="H519" s="9">
        <f>(B519*G519)-D519</f>
        <v>0</v>
      </c>
      <c r="I519" s="35" t="s">
        <v>71</v>
      </c>
      <c r="J519" s="36">
        <f>G519*B519</f>
        <v>0</v>
      </c>
      <c r="K519" s="35" t="str">
        <f>"sell "&amp;B519&amp;" "&amp;A519&amp;" @ $"&amp;G519</f>
        <v>sell   @ $</v>
      </c>
      <c r="L519" s="9">
        <f>L518+(G519*B519)</f>
        <v>205974.18</v>
      </c>
      <c r="M519" s="35" t="s">
        <v>22</v>
      </c>
      <c r="N519" s="35"/>
      <c r="O519" s="35"/>
      <c r="P519" s="35"/>
      <c r="Q519" s="10"/>
    </row>
    <row r="520" spans="1:17" x14ac:dyDescent="0.45">
      <c r="A520" s="13"/>
      <c r="B520" s="35"/>
      <c r="C520" s="9"/>
      <c r="D520" s="9">
        <f>SUM(D517:D519)</f>
        <v>1015</v>
      </c>
      <c r="E520" s="36"/>
      <c r="F520" s="38">
        <f>SUM(F517:F519)</f>
        <v>1</v>
      </c>
      <c r="G520" s="41"/>
      <c r="H520" s="9">
        <f>SUM(H517:H519)</f>
        <v>-3</v>
      </c>
      <c r="I520" s="35"/>
      <c r="J520" s="36">
        <f>SUM(J517:J519)</f>
        <v>1012</v>
      </c>
      <c r="K520" s="35"/>
      <c r="L520" s="9"/>
      <c r="M520" s="35"/>
      <c r="N520" s="35"/>
      <c r="O520" s="35"/>
      <c r="P520" s="35"/>
      <c r="Q520" s="10"/>
    </row>
    <row r="521" spans="1:17" x14ac:dyDescent="0.45">
      <c r="A521" s="13"/>
      <c r="B521" s="35"/>
      <c r="C521" s="9"/>
      <c r="D521" s="9"/>
      <c r="E521" s="35"/>
      <c r="F521" s="35"/>
      <c r="G521" s="41"/>
      <c r="H521" s="9"/>
      <c r="I521" s="35"/>
      <c r="J521" s="35"/>
      <c r="K521" s="35"/>
      <c r="L521" s="9"/>
      <c r="M521" s="35"/>
      <c r="N521" s="35"/>
      <c r="O521" s="35"/>
      <c r="P521" s="35"/>
      <c r="Q521" s="10"/>
    </row>
    <row r="522" spans="1:17" x14ac:dyDescent="0.45">
      <c r="A522" s="13"/>
      <c r="B522" s="35"/>
      <c r="C522" s="9"/>
      <c r="D522" s="9"/>
      <c r="E522" s="19"/>
      <c r="F522" s="35"/>
      <c r="G522" s="41"/>
      <c r="H522" s="9"/>
      <c r="I522" s="35"/>
      <c r="J522" s="35"/>
      <c r="K522" s="35"/>
      <c r="L522" s="9"/>
      <c r="M522" s="11" t="s">
        <v>20</v>
      </c>
      <c r="N522" s="35"/>
      <c r="O522" s="35"/>
      <c r="P522" s="35"/>
      <c r="Q522" s="10"/>
    </row>
    <row r="523" spans="1:17" x14ac:dyDescent="0.45">
      <c r="A523" s="7" t="s">
        <v>6</v>
      </c>
      <c r="B523" s="35"/>
      <c r="C523" s="9"/>
      <c r="D523" s="9"/>
      <c r="E523" s="19"/>
      <c r="F523" s="35"/>
      <c r="G523" s="41"/>
      <c r="H523" s="9"/>
      <c r="I523" s="35"/>
      <c r="J523" s="35"/>
      <c r="K523" s="35"/>
      <c r="L523" s="9"/>
      <c r="M523" s="11" t="s">
        <v>21</v>
      </c>
      <c r="N523" s="35"/>
      <c r="O523" s="35"/>
      <c r="P523" s="35"/>
      <c r="Q523" s="10"/>
    </row>
    <row r="524" spans="1:17" x14ac:dyDescent="0.45">
      <c r="A524" s="7" t="s">
        <v>0</v>
      </c>
      <c r="B524" s="11" t="s">
        <v>3</v>
      </c>
      <c r="C524" s="12" t="s">
        <v>1</v>
      </c>
      <c r="D524" s="12" t="s">
        <v>2</v>
      </c>
      <c r="E524" s="22" t="s">
        <v>7</v>
      </c>
      <c r="F524" s="39" t="s">
        <v>92</v>
      </c>
      <c r="G524" s="42" t="s">
        <v>8</v>
      </c>
      <c r="H524" s="12" t="s">
        <v>9</v>
      </c>
      <c r="I524" s="35"/>
      <c r="J524" s="35"/>
      <c r="K524" s="35"/>
      <c r="L524" s="9"/>
      <c r="M524" s="36">
        <v>206048.96</v>
      </c>
      <c r="N524" s="35"/>
      <c r="O524" s="44"/>
      <c r="P524" s="35"/>
      <c r="Q524" s="10"/>
    </row>
    <row r="525" spans="1:17" x14ac:dyDescent="0.45">
      <c r="A525" s="13" t="s">
        <v>158</v>
      </c>
      <c r="B525" s="35">
        <v>45</v>
      </c>
      <c r="C525" s="9">
        <v>32.18</v>
      </c>
      <c r="D525" s="9">
        <f>C525*B525</f>
        <v>1448.1</v>
      </c>
      <c r="E525" s="36" t="s">
        <v>93</v>
      </c>
      <c r="F525" s="38">
        <f>D525/D528</f>
        <v>0.25415830792803323</v>
      </c>
      <c r="G525" s="9">
        <v>33.020000000000003</v>
      </c>
      <c r="H525" s="9">
        <f>(B525*G525)-D525</f>
        <v>37.800000000000182</v>
      </c>
      <c r="I525" s="35" t="s">
        <v>71</v>
      </c>
      <c r="J525" s="35"/>
      <c r="K525" s="35" t="str">
        <f>"buy "&amp;B525&amp;" "&amp;A525&amp;" @ $"&amp;G525</f>
        <v>buy 45 XMTR @ $33.02</v>
      </c>
      <c r="L525" s="9">
        <f>L519-(G525*B525)</f>
        <v>204488.28</v>
      </c>
      <c r="M525" s="36">
        <f>L516-(G525*B525)</f>
        <v>203476.28</v>
      </c>
      <c r="N525" s="35"/>
      <c r="O525" s="35"/>
      <c r="P525" s="35"/>
      <c r="Q525" s="10"/>
    </row>
    <row r="526" spans="1:17" x14ac:dyDescent="0.45">
      <c r="A526" s="13" t="s">
        <v>159</v>
      </c>
      <c r="B526" s="35">
        <v>63</v>
      </c>
      <c r="C526" s="9">
        <v>38.53</v>
      </c>
      <c r="D526" s="9">
        <f>C526*B526</f>
        <v>2427.39</v>
      </c>
      <c r="E526" s="36" t="s">
        <v>93</v>
      </c>
      <c r="F526" s="38">
        <f>D526/D528</f>
        <v>0.42603503562007355</v>
      </c>
      <c r="G526" s="9">
        <v>38.72</v>
      </c>
      <c r="H526" s="9">
        <f>(B526*G526)-D526</f>
        <v>11.970000000000255</v>
      </c>
      <c r="I526" s="35" t="s">
        <v>71</v>
      </c>
      <c r="J526" s="35"/>
      <c r="K526" s="35" t="str">
        <f>"buy "&amp;B526&amp;" "&amp;A526&amp;" @ $"&amp;G526</f>
        <v>buy 63 INBX @ $38.72</v>
      </c>
      <c r="L526" s="9">
        <f>L525-(G526*B526)</f>
        <v>202048.92</v>
      </c>
      <c r="M526" s="36">
        <f>M525-(G526*B526)</f>
        <v>201036.92</v>
      </c>
      <c r="N526" s="35"/>
      <c r="O526" s="35"/>
      <c r="P526" s="35"/>
      <c r="Q526" s="10"/>
    </row>
    <row r="527" spans="1:17" x14ac:dyDescent="0.45">
      <c r="A527" s="23" t="s">
        <v>160</v>
      </c>
      <c r="B527" s="24">
        <v>106</v>
      </c>
      <c r="C527" s="25">
        <v>17.190000000000001</v>
      </c>
      <c r="D527" s="25">
        <f>C527*B527</f>
        <v>1822.14</v>
      </c>
      <c r="E527" s="36" t="s">
        <v>93</v>
      </c>
      <c r="F527" s="38">
        <f>D527/D528</f>
        <v>0.31980665645189316</v>
      </c>
      <c r="G527" s="25">
        <v>17.100000000000001</v>
      </c>
      <c r="H527" s="25">
        <f>(B527*G527)-D527</f>
        <v>-9.5399999999999636</v>
      </c>
      <c r="I527" s="35" t="s">
        <v>71</v>
      </c>
      <c r="J527" s="35"/>
      <c r="K527" s="35" t="str">
        <f>"buy "&amp;B527&amp;" "&amp;A527&amp;" @ $"&amp;G527</f>
        <v>buy 106 STNE @ $17.1</v>
      </c>
      <c r="L527" s="9">
        <f>L526-(G527*B527)</f>
        <v>200236.32</v>
      </c>
      <c r="M527" s="36">
        <f>M526-(G527*B527)</f>
        <v>199224.32000000001</v>
      </c>
      <c r="N527" s="35" t="str">
        <f>TEXT(ROUND(M527,2),"$#,##0.00")&amp;" will be the balance in the account after purchases.  "</f>
        <v xml:space="preserve">$199,224.32 will be the balance in the account after purchases.  </v>
      </c>
      <c r="O527" s="35"/>
      <c r="P527" s="35"/>
      <c r="Q527" s="10"/>
    </row>
    <row r="528" spans="1:17" x14ac:dyDescent="0.45">
      <c r="A528" s="13"/>
      <c r="B528" s="35"/>
      <c r="C528" s="9"/>
      <c r="D528" s="9">
        <f>SUM(D525:D527)</f>
        <v>5697.63</v>
      </c>
      <c r="E528" s="35"/>
      <c r="F528" s="38">
        <f>SUM(F525:F527)</f>
        <v>1</v>
      </c>
      <c r="G528" s="9" t="s">
        <v>15</v>
      </c>
      <c r="H528" s="9">
        <f>SUM(H525:H527)</f>
        <v>40.230000000000473</v>
      </c>
      <c r="I528" s="35"/>
      <c r="J528" s="35"/>
      <c r="K528" s="35"/>
      <c r="L528" s="9"/>
      <c r="M528" s="35"/>
      <c r="N528" s="35" t="s">
        <v>27</v>
      </c>
      <c r="O528" s="35"/>
      <c r="P528" s="35"/>
      <c r="Q528" s="10"/>
    </row>
    <row r="529" spans="1:17" x14ac:dyDescent="0.45">
      <c r="A529" s="13"/>
      <c r="B529" s="35"/>
      <c r="C529" s="9"/>
      <c r="D529" s="9"/>
      <c r="E529" s="35"/>
      <c r="F529" s="35"/>
      <c r="G529" s="9"/>
      <c r="H529" s="9"/>
      <c r="I529" s="35"/>
      <c r="J529" s="35"/>
      <c r="K529" s="35"/>
      <c r="L529" s="9"/>
      <c r="M529" s="11" t="str">
        <f>IF(J520+M527&gt;0,"Credit Surplus","Credit Shortage")</f>
        <v>Credit Surplus</v>
      </c>
      <c r="N529" s="36">
        <f>J520+M527</f>
        <v>200236.32</v>
      </c>
      <c r="O529" s="35" t="s">
        <v>60</v>
      </c>
      <c r="P529" s="35"/>
      <c r="Q529" s="10"/>
    </row>
    <row r="530" spans="1:17" x14ac:dyDescent="0.45">
      <c r="A530" s="13"/>
      <c r="B530" s="35"/>
      <c r="C530" s="9"/>
      <c r="D530" s="9"/>
      <c r="E530" s="35"/>
      <c r="F530" s="35"/>
      <c r="G530" s="9"/>
      <c r="H530" s="9"/>
      <c r="I530" s="35"/>
      <c r="J530" s="35"/>
      <c r="K530" s="35"/>
      <c r="L530" s="9"/>
      <c r="M530" s="35"/>
      <c r="N530" s="35"/>
      <c r="O530" s="35"/>
      <c r="P530" s="35"/>
      <c r="Q530" s="10"/>
    </row>
    <row r="531" spans="1:17" x14ac:dyDescent="0.45">
      <c r="A531" s="13"/>
      <c r="B531" s="35"/>
      <c r="C531" s="9"/>
      <c r="D531" s="9"/>
      <c r="E531" s="35"/>
      <c r="F531" s="35"/>
      <c r="G531" s="9"/>
      <c r="H531" s="9"/>
      <c r="I531" s="35"/>
      <c r="J531" s="35"/>
      <c r="K531" s="35"/>
      <c r="L531" s="35"/>
      <c r="M531" s="35"/>
      <c r="N531" s="35"/>
      <c r="O531" s="35"/>
      <c r="P531" s="35"/>
      <c r="Q531" s="10"/>
    </row>
    <row r="532" spans="1:17" x14ac:dyDescent="0.45">
      <c r="A532" s="13" t="s">
        <v>11</v>
      </c>
      <c r="B532" s="35"/>
      <c r="C532" s="9"/>
      <c r="D532" s="21">
        <v>456.81</v>
      </c>
      <c r="E532" s="35" t="s">
        <v>76</v>
      </c>
      <c r="F532" s="35"/>
      <c r="G532" s="9"/>
      <c r="H532" s="9"/>
      <c r="I532" s="35"/>
      <c r="J532" s="35"/>
      <c r="K532" s="35"/>
      <c r="L532" s="35"/>
      <c r="M532" s="35"/>
      <c r="N532" s="35"/>
      <c r="O532" s="35"/>
      <c r="P532" s="35"/>
      <c r="Q532" s="10"/>
    </row>
    <row r="533" spans="1:17" x14ac:dyDescent="0.45">
      <c r="A533" s="13" t="s">
        <v>12</v>
      </c>
      <c r="B533" s="35"/>
      <c r="C533" s="9"/>
      <c r="D533" s="9">
        <f>H520</f>
        <v>-3</v>
      </c>
      <c r="E533" s="35" t="s">
        <v>16</v>
      </c>
      <c r="F533" s="35"/>
      <c r="G533" s="9"/>
      <c r="H533" s="9"/>
      <c r="I533" s="35"/>
      <c r="J533" s="35"/>
      <c r="K533" s="35"/>
      <c r="L533" s="35"/>
      <c r="M533" s="35"/>
      <c r="N533" s="35"/>
      <c r="O533" s="35"/>
      <c r="P533" s="35"/>
      <c r="Q533" s="10"/>
    </row>
    <row r="534" spans="1:17" x14ac:dyDescent="0.45">
      <c r="A534" s="13" t="s">
        <v>13</v>
      </c>
      <c r="B534" s="35"/>
      <c r="C534" s="9"/>
      <c r="D534" s="9">
        <f>D532+D533</f>
        <v>453.81</v>
      </c>
      <c r="E534" s="35"/>
      <c r="F534" s="35"/>
      <c r="G534" s="9"/>
      <c r="H534" s="9"/>
      <c r="I534" s="35"/>
      <c r="J534" s="35"/>
      <c r="K534" s="35"/>
      <c r="L534" s="35"/>
      <c r="M534" s="35"/>
      <c r="N534" s="35"/>
      <c r="O534" s="35"/>
      <c r="P534" s="35"/>
      <c r="Q534" s="10"/>
    </row>
    <row r="535" spans="1:17" x14ac:dyDescent="0.45">
      <c r="A535" s="13" t="s">
        <v>14</v>
      </c>
      <c r="B535" s="35"/>
      <c r="C535" s="9"/>
      <c r="D535" s="9">
        <f>H528</f>
        <v>40.230000000000473</v>
      </c>
      <c r="E535" s="35" t="s">
        <v>17</v>
      </c>
      <c r="F535" s="35"/>
      <c r="G535" s="9"/>
      <c r="H535" s="9"/>
      <c r="I535" s="35"/>
      <c r="J535" s="35"/>
      <c r="K535" s="35"/>
      <c r="L535" s="35"/>
      <c r="M535" s="35"/>
      <c r="N535" s="35"/>
      <c r="O535" s="35"/>
      <c r="P535" s="35"/>
      <c r="Q535" s="10"/>
    </row>
    <row r="536" spans="1:17" x14ac:dyDescent="0.45">
      <c r="A536" s="13" t="s">
        <v>13</v>
      </c>
      <c r="B536" s="35"/>
      <c r="C536" s="9"/>
      <c r="D536" s="27">
        <f>D534-D535</f>
        <v>413.57999999999953</v>
      </c>
      <c r="E536" s="19" t="s">
        <v>18</v>
      </c>
      <c r="F536" s="35"/>
      <c r="G536" s="9"/>
      <c r="H536" s="9"/>
      <c r="I536" s="35"/>
      <c r="J536" s="35"/>
      <c r="K536" s="35"/>
      <c r="L536" s="35"/>
      <c r="M536" s="35"/>
      <c r="N536" s="35"/>
      <c r="O536" s="35"/>
      <c r="P536" s="35"/>
      <c r="Q536" s="10"/>
    </row>
    <row r="537" spans="1:17" ht="14.65" thickBot="1" x14ac:dyDescent="0.5">
      <c r="A537" s="15"/>
      <c r="B537" s="16"/>
      <c r="C537" s="17"/>
      <c r="D537" s="17"/>
      <c r="E537" s="16"/>
      <c r="F537" s="16"/>
      <c r="G537" s="17"/>
      <c r="H537" s="17"/>
      <c r="I537" s="16"/>
      <c r="J537" s="16"/>
      <c r="K537" s="16"/>
      <c r="L537" s="16"/>
      <c r="M537" s="16"/>
      <c r="N537" s="16"/>
      <c r="O537" s="16"/>
      <c r="P537" s="16"/>
      <c r="Q537" s="18"/>
    </row>
    <row r="538" spans="1:17" ht="14.65" thickTop="1" x14ac:dyDescent="0.45"/>
    <row r="542" spans="1:17" ht="14.65" thickBot="1" x14ac:dyDescent="0.5"/>
    <row r="543" spans="1:17" ht="14.65" thickTop="1" x14ac:dyDescent="0.45">
      <c r="A543" s="2"/>
      <c r="B543" s="3"/>
      <c r="C543" s="4">
        <v>45291</v>
      </c>
      <c r="D543" s="5"/>
      <c r="E543" s="3"/>
      <c r="F543" s="3"/>
      <c r="G543" s="5"/>
      <c r="H543" s="5"/>
      <c r="I543" s="3"/>
      <c r="J543" s="3"/>
      <c r="K543" s="3"/>
      <c r="L543" s="20" t="s">
        <v>19</v>
      </c>
      <c r="M543" s="3"/>
      <c r="N543" s="3"/>
      <c r="O543" s="3"/>
      <c r="P543" s="3"/>
      <c r="Q543" s="6"/>
    </row>
    <row r="544" spans="1:17" x14ac:dyDescent="0.45">
      <c r="A544" s="7" t="s">
        <v>5</v>
      </c>
      <c r="B544" s="35"/>
      <c r="C544" s="9"/>
      <c r="D544" s="9"/>
      <c r="E544" s="35"/>
      <c r="F544" s="35"/>
      <c r="G544" s="9"/>
      <c r="H544" s="9"/>
      <c r="I544" s="35"/>
      <c r="J544" s="11" t="s">
        <v>24</v>
      </c>
      <c r="K544" s="35"/>
      <c r="L544" s="11" t="s">
        <v>10</v>
      </c>
      <c r="M544" s="35"/>
      <c r="N544" s="35"/>
      <c r="O544" s="35"/>
      <c r="P544" s="35"/>
      <c r="Q544" s="10"/>
    </row>
    <row r="545" spans="1:17" x14ac:dyDescent="0.45">
      <c r="A545" s="7" t="s">
        <v>0</v>
      </c>
      <c r="B545" s="11" t="s">
        <v>3</v>
      </c>
      <c r="C545" s="12" t="s">
        <v>1</v>
      </c>
      <c r="D545" s="12" t="s">
        <v>4</v>
      </c>
      <c r="E545" s="11" t="s">
        <v>7</v>
      </c>
      <c r="F545" s="37" t="s">
        <v>92</v>
      </c>
      <c r="G545" s="12" t="s">
        <v>8</v>
      </c>
      <c r="H545" s="12" t="s">
        <v>9</v>
      </c>
      <c r="I545" s="33" t="s">
        <v>70</v>
      </c>
      <c r="J545" s="11" t="s">
        <v>23</v>
      </c>
      <c r="K545" s="35"/>
      <c r="L545" s="31">
        <v>204874.75</v>
      </c>
      <c r="M545" s="35" t="s">
        <v>118</v>
      </c>
      <c r="N545" s="35"/>
      <c r="O545" s="35"/>
      <c r="P545" s="35"/>
      <c r="Q545" s="10"/>
    </row>
    <row r="546" spans="1:17" x14ac:dyDescent="0.45">
      <c r="A546" s="13" t="s">
        <v>148</v>
      </c>
      <c r="B546" s="35">
        <v>198</v>
      </c>
      <c r="C546" s="9">
        <v>6.4</v>
      </c>
      <c r="D546" s="9">
        <f>C546*B546</f>
        <v>1267.2</v>
      </c>
      <c r="E546" s="36" t="s">
        <v>93</v>
      </c>
      <c r="F546" s="38">
        <f>D546/D549</f>
        <v>0.22441783654263353</v>
      </c>
      <c r="G546" s="40">
        <v>6.41</v>
      </c>
      <c r="H546" s="9">
        <f>(B546*G546)-D546</f>
        <v>1.9800000000000182</v>
      </c>
      <c r="I546" s="35" t="s">
        <v>71</v>
      </c>
      <c r="J546" s="36">
        <f>G546*B546</f>
        <v>1269.18</v>
      </c>
      <c r="K546" s="35" t="str">
        <f>"sell "&amp;B546&amp;" "&amp;A546&amp;" @ $"&amp;G546</f>
        <v>sell 198 UEC @ $6.41</v>
      </c>
      <c r="L546" s="9">
        <f>L545+(G546*B546)</f>
        <v>206143.93</v>
      </c>
      <c r="M546" s="35"/>
      <c r="N546" s="35"/>
      <c r="O546" s="35"/>
      <c r="P546" s="35"/>
      <c r="Q546" s="10"/>
    </row>
    <row r="547" spans="1:17" x14ac:dyDescent="0.45">
      <c r="A547" s="13" t="s">
        <v>149</v>
      </c>
      <c r="B547" s="35">
        <v>338</v>
      </c>
      <c r="C547" s="9">
        <v>10.28</v>
      </c>
      <c r="D547" s="9">
        <f>C547*B547</f>
        <v>3474.64</v>
      </c>
      <c r="E547" s="36" t="s">
        <v>93</v>
      </c>
      <c r="F547" s="38">
        <f>D547/D549</f>
        <v>0.61534974081794203</v>
      </c>
      <c r="G547" s="40">
        <v>10.15</v>
      </c>
      <c r="H547" s="9">
        <f>(B547*G547)-D547</f>
        <v>-43.9399999999996</v>
      </c>
      <c r="I547" s="35" t="s">
        <v>71</v>
      </c>
      <c r="J547" s="36">
        <f>G547*B547</f>
        <v>3430.7000000000003</v>
      </c>
      <c r="K547" s="35" t="str">
        <f>"sell "&amp;B547&amp;" "&amp;A547&amp;" @ $"&amp;G547</f>
        <v>sell 338 HLX @ $10.15</v>
      </c>
      <c r="L547" s="9">
        <f>L546+(G547*B547)</f>
        <v>209574.63</v>
      </c>
      <c r="M547" s="35"/>
      <c r="N547" s="35"/>
      <c r="O547" s="35"/>
      <c r="P547" s="35"/>
      <c r="Q547" s="10"/>
    </row>
    <row r="548" spans="1:17" x14ac:dyDescent="0.45">
      <c r="A548" s="13" t="s">
        <v>150</v>
      </c>
      <c r="B548" s="35">
        <v>9</v>
      </c>
      <c r="C548" s="9">
        <v>100.53</v>
      </c>
      <c r="D548" s="9">
        <f>C548*B548</f>
        <v>904.77</v>
      </c>
      <c r="E548" s="36" t="s">
        <v>93</v>
      </c>
      <c r="F548" s="38">
        <f>D548/D549</f>
        <v>0.16023242263942433</v>
      </c>
      <c r="G548" s="40">
        <v>101</v>
      </c>
      <c r="H548" s="9">
        <f>(B548*G548)-D548</f>
        <v>4.2300000000000182</v>
      </c>
      <c r="I548" s="35" t="s">
        <v>71</v>
      </c>
      <c r="J548" s="36">
        <f>G548*B548</f>
        <v>909</v>
      </c>
      <c r="K548" s="35" t="str">
        <f>"sell "&amp;B548&amp;" "&amp;A548&amp;" @ $"&amp;G548</f>
        <v>sell 9 CEIX @ $101</v>
      </c>
      <c r="L548" s="9">
        <f>L547+(G548*B548)</f>
        <v>210483.63</v>
      </c>
      <c r="M548" s="35" t="s">
        <v>22</v>
      </c>
      <c r="N548" s="35"/>
      <c r="O548" s="35"/>
      <c r="P548" s="35"/>
      <c r="Q548" s="10"/>
    </row>
    <row r="549" spans="1:17" x14ac:dyDescent="0.45">
      <c r="A549" s="13"/>
      <c r="B549" s="35"/>
      <c r="C549" s="9"/>
      <c r="D549" s="9">
        <f>SUM(D546:D548)</f>
        <v>5646.6100000000006</v>
      </c>
      <c r="E549" s="36"/>
      <c r="F549" s="38">
        <f>SUM(F546:F548)</f>
        <v>0.99999999999999978</v>
      </c>
      <c r="G549" s="41"/>
      <c r="H549" s="9">
        <f>SUM(H546:H548)</f>
        <v>-37.729999999999563</v>
      </c>
      <c r="I549" s="35"/>
      <c r="J549" s="36">
        <f>SUM(J546:J548)</f>
        <v>5608.88</v>
      </c>
      <c r="K549" s="35"/>
      <c r="L549" s="9"/>
      <c r="M549" s="35"/>
      <c r="N549" s="35"/>
      <c r="O549" s="35"/>
      <c r="P549" s="35"/>
      <c r="Q549" s="10"/>
    </row>
    <row r="550" spans="1:17" x14ac:dyDescent="0.45">
      <c r="A550" s="13"/>
      <c r="B550" s="35"/>
      <c r="C550" s="9"/>
      <c r="D550" s="9"/>
      <c r="E550" s="35"/>
      <c r="F550" s="35"/>
      <c r="G550" s="41"/>
      <c r="H550" s="9"/>
      <c r="I550" s="35"/>
      <c r="J550" s="35"/>
      <c r="K550" s="35"/>
      <c r="L550" s="9"/>
      <c r="M550" s="35"/>
      <c r="N550" s="35"/>
      <c r="O550" s="35"/>
      <c r="P550" s="35"/>
      <c r="Q550" s="10"/>
    </row>
    <row r="551" spans="1:17" x14ac:dyDescent="0.45">
      <c r="A551" s="13"/>
      <c r="B551" s="35"/>
      <c r="C551" s="9"/>
      <c r="D551" s="9"/>
      <c r="E551" s="19"/>
      <c r="F551" s="35"/>
      <c r="G551" s="41"/>
      <c r="H551" s="9"/>
      <c r="I551" s="35"/>
      <c r="J551" s="35"/>
      <c r="K551" s="35"/>
      <c r="L551" s="9"/>
      <c r="M551" s="11" t="s">
        <v>20</v>
      </c>
      <c r="N551" s="35"/>
      <c r="O551" s="35"/>
      <c r="P551" s="35"/>
      <c r="Q551" s="10"/>
    </row>
    <row r="552" spans="1:17" x14ac:dyDescent="0.45">
      <c r="A552" s="7" t="s">
        <v>6</v>
      </c>
      <c r="B552" s="35"/>
      <c r="C552" s="9"/>
      <c r="D552" s="9"/>
      <c r="E552" s="19"/>
      <c r="F552" s="35"/>
      <c r="G552" s="41"/>
      <c r="H552" s="9"/>
      <c r="I552" s="35"/>
      <c r="J552" s="35"/>
      <c r="K552" s="35"/>
      <c r="L552" s="9"/>
      <c r="M552" s="11" t="s">
        <v>21</v>
      </c>
      <c r="N552" s="35"/>
      <c r="O552" s="35"/>
      <c r="P552" s="35"/>
      <c r="Q552" s="10"/>
    </row>
    <row r="553" spans="1:17" x14ac:dyDescent="0.45">
      <c r="A553" s="7" t="s">
        <v>0</v>
      </c>
      <c r="B553" s="11" t="s">
        <v>3</v>
      </c>
      <c r="C553" s="12" t="s">
        <v>1</v>
      </c>
      <c r="D553" s="12" t="s">
        <v>2</v>
      </c>
      <c r="E553" s="22" t="s">
        <v>7</v>
      </c>
      <c r="F553" s="39" t="s">
        <v>92</v>
      </c>
      <c r="G553" s="42" t="s">
        <v>8</v>
      </c>
      <c r="H553" s="12" t="s">
        <v>9</v>
      </c>
      <c r="I553" s="35"/>
      <c r="J553" s="35"/>
      <c r="K553" s="35"/>
      <c r="L553" s="9"/>
      <c r="M553" s="36">
        <v>206048.96</v>
      </c>
      <c r="N553" s="35"/>
      <c r="O553" s="44"/>
      <c r="P553" s="35"/>
      <c r="Q553" s="10"/>
    </row>
    <row r="554" spans="1:17" x14ac:dyDescent="0.45">
      <c r="A554" s="13" t="s">
        <v>155</v>
      </c>
      <c r="B554" s="35">
        <v>7</v>
      </c>
      <c r="C554" s="9">
        <v>173.92</v>
      </c>
      <c r="D554" s="9">
        <f>C554*B554</f>
        <v>1217.4399999999998</v>
      </c>
      <c r="E554" s="36" t="s">
        <v>93</v>
      </c>
      <c r="F554" s="38">
        <f>D554/D557</f>
        <v>0.21719327854024648</v>
      </c>
      <c r="G554" s="9">
        <v>173.32</v>
      </c>
      <c r="H554" s="9">
        <f>(B554*G554)-D554</f>
        <v>-4.1999999999998181</v>
      </c>
      <c r="I554" s="35" t="s">
        <v>71</v>
      </c>
      <c r="J554" s="35"/>
      <c r="K554" s="35" t="str">
        <f>"buy "&amp;B554&amp;" "&amp;A554&amp;" @ $"&amp;G554</f>
        <v>buy 7 COIN @ $173.32</v>
      </c>
      <c r="L554" s="9">
        <f>L548-(G554*B554)</f>
        <v>209270.39</v>
      </c>
      <c r="M554" s="36">
        <f>L545-(G554*B554)</f>
        <v>203661.51</v>
      </c>
      <c r="N554" s="35"/>
      <c r="O554" s="35"/>
      <c r="P554" s="35"/>
      <c r="Q554" s="10"/>
    </row>
    <row r="555" spans="1:17" x14ac:dyDescent="0.45">
      <c r="A555" s="13" t="s">
        <v>156</v>
      </c>
      <c r="B555" s="35">
        <v>111</v>
      </c>
      <c r="C555" s="9">
        <v>16.93</v>
      </c>
      <c r="D555" s="9">
        <f>C555*B555</f>
        <v>1879.23</v>
      </c>
      <c r="E555" s="36" t="s">
        <v>93</v>
      </c>
      <c r="F555" s="38">
        <f>D555/D557</f>
        <v>0.33525769223221469</v>
      </c>
      <c r="G555" s="9">
        <v>16.53</v>
      </c>
      <c r="H555" s="9">
        <f>(B555*G555)-D555</f>
        <v>-44.399999999999864</v>
      </c>
      <c r="I555" s="35" t="s">
        <v>71</v>
      </c>
      <c r="J555" s="35"/>
      <c r="K555" s="35" t="str">
        <f>"buy "&amp;B555&amp;" "&amp;A555&amp;" @ $"&amp;G555</f>
        <v>buy 111 SNAP @ $16.53</v>
      </c>
      <c r="L555" s="9">
        <f>L554-(G555*B555)</f>
        <v>207435.56000000003</v>
      </c>
      <c r="M555" s="36">
        <f>M554-(G555*B555)</f>
        <v>201826.68000000002</v>
      </c>
      <c r="N555" s="35"/>
      <c r="O555" s="35"/>
      <c r="P555" s="35"/>
      <c r="Q555" s="10"/>
    </row>
    <row r="556" spans="1:17" x14ac:dyDescent="0.45">
      <c r="A556" s="23" t="s">
        <v>157</v>
      </c>
      <c r="B556" s="24">
        <v>99</v>
      </c>
      <c r="C556" s="25">
        <v>25.34</v>
      </c>
      <c r="D556" s="25">
        <f>C556*B556</f>
        <v>2508.66</v>
      </c>
      <c r="E556" s="36" t="s">
        <v>93</v>
      </c>
      <c r="F556" s="38">
        <f>D556/D557</f>
        <v>0.44754902922753875</v>
      </c>
      <c r="G556" s="25">
        <v>25</v>
      </c>
      <c r="H556" s="25">
        <f>(B556*G556)-D556</f>
        <v>-33.659999999999854</v>
      </c>
      <c r="I556" s="35" t="s">
        <v>71</v>
      </c>
      <c r="J556" s="35"/>
      <c r="K556" s="35" t="str">
        <f>"buy "&amp;B556&amp;" "&amp;A556&amp;" @ $"&amp;G556</f>
        <v>buy 99 FYBR @ $25</v>
      </c>
      <c r="L556" s="9">
        <f>L555-(G556*B556)</f>
        <v>204960.56000000003</v>
      </c>
      <c r="M556" s="36">
        <f>M555-(G556*B556)</f>
        <v>199351.68000000002</v>
      </c>
      <c r="N556" s="35" t="str">
        <f>TEXT(ROUND(M556,2),"$#,##0.00")&amp;" will be the balance in the account after purchases.  "</f>
        <v xml:space="preserve">$199,351.68 will be the balance in the account after purchases.  </v>
      </c>
      <c r="O556" s="35"/>
      <c r="P556" s="35"/>
      <c r="Q556" s="10"/>
    </row>
    <row r="557" spans="1:17" x14ac:dyDescent="0.45">
      <c r="A557" s="13"/>
      <c r="B557" s="35"/>
      <c r="C557" s="9"/>
      <c r="D557" s="9">
        <f>SUM(D554:D556)</f>
        <v>5605.33</v>
      </c>
      <c r="E557" s="35"/>
      <c r="F557" s="38">
        <f>SUM(F554:F556)</f>
        <v>1</v>
      </c>
      <c r="G557" s="9" t="s">
        <v>15</v>
      </c>
      <c r="H557" s="9">
        <f>SUM(H554:H556)</f>
        <v>-82.259999999999536</v>
      </c>
      <c r="I557" s="35"/>
      <c r="J557" s="35"/>
      <c r="K557" s="35"/>
      <c r="L557" s="9"/>
      <c r="M557" s="35"/>
      <c r="N557" s="35" t="s">
        <v>27</v>
      </c>
      <c r="O557" s="35"/>
      <c r="P557" s="35"/>
      <c r="Q557" s="10"/>
    </row>
    <row r="558" spans="1:17" x14ac:dyDescent="0.45">
      <c r="A558" s="13"/>
      <c r="B558" s="35"/>
      <c r="C558" s="9"/>
      <c r="D558" s="9"/>
      <c r="E558" s="35"/>
      <c r="F558" s="35"/>
      <c r="G558" s="9"/>
      <c r="H558" s="9"/>
      <c r="I558" s="35"/>
      <c r="J558" s="35"/>
      <c r="K558" s="35"/>
      <c r="L558" s="9"/>
      <c r="M558" s="11" t="str">
        <f>IF(J549+M556&gt;0,"Credit Surplus","Credit Shortage")</f>
        <v>Credit Surplus</v>
      </c>
      <c r="N558" s="36">
        <f>J549+M556</f>
        <v>204960.56000000003</v>
      </c>
      <c r="O558" s="35" t="s">
        <v>60</v>
      </c>
      <c r="P558" s="35"/>
      <c r="Q558" s="10"/>
    </row>
    <row r="559" spans="1:17" x14ac:dyDescent="0.45">
      <c r="A559" s="13"/>
      <c r="B559" s="35"/>
      <c r="C559" s="9"/>
      <c r="D559" s="9"/>
      <c r="E559" s="35"/>
      <c r="F559" s="35"/>
      <c r="G559" s="9"/>
      <c r="H559" s="9"/>
      <c r="I559" s="35"/>
      <c r="J559" s="35"/>
      <c r="K559" s="35"/>
      <c r="L559" s="9"/>
      <c r="M559" s="35"/>
      <c r="N559" s="35"/>
      <c r="O559" s="35"/>
      <c r="P559" s="35"/>
      <c r="Q559" s="10"/>
    </row>
    <row r="560" spans="1:17" x14ac:dyDescent="0.45">
      <c r="A560" s="13"/>
      <c r="B560" s="35"/>
      <c r="C560" s="9"/>
      <c r="D560" s="9"/>
      <c r="E560" s="35"/>
      <c r="F560" s="35"/>
      <c r="G560" s="9"/>
      <c r="H560" s="9"/>
      <c r="I560" s="35"/>
      <c r="J560" s="35"/>
      <c r="K560" s="35"/>
      <c r="L560" s="35"/>
      <c r="M560" s="35"/>
      <c r="N560" s="35"/>
      <c r="O560" s="35"/>
      <c r="P560" s="35"/>
      <c r="Q560" s="10"/>
    </row>
    <row r="561" spans="1:17" x14ac:dyDescent="0.45">
      <c r="A561" s="13" t="s">
        <v>11</v>
      </c>
      <c r="B561" s="35"/>
      <c r="C561" s="9"/>
      <c r="D561" s="21">
        <v>5094.91</v>
      </c>
      <c r="E561" s="35" t="s">
        <v>76</v>
      </c>
      <c r="F561" s="35"/>
      <c r="G561" s="9"/>
      <c r="H561" s="9"/>
      <c r="I561" s="35"/>
      <c r="J561" s="35"/>
      <c r="K561" s="35"/>
      <c r="L561" s="35"/>
      <c r="M561" s="35"/>
      <c r="N561" s="35"/>
      <c r="O561" s="35"/>
      <c r="P561" s="35"/>
      <c r="Q561" s="10"/>
    </row>
    <row r="562" spans="1:17" x14ac:dyDescent="0.45">
      <c r="A562" s="13" t="s">
        <v>12</v>
      </c>
      <c r="B562" s="35"/>
      <c r="C562" s="9"/>
      <c r="D562" s="9">
        <f>H549</f>
        <v>-37.729999999999563</v>
      </c>
      <c r="E562" s="35" t="s">
        <v>16</v>
      </c>
      <c r="F562" s="35"/>
      <c r="G562" s="9"/>
      <c r="H562" s="9"/>
      <c r="I562" s="35"/>
      <c r="J562" s="35"/>
      <c r="K562" s="35"/>
      <c r="L562" s="35"/>
      <c r="M562" s="35"/>
      <c r="N562" s="35"/>
      <c r="O562" s="35"/>
      <c r="P562" s="35"/>
      <c r="Q562" s="10"/>
    </row>
    <row r="563" spans="1:17" x14ac:dyDescent="0.45">
      <c r="A563" s="13" t="s">
        <v>13</v>
      </c>
      <c r="B563" s="35"/>
      <c r="C563" s="9"/>
      <c r="D563" s="9">
        <f>D561+D562</f>
        <v>5057.18</v>
      </c>
      <c r="E563" s="35"/>
      <c r="F563" s="35"/>
      <c r="G563" s="9"/>
      <c r="H563" s="9"/>
      <c r="I563" s="35"/>
      <c r="J563" s="35"/>
      <c r="K563" s="35"/>
      <c r="L563" s="35"/>
      <c r="M563" s="35"/>
      <c r="N563" s="35"/>
      <c r="O563" s="35"/>
      <c r="P563" s="35"/>
      <c r="Q563" s="10"/>
    </row>
    <row r="564" spans="1:17" x14ac:dyDescent="0.45">
      <c r="A564" s="13" t="s">
        <v>14</v>
      </c>
      <c r="B564" s="35"/>
      <c r="C564" s="9"/>
      <c r="D564" s="9">
        <f>H557</f>
        <v>-82.259999999999536</v>
      </c>
      <c r="E564" s="35" t="s">
        <v>17</v>
      </c>
      <c r="F564" s="35"/>
      <c r="G564" s="9"/>
      <c r="H564" s="9"/>
      <c r="I564" s="35"/>
      <c r="J564" s="35"/>
      <c r="K564" s="35"/>
      <c r="L564" s="35"/>
      <c r="M564" s="35"/>
      <c r="N564" s="35"/>
      <c r="O564" s="35"/>
      <c r="P564" s="35"/>
      <c r="Q564" s="10"/>
    </row>
    <row r="565" spans="1:17" x14ac:dyDescent="0.45">
      <c r="A565" s="13" t="s">
        <v>13</v>
      </c>
      <c r="B565" s="35"/>
      <c r="C565" s="9"/>
      <c r="D565" s="27">
        <f>D563-D564</f>
        <v>5139.4399999999996</v>
      </c>
      <c r="E565" s="19" t="s">
        <v>18</v>
      </c>
      <c r="F565" s="35"/>
      <c r="G565" s="9"/>
      <c r="H565" s="9"/>
      <c r="I565" s="35"/>
      <c r="J565" s="35"/>
      <c r="K565" s="35"/>
      <c r="L565" s="35"/>
      <c r="M565" s="35"/>
      <c r="N565" s="35"/>
      <c r="O565" s="35"/>
      <c r="P565" s="35"/>
      <c r="Q565" s="10"/>
    </row>
    <row r="566" spans="1:17" ht="14.65" thickBot="1" x14ac:dyDescent="0.5">
      <c r="A566" s="15"/>
      <c r="B566" s="16"/>
      <c r="C566" s="17"/>
      <c r="D566" s="17"/>
      <c r="E566" s="16"/>
      <c r="F566" s="16"/>
      <c r="G566" s="17"/>
      <c r="H566" s="17"/>
      <c r="I566" s="16"/>
      <c r="J566" s="16"/>
      <c r="K566" s="16"/>
      <c r="L566" s="16"/>
      <c r="M566" s="16"/>
      <c r="N566" s="16"/>
      <c r="O566" s="16"/>
      <c r="P566" s="16"/>
      <c r="Q566" s="18"/>
    </row>
    <row r="567" spans="1:17" ht="14.65" thickTop="1" x14ac:dyDescent="0.45"/>
    <row r="572" spans="1:17" ht="14.65" thickBot="1" x14ac:dyDescent="0.5">
      <c r="C572" s="1"/>
      <c r="D572" s="1"/>
      <c r="G572" s="1"/>
      <c r="H572" s="1"/>
    </row>
    <row r="573" spans="1:17" ht="14.65" thickTop="1" x14ac:dyDescent="0.45">
      <c r="A573" s="2"/>
      <c r="B573" s="3"/>
      <c r="C573" s="4">
        <v>45260</v>
      </c>
      <c r="D573" s="5"/>
      <c r="E573" s="3"/>
      <c r="F573" s="3"/>
      <c r="G573" s="5"/>
      <c r="H573" s="5"/>
      <c r="I573" s="3"/>
      <c r="J573" s="3"/>
      <c r="K573" s="3"/>
      <c r="L573" s="20" t="s">
        <v>19</v>
      </c>
      <c r="M573" s="3"/>
      <c r="N573" s="3"/>
      <c r="O573" s="3"/>
      <c r="P573" s="3"/>
      <c r="Q573" s="6"/>
    </row>
    <row r="574" spans="1:17" x14ac:dyDescent="0.45">
      <c r="A574" s="7" t="s">
        <v>5</v>
      </c>
      <c r="B574" s="35"/>
      <c r="C574" s="9"/>
      <c r="D574" s="9"/>
      <c r="E574" s="35"/>
      <c r="F574" s="35"/>
      <c r="G574" s="9"/>
      <c r="H574" s="9"/>
      <c r="I574" s="35"/>
      <c r="J574" s="11" t="s">
        <v>24</v>
      </c>
      <c r="K574" s="35"/>
      <c r="L574" s="11" t="s">
        <v>10</v>
      </c>
      <c r="M574" s="35"/>
      <c r="N574" s="35"/>
      <c r="O574" s="35"/>
      <c r="P574" s="35"/>
      <c r="Q574" s="10"/>
    </row>
    <row r="575" spans="1:17" x14ac:dyDescent="0.45">
      <c r="A575" s="7" t="s">
        <v>0</v>
      </c>
      <c r="B575" s="11" t="s">
        <v>3</v>
      </c>
      <c r="C575" s="12" t="s">
        <v>1</v>
      </c>
      <c r="D575" s="12" t="s">
        <v>4</v>
      </c>
      <c r="E575" s="11" t="s">
        <v>7</v>
      </c>
      <c r="F575" s="37" t="s">
        <v>92</v>
      </c>
      <c r="G575" s="12" t="s">
        <v>8</v>
      </c>
      <c r="H575" s="12" t="s">
        <v>9</v>
      </c>
      <c r="I575" s="33" t="s">
        <v>70</v>
      </c>
      <c r="J575" s="11" t="s">
        <v>23</v>
      </c>
      <c r="K575" s="35"/>
      <c r="L575" s="31">
        <v>206118.71</v>
      </c>
      <c r="M575" s="35" t="s">
        <v>118</v>
      </c>
      <c r="N575" s="35"/>
      <c r="O575" s="35"/>
      <c r="P575" s="35"/>
      <c r="Q575" s="10"/>
    </row>
    <row r="576" spans="1:17" x14ac:dyDescent="0.45">
      <c r="A576" s="13" t="s">
        <v>145</v>
      </c>
      <c r="B576" s="35">
        <v>139</v>
      </c>
      <c r="C576" s="9">
        <v>16.14</v>
      </c>
      <c r="D576" s="9">
        <f>C576*B576</f>
        <v>2243.46</v>
      </c>
      <c r="E576" s="36" t="s">
        <v>37</v>
      </c>
      <c r="F576" s="38">
        <f>D576/D579</f>
        <v>0.53072763144821322</v>
      </c>
      <c r="G576" s="40">
        <v>16.11</v>
      </c>
      <c r="H576" s="9">
        <f>(B576*G576)-D576</f>
        <v>-4.1700000000000728</v>
      </c>
      <c r="I576" s="35" t="s">
        <v>71</v>
      </c>
      <c r="J576" s="36">
        <f>G576*B576</f>
        <v>2239.29</v>
      </c>
      <c r="K576" s="35" t="str">
        <f>"sell "&amp;B576&amp;" "&amp;A576&amp;" @ $"&amp;G576</f>
        <v>sell 139 EXTR @ $16.11</v>
      </c>
      <c r="L576" s="9">
        <f>L575+(G576*B576)</f>
        <v>208358</v>
      </c>
      <c r="M576" s="35"/>
      <c r="N576" s="35"/>
      <c r="O576" s="35"/>
      <c r="P576" s="35"/>
      <c r="Q576" s="10"/>
    </row>
    <row r="577" spans="1:17" x14ac:dyDescent="0.45">
      <c r="A577" s="13" t="s">
        <v>146</v>
      </c>
      <c r="B577" s="35">
        <v>11</v>
      </c>
      <c r="C577" s="9">
        <v>86.28</v>
      </c>
      <c r="D577" s="9">
        <f>C577*B577</f>
        <v>949.08</v>
      </c>
      <c r="E577" s="36" t="s">
        <v>37</v>
      </c>
      <c r="F577" s="38">
        <f>D577/D579</f>
        <v>0.22452059785102929</v>
      </c>
      <c r="G577" s="40">
        <v>86.3</v>
      </c>
      <c r="H577" s="9">
        <f>(B577*G577)-D577</f>
        <v>0.2199999999999136</v>
      </c>
      <c r="I577" s="35" t="s">
        <v>71</v>
      </c>
      <c r="J577" s="36">
        <f>G577*B577</f>
        <v>949.3</v>
      </c>
      <c r="K577" s="35" t="str">
        <f>"sell "&amp;B577&amp;" "&amp;A577&amp;" @ $"&amp;G577</f>
        <v>sell 11 XPO @ $86.3</v>
      </c>
      <c r="L577" s="9">
        <f>L576+(G577*B577)</f>
        <v>209307.3</v>
      </c>
      <c r="M577" s="35"/>
      <c r="N577" s="35"/>
      <c r="O577" s="35"/>
      <c r="P577" s="35"/>
      <c r="Q577" s="10"/>
    </row>
    <row r="578" spans="1:17" x14ac:dyDescent="0.45">
      <c r="A578" s="13" t="s">
        <v>147</v>
      </c>
      <c r="B578" s="35">
        <v>28</v>
      </c>
      <c r="C578" s="9">
        <v>36.950000000000003</v>
      </c>
      <c r="D578" s="9">
        <f>C578*B578</f>
        <v>1034.6000000000001</v>
      </c>
      <c r="E578" s="36" t="s">
        <v>37</v>
      </c>
      <c r="F578" s="38">
        <f>D578/D579</f>
        <v>0.24475177070075749</v>
      </c>
      <c r="G578" s="40">
        <v>37.72</v>
      </c>
      <c r="H578" s="9">
        <f>(B578*G578)-D578</f>
        <v>21.559999999999718</v>
      </c>
      <c r="I578" s="35" t="s">
        <v>71</v>
      </c>
      <c r="J578" s="36">
        <f>G578*B578</f>
        <v>1056.1599999999999</v>
      </c>
      <c r="K578" s="35" t="str">
        <f>"sell "&amp;B578&amp;" "&amp;A578&amp;" @ $"&amp;G578</f>
        <v>sell 28 LI @ $37.72</v>
      </c>
      <c r="L578" s="9">
        <f>L577+(G578*B578)</f>
        <v>210363.46</v>
      </c>
      <c r="M578" s="35" t="s">
        <v>22</v>
      </c>
      <c r="N578" s="35"/>
      <c r="O578" s="35"/>
      <c r="P578" s="35"/>
      <c r="Q578" s="10"/>
    </row>
    <row r="579" spans="1:17" x14ac:dyDescent="0.45">
      <c r="A579" s="13"/>
      <c r="B579" s="35"/>
      <c r="C579" s="9"/>
      <c r="D579" s="9">
        <f>SUM(D576:D578)</f>
        <v>4227.1400000000003</v>
      </c>
      <c r="E579" s="36"/>
      <c r="F579" s="38">
        <f>SUM(F576:F578)</f>
        <v>1</v>
      </c>
      <c r="G579" s="41"/>
      <c r="H579" s="9">
        <f>SUM(H576:H578)</f>
        <v>17.609999999999559</v>
      </c>
      <c r="I579" s="35"/>
      <c r="J579" s="36">
        <f>SUM(J576:J578)</f>
        <v>4244.75</v>
      </c>
      <c r="K579" s="35"/>
      <c r="L579" s="9"/>
      <c r="M579" s="35"/>
      <c r="N579" s="35"/>
      <c r="O579" s="35"/>
      <c r="P579" s="35"/>
      <c r="Q579" s="10"/>
    </row>
    <row r="580" spans="1:17" x14ac:dyDescent="0.45">
      <c r="A580" s="13"/>
      <c r="B580" s="35"/>
      <c r="C580" s="9"/>
      <c r="D580" s="9"/>
      <c r="E580" s="35"/>
      <c r="F580" s="35"/>
      <c r="G580" s="41"/>
      <c r="H580" s="9"/>
      <c r="I580" s="35"/>
      <c r="J580" s="35"/>
      <c r="K580" s="35"/>
      <c r="L580" s="9"/>
      <c r="M580" s="35"/>
      <c r="N580" s="35"/>
      <c r="O580" s="35"/>
      <c r="P580" s="35"/>
      <c r="Q580" s="10"/>
    </row>
    <row r="581" spans="1:17" x14ac:dyDescent="0.45">
      <c r="A581" s="13"/>
      <c r="B581" s="35"/>
      <c r="C581" s="9"/>
      <c r="D581" s="9"/>
      <c r="E581" s="19"/>
      <c r="F581" s="35"/>
      <c r="G581" s="41"/>
      <c r="H581" s="9"/>
      <c r="I581" s="35"/>
      <c r="J581" s="35"/>
      <c r="K581" s="35"/>
      <c r="L581" s="9"/>
      <c r="M581" s="11" t="s">
        <v>20</v>
      </c>
      <c r="N581" s="35"/>
      <c r="O581" s="35"/>
      <c r="P581" s="35"/>
      <c r="Q581" s="10"/>
    </row>
    <row r="582" spans="1:17" x14ac:dyDescent="0.45">
      <c r="A582" s="7" t="s">
        <v>6</v>
      </c>
      <c r="B582" s="35"/>
      <c r="C582" s="9"/>
      <c r="D582" s="9"/>
      <c r="E582" s="19"/>
      <c r="F582" s="35"/>
      <c r="G582" s="41"/>
      <c r="H582" s="9"/>
      <c r="I582" s="35"/>
      <c r="J582" s="35"/>
      <c r="K582" s="35"/>
      <c r="L582" s="9"/>
      <c r="M582" s="11" t="s">
        <v>21</v>
      </c>
      <c r="N582" s="35"/>
      <c r="O582" s="35"/>
      <c r="P582" s="35"/>
      <c r="Q582" s="10"/>
    </row>
    <row r="583" spans="1:17" x14ac:dyDescent="0.45">
      <c r="A583" s="7" t="s">
        <v>0</v>
      </c>
      <c r="B583" s="11" t="s">
        <v>3</v>
      </c>
      <c r="C583" s="12" t="s">
        <v>1</v>
      </c>
      <c r="D583" s="12" t="s">
        <v>2</v>
      </c>
      <c r="E583" s="22" t="s">
        <v>7</v>
      </c>
      <c r="F583" s="39" t="s">
        <v>92</v>
      </c>
      <c r="G583" s="42" t="s">
        <v>8</v>
      </c>
      <c r="H583" s="12" t="s">
        <v>9</v>
      </c>
      <c r="I583" s="35"/>
      <c r="J583" s="35"/>
      <c r="K583" s="35"/>
      <c r="L583" s="9"/>
      <c r="M583" s="36">
        <v>206048.96</v>
      </c>
      <c r="N583" s="35"/>
      <c r="O583" s="44"/>
      <c r="P583" s="35"/>
      <c r="Q583" s="10"/>
    </row>
    <row r="584" spans="1:17" x14ac:dyDescent="0.45">
      <c r="A584" s="13" t="s">
        <v>152</v>
      </c>
      <c r="B584" s="35">
        <v>11</v>
      </c>
      <c r="C584" s="9">
        <v>81.38</v>
      </c>
      <c r="D584" s="9">
        <f>C584*B584</f>
        <v>895.18</v>
      </c>
      <c r="E584" s="36" t="s">
        <v>37</v>
      </c>
      <c r="F584" s="38">
        <f>D584/D587</f>
        <v>0.16234645929187652</v>
      </c>
      <c r="G584" s="9">
        <v>81.739999999999995</v>
      </c>
      <c r="H584" s="9">
        <f>(B584*G584)-D584</f>
        <v>3.9600000000000364</v>
      </c>
      <c r="I584" s="35" t="s">
        <v>71</v>
      </c>
      <c r="J584" s="35"/>
      <c r="K584" s="35" t="str">
        <f>"buy "&amp;B584&amp;" "&amp;A584&amp;" @ $"&amp;G584</f>
        <v>buy 11 EDU @ $81.74</v>
      </c>
      <c r="L584" s="9">
        <f>L578-(G584*B584)</f>
        <v>209464.31999999998</v>
      </c>
      <c r="M584" s="36">
        <f>L575-(G584*B584)</f>
        <v>205219.56999999998</v>
      </c>
      <c r="N584" s="35"/>
      <c r="O584" s="35"/>
      <c r="P584" s="35"/>
      <c r="Q584" s="10"/>
    </row>
    <row r="585" spans="1:17" x14ac:dyDescent="0.45">
      <c r="A585" s="13" t="s">
        <v>153</v>
      </c>
      <c r="B585" s="35">
        <v>445</v>
      </c>
      <c r="C585" s="9">
        <v>8.19</v>
      </c>
      <c r="D585" s="9">
        <f>C585*B585</f>
        <v>3644.5499999999997</v>
      </c>
      <c r="E585" s="36" t="s">
        <v>37</v>
      </c>
      <c r="F585" s="38">
        <f>D585/D587</f>
        <v>0.66096180456691234</v>
      </c>
      <c r="G585" s="9">
        <v>8.16</v>
      </c>
      <c r="H585" s="9">
        <f>(B585*G585)-D585</f>
        <v>-13.349999999999454</v>
      </c>
      <c r="I585" s="35" t="s">
        <v>71</v>
      </c>
      <c r="J585" s="35"/>
      <c r="K585" s="35" t="str">
        <f>"buy "&amp;B585&amp;" "&amp;A585&amp;" @ $"&amp;G585</f>
        <v>buy 445 AVPT @ $8.16</v>
      </c>
      <c r="L585" s="9">
        <f>L584-(G585*B585)</f>
        <v>205833.11999999997</v>
      </c>
      <c r="M585" s="36">
        <f>M584-(G585*B585)</f>
        <v>201588.36999999997</v>
      </c>
      <c r="N585" s="35"/>
      <c r="O585" s="35"/>
      <c r="P585" s="35"/>
      <c r="Q585" s="10"/>
    </row>
    <row r="586" spans="1:17" x14ac:dyDescent="0.45">
      <c r="A586" s="23" t="s">
        <v>154</v>
      </c>
      <c r="B586" s="24">
        <v>23</v>
      </c>
      <c r="C586" s="25">
        <v>42.36</v>
      </c>
      <c r="D586" s="25">
        <f>C586*B586</f>
        <v>974.28</v>
      </c>
      <c r="E586" s="36" t="s">
        <v>37</v>
      </c>
      <c r="F586" s="38">
        <f>D586/D587</f>
        <v>0.17669173614121123</v>
      </c>
      <c r="G586" s="25">
        <v>42.22</v>
      </c>
      <c r="H586" s="25">
        <f>(B586*G586)-D586</f>
        <v>-3.2200000000000273</v>
      </c>
      <c r="I586" s="35" t="s">
        <v>71</v>
      </c>
      <c r="J586" s="35"/>
      <c r="K586" s="35" t="str">
        <f>"buy "&amp;B586&amp;" "&amp;A586&amp;" @ $"&amp;G586</f>
        <v>buy 23 LPG @ $42.22</v>
      </c>
      <c r="L586" s="9">
        <f>L585-(G586*B586)</f>
        <v>204862.05999999997</v>
      </c>
      <c r="M586" s="36">
        <f>M585-(G586*B586)</f>
        <v>200617.30999999997</v>
      </c>
      <c r="N586" s="35" t="str">
        <f>TEXT(ROUND(M586,2),"$#,##0.00")&amp;" will be the balance in the account after purchases.  "</f>
        <v xml:space="preserve">$200,617.31 will be the balance in the account after purchases.  </v>
      </c>
      <c r="O586" s="35"/>
      <c r="P586" s="35"/>
      <c r="Q586" s="10"/>
    </row>
    <row r="587" spans="1:17" x14ac:dyDescent="0.45">
      <c r="A587" s="13"/>
      <c r="B587" s="35"/>
      <c r="C587" s="9"/>
      <c r="D587" s="9">
        <f>SUM(D584:D586)</f>
        <v>5514.0099999999993</v>
      </c>
      <c r="E587" s="35"/>
      <c r="F587" s="38">
        <f>SUM(F584:F586)</f>
        <v>1</v>
      </c>
      <c r="G587" s="9" t="s">
        <v>15</v>
      </c>
      <c r="H587" s="9">
        <f>SUM(H584:H586)</f>
        <v>-12.609999999999445</v>
      </c>
      <c r="I587" s="35"/>
      <c r="J587" s="35"/>
      <c r="K587" s="35"/>
      <c r="L587" s="9"/>
      <c r="M587" s="35"/>
      <c r="N587" s="35" t="s">
        <v>27</v>
      </c>
      <c r="O587" s="35"/>
      <c r="P587" s="35"/>
      <c r="Q587" s="10"/>
    </row>
    <row r="588" spans="1:17" x14ac:dyDescent="0.45">
      <c r="A588" s="13"/>
      <c r="B588" s="35"/>
      <c r="C588" s="9"/>
      <c r="D588" s="9"/>
      <c r="E588" s="35"/>
      <c r="F588" s="35"/>
      <c r="G588" s="9"/>
      <c r="H588" s="9"/>
      <c r="I588" s="35"/>
      <c r="J588" s="35"/>
      <c r="K588" s="35"/>
      <c r="L588" s="9"/>
      <c r="M588" s="11" t="str">
        <f>IF(J579+M586&gt;0,"Credit Surplus","Credit Shortage")</f>
        <v>Credit Surplus</v>
      </c>
      <c r="N588" s="36">
        <f>J579+M586</f>
        <v>204862.05999999997</v>
      </c>
      <c r="O588" s="35" t="s">
        <v>60</v>
      </c>
      <c r="P588" s="35"/>
      <c r="Q588" s="10"/>
    </row>
    <row r="589" spans="1:17" x14ac:dyDescent="0.45">
      <c r="A589" s="13"/>
      <c r="B589" s="35"/>
      <c r="C589" s="9"/>
      <c r="D589" s="9"/>
      <c r="E589" s="35"/>
      <c r="F589" s="35"/>
      <c r="G589" s="9"/>
      <c r="H589" s="9"/>
      <c r="I589" s="35"/>
      <c r="J589" s="35"/>
      <c r="K589" s="35"/>
      <c r="L589" s="9"/>
      <c r="M589" s="35"/>
      <c r="N589" s="35"/>
      <c r="O589" s="35"/>
      <c r="P589" s="35"/>
      <c r="Q589" s="10"/>
    </row>
    <row r="590" spans="1:17" x14ac:dyDescent="0.45">
      <c r="A590" s="13"/>
      <c r="B590" s="35"/>
      <c r="C590" s="9"/>
      <c r="D590" s="9"/>
      <c r="E590" s="35"/>
      <c r="F590" s="35"/>
      <c r="G590" s="9"/>
      <c r="H590" s="9"/>
      <c r="I590" s="35"/>
      <c r="J590" s="35"/>
      <c r="K590" s="35"/>
      <c r="L590" s="35"/>
      <c r="M590" s="35"/>
      <c r="N590" s="35"/>
      <c r="O590" s="35"/>
      <c r="P590" s="35"/>
      <c r="Q590" s="10"/>
    </row>
    <row r="591" spans="1:17" x14ac:dyDescent="0.45">
      <c r="A591" s="13" t="s">
        <v>11</v>
      </c>
      <c r="B591" s="35"/>
      <c r="C591" s="9"/>
      <c r="D591" s="21">
        <v>5023.41</v>
      </c>
      <c r="E591" s="35" t="s">
        <v>76</v>
      </c>
      <c r="F591" s="35"/>
      <c r="G591" s="9"/>
      <c r="H591" s="9"/>
      <c r="I591" s="35"/>
      <c r="J591" s="35"/>
      <c r="K591" s="35"/>
      <c r="L591" s="35"/>
      <c r="M591" s="35"/>
      <c r="N591" s="35"/>
      <c r="O591" s="35"/>
      <c r="P591" s="35"/>
      <c r="Q591" s="10"/>
    </row>
    <row r="592" spans="1:17" x14ac:dyDescent="0.45">
      <c r="A592" s="13" t="s">
        <v>12</v>
      </c>
      <c r="B592" s="35"/>
      <c r="C592" s="9"/>
      <c r="D592" s="9">
        <f>H579</f>
        <v>17.609999999999559</v>
      </c>
      <c r="E592" s="35" t="s">
        <v>16</v>
      </c>
      <c r="F592" s="35"/>
      <c r="G592" s="9"/>
      <c r="H592" s="9"/>
      <c r="I592" s="35"/>
      <c r="J592" s="35"/>
      <c r="K592" s="35"/>
      <c r="L592" s="35"/>
      <c r="M592" s="35"/>
      <c r="N592" s="35"/>
      <c r="O592" s="35"/>
      <c r="P592" s="35"/>
      <c r="Q592" s="10"/>
    </row>
    <row r="593" spans="1:17" x14ac:dyDescent="0.45">
      <c r="A593" s="13" t="s">
        <v>13</v>
      </c>
      <c r="B593" s="35"/>
      <c r="C593" s="9"/>
      <c r="D593" s="9">
        <f>D591+D592</f>
        <v>5041.0199999999995</v>
      </c>
      <c r="E593" s="35"/>
      <c r="F593" s="35"/>
      <c r="G593" s="9"/>
      <c r="H593" s="9"/>
      <c r="I593" s="35"/>
      <c r="J593" s="35"/>
      <c r="K593" s="35"/>
      <c r="L593" s="35"/>
      <c r="M593" s="35"/>
      <c r="N593" s="35"/>
      <c r="O593" s="35"/>
      <c r="P593" s="35"/>
      <c r="Q593" s="10"/>
    </row>
    <row r="594" spans="1:17" x14ac:dyDescent="0.45">
      <c r="A594" s="13" t="s">
        <v>14</v>
      </c>
      <c r="B594" s="35"/>
      <c r="C594" s="9"/>
      <c r="D594" s="9">
        <f>H587</f>
        <v>-12.609999999999445</v>
      </c>
      <c r="E594" s="35" t="s">
        <v>17</v>
      </c>
      <c r="F594" s="35"/>
      <c r="G594" s="9"/>
      <c r="H594" s="9"/>
      <c r="I594" s="35"/>
      <c r="J594" s="35"/>
      <c r="K594" s="35"/>
      <c r="L594" s="35"/>
      <c r="M594" s="35"/>
      <c r="N594" s="35"/>
      <c r="O594" s="35"/>
      <c r="P594" s="35"/>
      <c r="Q594" s="10"/>
    </row>
    <row r="595" spans="1:17" x14ac:dyDescent="0.45">
      <c r="A595" s="13" t="s">
        <v>13</v>
      </c>
      <c r="B595" s="35"/>
      <c r="C595" s="9"/>
      <c r="D595" s="27">
        <f>D593-D594</f>
        <v>5053.6299999999992</v>
      </c>
      <c r="E595" s="19" t="s">
        <v>18</v>
      </c>
      <c r="F595" s="35"/>
      <c r="G595" s="9"/>
      <c r="H595" s="9"/>
      <c r="I595" s="35"/>
      <c r="J595" s="35"/>
      <c r="K595" s="35"/>
      <c r="L595" s="35"/>
      <c r="M595" s="35"/>
      <c r="N595" s="35"/>
      <c r="O595" s="35"/>
      <c r="P595" s="35"/>
      <c r="Q595" s="10"/>
    </row>
    <row r="596" spans="1:17" ht="14.65" thickBot="1" x14ac:dyDescent="0.5">
      <c r="A596" s="15"/>
      <c r="B596" s="16"/>
      <c r="C596" s="17"/>
      <c r="D596" s="17"/>
      <c r="E596" s="16"/>
      <c r="F596" s="16"/>
      <c r="G596" s="17"/>
      <c r="H596" s="17"/>
      <c r="I596" s="16"/>
      <c r="J596" s="16"/>
      <c r="K596" s="16"/>
      <c r="L596" s="16"/>
      <c r="M596" s="16"/>
      <c r="N596" s="16"/>
      <c r="O596" s="16"/>
      <c r="P596" s="16"/>
      <c r="Q596" s="18"/>
    </row>
    <row r="597" spans="1:17" ht="14.65" thickTop="1" x14ac:dyDescent="0.45"/>
    <row r="601" spans="1:17" ht="14.65" thickBot="1" x14ac:dyDescent="0.5"/>
    <row r="602" spans="1:17" ht="14.65" thickTop="1" x14ac:dyDescent="0.45">
      <c r="A602" s="2"/>
      <c r="B602" s="3"/>
      <c r="C602" s="4">
        <v>45230</v>
      </c>
      <c r="D602" s="5"/>
      <c r="E602" s="3"/>
      <c r="F602" s="3"/>
      <c r="G602" s="5"/>
      <c r="H602" s="5"/>
      <c r="I602" s="3"/>
      <c r="J602" s="3"/>
      <c r="K602" s="3"/>
      <c r="L602" s="20" t="s">
        <v>19</v>
      </c>
      <c r="M602" s="3"/>
      <c r="N602" s="3"/>
      <c r="O602" s="3"/>
      <c r="P602" s="3"/>
      <c r="Q602" s="6"/>
    </row>
    <row r="603" spans="1:17" x14ac:dyDescent="0.45">
      <c r="A603" s="7" t="s">
        <v>5</v>
      </c>
      <c r="B603" s="35"/>
      <c r="C603" s="9"/>
      <c r="D603" s="9"/>
      <c r="E603" s="35"/>
      <c r="F603" s="35"/>
      <c r="G603" s="9"/>
      <c r="H603" s="9"/>
      <c r="I603" s="35"/>
      <c r="J603" s="11" t="s">
        <v>24</v>
      </c>
      <c r="K603" s="35"/>
      <c r="L603" s="11" t="s">
        <v>10</v>
      </c>
      <c r="M603" s="35"/>
      <c r="N603" s="35"/>
      <c r="O603" s="35"/>
      <c r="P603" s="35"/>
      <c r="Q603" s="10"/>
    </row>
    <row r="604" spans="1:17" x14ac:dyDescent="0.45">
      <c r="A604" s="7" t="s">
        <v>0</v>
      </c>
      <c r="B604" s="11" t="s">
        <v>3</v>
      </c>
      <c r="C604" s="12" t="s">
        <v>1</v>
      </c>
      <c r="D604" s="12" t="s">
        <v>4</v>
      </c>
      <c r="E604" s="11" t="s">
        <v>7</v>
      </c>
      <c r="F604" s="37" t="s">
        <v>92</v>
      </c>
      <c r="G604" s="12" t="s">
        <v>8</v>
      </c>
      <c r="H604" s="12" t="s">
        <v>9</v>
      </c>
      <c r="I604" s="33" t="s">
        <v>70</v>
      </c>
      <c r="J604" s="11" t="s">
        <v>23</v>
      </c>
      <c r="K604" s="35"/>
      <c r="L604" s="31">
        <v>200591.49</v>
      </c>
      <c r="M604" s="35" t="s">
        <v>118</v>
      </c>
      <c r="N604" s="35"/>
      <c r="O604" s="35"/>
      <c r="P604" s="35"/>
      <c r="Q604" s="10"/>
    </row>
    <row r="605" spans="1:17" x14ac:dyDescent="0.45">
      <c r="A605" s="13" t="s">
        <v>142</v>
      </c>
      <c r="B605" s="35">
        <v>224</v>
      </c>
      <c r="C605" s="9">
        <v>4.45</v>
      </c>
      <c r="D605" s="9">
        <f>C605*B605</f>
        <v>996.80000000000007</v>
      </c>
      <c r="E605" s="36" t="s">
        <v>93</v>
      </c>
      <c r="F605" s="38">
        <f>D605/D608</f>
        <v>0.15374554248978936</v>
      </c>
      <c r="G605" s="40">
        <v>4.57</v>
      </c>
      <c r="H605" s="9">
        <f>(B605*G605)-D605</f>
        <v>26.879999999999995</v>
      </c>
      <c r="I605" s="35" t="s">
        <v>71</v>
      </c>
      <c r="J605" s="36">
        <f>G605*B605</f>
        <v>1023.6800000000001</v>
      </c>
      <c r="K605" s="35" t="str">
        <f>"sell "&amp;B605&amp;" "&amp;A605&amp;" @ $"&amp;G605</f>
        <v>sell 224 INTR @ $4.57</v>
      </c>
      <c r="L605" s="9">
        <f>L604+(G605*B605)</f>
        <v>201615.16999999998</v>
      </c>
      <c r="M605" s="35"/>
      <c r="N605" s="35"/>
      <c r="O605" s="35"/>
      <c r="P605" s="35"/>
      <c r="Q605" s="10"/>
    </row>
    <row r="606" spans="1:17" x14ac:dyDescent="0.45">
      <c r="A606" s="13" t="s">
        <v>143</v>
      </c>
      <c r="B606" s="35">
        <v>47</v>
      </c>
      <c r="C606" s="9">
        <v>11.46</v>
      </c>
      <c r="D606" s="9">
        <f>C606*B606</f>
        <v>538.62</v>
      </c>
      <c r="E606" s="36" t="s">
        <v>93</v>
      </c>
      <c r="F606" s="38">
        <f>D606/D608</f>
        <v>8.3076268153942964E-2</v>
      </c>
      <c r="G606" s="40">
        <v>11.45</v>
      </c>
      <c r="H606" s="9">
        <f>(B606*G606)-D606</f>
        <v>-0.47000000000002728</v>
      </c>
      <c r="I606" s="35" t="s">
        <v>71</v>
      </c>
      <c r="J606" s="36">
        <f>G606*B606</f>
        <v>538.15</v>
      </c>
      <c r="K606" s="35" t="str">
        <f>"sell "&amp;B606&amp;" "&amp;A606&amp;" @ $"&amp;G606</f>
        <v>sell 47 CCL @ $11.45</v>
      </c>
      <c r="L606" s="9">
        <f>L605+(G606*B606)</f>
        <v>202153.31999999998</v>
      </c>
      <c r="M606" s="35"/>
      <c r="N606" s="35"/>
      <c r="O606" s="35"/>
      <c r="P606" s="35"/>
      <c r="Q606" s="10"/>
    </row>
    <row r="607" spans="1:17" x14ac:dyDescent="0.45">
      <c r="A607" s="13" t="s">
        <v>144</v>
      </c>
      <c r="B607" s="35">
        <v>126</v>
      </c>
      <c r="C607" s="9">
        <v>39.270000000000003</v>
      </c>
      <c r="D607" s="9">
        <f>C607*B607</f>
        <v>4948.0200000000004</v>
      </c>
      <c r="E607" s="36" t="s">
        <v>93</v>
      </c>
      <c r="F607" s="38">
        <f>D607/D608</f>
        <v>0.76317818935626769</v>
      </c>
      <c r="G607" s="40">
        <v>39.35</v>
      </c>
      <c r="H607" s="9">
        <f>(B607*G607)-D607</f>
        <v>10.079999999999927</v>
      </c>
      <c r="I607" s="35" t="s">
        <v>71</v>
      </c>
      <c r="J607" s="36">
        <f>G607*B607</f>
        <v>4958.1000000000004</v>
      </c>
      <c r="K607" s="35" t="str">
        <f>"sell "&amp;B607&amp;" "&amp;A607&amp;" @ $"&amp;G607</f>
        <v>sell 126 VRT @ $39.35</v>
      </c>
      <c r="L607" s="9">
        <f>L606+(G607*B607)</f>
        <v>207111.41999999998</v>
      </c>
      <c r="M607" s="35" t="s">
        <v>22</v>
      </c>
      <c r="N607" s="35"/>
      <c r="O607" s="35"/>
      <c r="P607" s="35"/>
      <c r="Q607" s="10"/>
    </row>
    <row r="608" spans="1:17" x14ac:dyDescent="0.45">
      <c r="A608" s="13"/>
      <c r="B608" s="35"/>
      <c r="C608" s="9"/>
      <c r="D608" s="9">
        <f>SUM(D605:D607)</f>
        <v>6483.4400000000005</v>
      </c>
      <c r="E608" s="36"/>
      <c r="F608" s="38">
        <f>SUM(F605:F607)</f>
        <v>1</v>
      </c>
      <c r="G608" s="41"/>
      <c r="H608" s="9">
        <f>SUM(H605:H607)</f>
        <v>36.489999999999895</v>
      </c>
      <c r="I608" s="35"/>
      <c r="J608" s="36">
        <f>SUM(J605:J607)</f>
        <v>6519.93</v>
      </c>
      <c r="K608" s="35"/>
      <c r="L608" s="9"/>
      <c r="M608" s="35"/>
      <c r="N608" s="35"/>
      <c r="O608" s="35"/>
      <c r="P608" s="35"/>
      <c r="Q608" s="10"/>
    </row>
    <row r="609" spans="1:17" x14ac:dyDescent="0.45">
      <c r="A609" s="13"/>
      <c r="B609" s="35"/>
      <c r="C609" s="9"/>
      <c r="D609" s="9"/>
      <c r="E609" s="35"/>
      <c r="F609" s="35"/>
      <c r="G609" s="41"/>
      <c r="H609" s="9"/>
      <c r="I609" s="35"/>
      <c r="J609" s="35"/>
      <c r="K609" s="35"/>
      <c r="L609" s="9"/>
      <c r="M609" s="35"/>
      <c r="N609" s="35"/>
      <c r="O609" s="35"/>
      <c r="P609" s="35"/>
      <c r="Q609" s="10"/>
    </row>
    <row r="610" spans="1:17" x14ac:dyDescent="0.45">
      <c r="A610" s="13"/>
      <c r="B610" s="35"/>
      <c r="C610" s="9"/>
      <c r="D610" s="9"/>
      <c r="E610" s="19"/>
      <c r="F610" s="35"/>
      <c r="G610" s="41"/>
      <c r="H610" s="9"/>
      <c r="I610" s="35"/>
      <c r="J610" s="35"/>
      <c r="K610" s="35"/>
      <c r="L610" s="9"/>
      <c r="M610" s="11" t="s">
        <v>20</v>
      </c>
      <c r="N610" s="35"/>
      <c r="O610" s="35"/>
      <c r="P610" s="35"/>
      <c r="Q610" s="10"/>
    </row>
    <row r="611" spans="1:17" x14ac:dyDescent="0.45">
      <c r="A611" s="7" t="s">
        <v>6</v>
      </c>
      <c r="B611" s="35"/>
      <c r="C611" s="9"/>
      <c r="D611" s="9"/>
      <c r="E611" s="19"/>
      <c r="F611" s="35"/>
      <c r="G611" s="41"/>
      <c r="H611" s="9"/>
      <c r="I611" s="35"/>
      <c r="J611" s="35"/>
      <c r="K611" s="35"/>
      <c r="L611" s="9"/>
      <c r="M611" s="11" t="s">
        <v>21</v>
      </c>
      <c r="N611" s="35"/>
      <c r="O611" s="35"/>
      <c r="P611" s="35"/>
      <c r="Q611" s="10"/>
    </row>
    <row r="612" spans="1:17" x14ac:dyDescent="0.45">
      <c r="A612" s="7" t="s">
        <v>0</v>
      </c>
      <c r="B612" s="11" t="s">
        <v>3</v>
      </c>
      <c r="C612" s="12" t="s">
        <v>1</v>
      </c>
      <c r="D612" s="12" t="s">
        <v>2</v>
      </c>
      <c r="E612" s="22" t="s">
        <v>7</v>
      </c>
      <c r="F612" s="39" t="s">
        <v>92</v>
      </c>
      <c r="G612" s="42" t="s">
        <v>8</v>
      </c>
      <c r="H612" s="12" t="s">
        <v>9</v>
      </c>
      <c r="I612" s="35"/>
      <c r="J612" s="35"/>
      <c r="K612" s="35"/>
      <c r="L612" s="9"/>
      <c r="M612" s="36">
        <v>206048.96</v>
      </c>
      <c r="N612" s="35"/>
      <c r="O612" s="44"/>
      <c r="P612" s="35"/>
      <c r="Q612" s="10"/>
    </row>
    <row r="613" spans="1:17" x14ac:dyDescent="0.45">
      <c r="A613" s="13" t="s">
        <v>151</v>
      </c>
      <c r="B613" s="35">
        <v>20</v>
      </c>
      <c r="C613" s="9">
        <v>49.92</v>
      </c>
      <c r="D613" s="9">
        <f>C613*B613</f>
        <v>998.40000000000009</v>
      </c>
      <c r="E613" s="36" t="s">
        <v>93</v>
      </c>
      <c r="F613" s="38">
        <f>D613/D616</f>
        <v>1</v>
      </c>
      <c r="G613" s="9">
        <v>49.72</v>
      </c>
      <c r="H613" s="9">
        <f>(B613*G613)-D613</f>
        <v>-4.0000000000001137</v>
      </c>
      <c r="I613" s="35" t="s">
        <v>71</v>
      </c>
      <c r="J613" s="35"/>
      <c r="K613" s="35" t="str">
        <f>"buy "&amp;B613&amp;" "&amp;A613&amp;" @ $"&amp;G613</f>
        <v>buy 20 NEAR @ $49.72</v>
      </c>
      <c r="L613" s="9">
        <f>L607-(G613*B613)</f>
        <v>206117.02</v>
      </c>
      <c r="M613" s="36">
        <f>L604-(G613*B613)</f>
        <v>199597.09</v>
      </c>
      <c r="N613" s="35"/>
      <c r="O613" s="35"/>
      <c r="P613" s="35"/>
      <c r="Q613" s="10"/>
    </row>
    <row r="614" spans="1:17" x14ac:dyDescent="0.45">
      <c r="A614" s="13"/>
      <c r="B614" s="35"/>
      <c r="C614" s="9">
        <v>0</v>
      </c>
      <c r="D614" s="9">
        <f>C614*B614</f>
        <v>0</v>
      </c>
      <c r="E614" s="36" t="s">
        <v>93</v>
      </c>
      <c r="F614" s="38">
        <f>D614/D616</f>
        <v>0</v>
      </c>
      <c r="G614" s="9">
        <v>0</v>
      </c>
      <c r="H614" s="9">
        <f>(B614*G614)-D614</f>
        <v>0</v>
      </c>
      <c r="I614" s="35" t="s">
        <v>71</v>
      </c>
      <c r="J614" s="35"/>
      <c r="K614" s="35" t="str">
        <f>"buy "&amp;B614&amp;" "&amp;A614&amp;" @ $"&amp;G614</f>
        <v>buy   @ $0</v>
      </c>
      <c r="L614" s="9">
        <f>L613-(G614*B614)</f>
        <v>206117.02</v>
      </c>
      <c r="M614" s="36">
        <f>M613-(G614*B614)</f>
        <v>199597.09</v>
      </c>
      <c r="N614" s="35"/>
      <c r="O614" s="35"/>
      <c r="P614" s="35"/>
      <c r="Q614" s="10"/>
    </row>
    <row r="615" spans="1:17" x14ac:dyDescent="0.45">
      <c r="A615" s="23"/>
      <c r="B615" s="24"/>
      <c r="C615" s="25">
        <v>0</v>
      </c>
      <c r="D615" s="25">
        <f>C615*B615</f>
        <v>0</v>
      </c>
      <c r="E615" s="36" t="s">
        <v>93</v>
      </c>
      <c r="F615" s="38">
        <f>D615/D616</f>
        <v>0</v>
      </c>
      <c r="G615" s="25">
        <v>0</v>
      </c>
      <c r="H615" s="25">
        <f>(B615*G615)-D615</f>
        <v>0</v>
      </c>
      <c r="I615" s="35" t="s">
        <v>71</v>
      </c>
      <c r="J615" s="35"/>
      <c r="K615" s="35" t="str">
        <f>"buy "&amp;B615&amp;" "&amp;A615&amp;" @ $"&amp;G615</f>
        <v>buy   @ $0</v>
      </c>
      <c r="L615" s="9">
        <f>L614-(G615*B615)</f>
        <v>206117.02</v>
      </c>
      <c r="M615" s="36">
        <f>M614-(G615*B615)</f>
        <v>199597.09</v>
      </c>
      <c r="N615" s="35" t="str">
        <f>TEXT(ROUND(M615,2),"$#,##0.00")&amp;" will be the balance in the account after purchases.  "</f>
        <v xml:space="preserve">$199,597.09 will be the balance in the account after purchases.  </v>
      </c>
      <c r="O615" s="35"/>
      <c r="P615" s="35"/>
      <c r="Q615" s="10"/>
    </row>
    <row r="616" spans="1:17" x14ac:dyDescent="0.45">
      <c r="A616" s="13"/>
      <c r="B616" s="35"/>
      <c r="C616" s="9"/>
      <c r="D616" s="9">
        <f>SUM(D613:D615)</f>
        <v>998.40000000000009</v>
      </c>
      <c r="E616" s="35"/>
      <c r="F616" s="38">
        <f>SUM(F613:F615)</f>
        <v>1</v>
      </c>
      <c r="G616" s="9" t="s">
        <v>15</v>
      </c>
      <c r="H616" s="9">
        <f>SUM(H613:H615)</f>
        <v>-4.0000000000001137</v>
      </c>
      <c r="I616" s="35"/>
      <c r="J616" s="35"/>
      <c r="K616" s="35"/>
      <c r="L616" s="9"/>
      <c r="M616" s="35"/>
      <c r="N616" s="35" t="s">
        <v>27</v>
      </c>
      <c r="O616" s="35"/>
      <c r="P616" s="35"/>
      <c r="Q616" s="10"/>
    </row>
    <row r="617" spans="1:17" x14ac:dyDescent="0.45">
      <c r="A617" s="13"/>
      <c r="B617" s="35"/>
      <c r="C617" s="9"/>
      <c r="D617" s="9"/>
      <c r="E617" s="35"/>
      <c r="F617" s="35"/>
      <c r="G617" s="9"/>
      <c r="H617" s="9"/>
      <c r="I617" s="35"/>
      <c r="J617" s="35"/>
      <c r="K617" s="35"/>
      <c r="L617" s="9"/>
      <c r="M617" s="11" t="str">
        <f>IF(J608+M615&gt;0,"Credit Surplus","Credit Shortage")</f>
        <v>Credit Surplus</v>
      </c>
      <c r="N617" s="36">
        <f>J608+M615</f>
        <v>206117.02</v>
      </c>
      <c r="O617" s="35" t="s">
        <v>60</v>
      </c>
      <c r="P617" s="35"/>
      <c r="Q617" s="10"/>
    </row>
    <row r="618" spans="1:17" x14ac:dyDescent="0.45">
      <c r="A618" s="13"/>
      <c r="B618" s="35"/>
      <c r="C618" s="9"/>
      <c r="D618" s="9"/>
      <c r="E618" s="35"/>
      <c r="F618" s="35"/>
      <c r="G618" s="9"/>
      <c r="H618" s="9"/>
      <c r="I618" s="35"/>
      <c r="J618" s="35"/>
      <c r="K618" s="35"/>
      <c r="L618" s="9"/>
      <c r="M618" s="35"/>
      <c r="N618" s="35"/>
      <c r="O618" s="35"/>
      <c r="P618" s="35"/>
      <c r="Q618" s="10"/>
    </row>
    <row r="619" spans="1:17" x14ac:dyDescent="0.45">
      <c r="A619" s="13"/>
      <c r="B619" s="35"/>
      <c r="C619" s="9"/>
      <c r="D619" s="9"/>
      <c r="E619" s="35"/>
      <c r="F619" s="35"/>
      <c r="G619" s="9"/>
      <c r="H619" s="9"/>
      <c r="I619" s="35"/>
      <c r="J619" s="35"/>
      <c r="K619" s="35"/>
      <c r="L619" s="35"/>
      <c r="M619" s="35"/>
      <c r="N619" s="35"/>
      <c r="O619" s="35"/>
      <c r="P619" s="35"/>
      <c r="Q619" s="10"/>
    </row>
    <row r="620" spans="1:17" x14ac:dyDescent="0.45">
      <c r="A620" s="13" t="s">
        <v>11</v>
      </c>
      <c r="B620" s="35"/>
      <c r="C620" s="9"/>
      <c r="D620" s="21">
        <v>6269.79</v>
      </c>
      <c r="E620" s="35" t="s">
        <v>76</v>
      </c>
      <c r="F620" s="35"/>
      <c r="G620" s="9"/>
      <c r="H620" s="9"/>
      <c r="I620" s="35"/>
      <c r="J620" s="35"/>
      <c r="K620" s="35"/>
      <c r="L620" s="35"/>
      <c r="M620" s="35"/>
      <c r="N620" s="35"/>
      <c r="O620" s="35"/>
      <c r="P620" s="35"/>
      <c r="Q620" s="10"/>
    </row>
    <row r="621" spans="1:17" x14ac:dyDescent="0.45">
      <c r="A621" s="13" t="s">
        <v>12</v>
      </c>
      <c r="B621" s="35"/>
      <c r="C621" s="9"/>
      <c r="D621" s="9">
        <f>H608</f>
        <v>36.489999999999895</v>
      </c>
      <c r="E621" s="35" t="s">
        <v>16</v>
      </c>
      <c r="F621" s="35"/>
      <c r="G621" s="9"/>
      <c r="H621" s="9"/>
      <c r="I621" s="35"/>
      <c r="J621" s="35"/>
      <c r="K621" s="35"/>
      <c r="L621" s="35"/>
      <c r="M621" s="35"/>
      <c r="N621" s="35"/>
      <c r="O621" s="35"/>
      <c r="P621" s="35"/>
      <c r="Q621" s="10"/>
    </row>
    <row r="622" spans="1:17" x14ac:dyDescent="0.45">
      <c r="A622" s="13" t="s">
        <v>13</v>
      </c>
      <c r="B622" s="35"/>
      <c r="C622" s="9"/>
      <c r="D622" s="9">
        <f>D620+D621</f>
        <v>6306.28</v>
      </c>
      <c r="E622" s="35"/>
      <c r="F622" s="35"/>
      <c r="G622" s="9"/>
      <c r="H622" s="9"/>
      <c r="I622" s="35"/>
      <c r="J622" s="35"/>
      <c r="K622" s="35"/>
      <c r="L622" s="35"/>
      <c r="M622" s="35"/>
      <c r="N622" s="35"/>
      <c r="O622" s="35"/>
      <c r="P622" s="35"/>
      <c r="Q622" s="10"/>
    </row>
    <row r="623" spans="1:17" x14ac:dyDescent="0.45">
      <c r="A623" s="13" t="s">
        <v>14</v>
      </c>
      <c r="B623" s="35"/>
      <c r="C623" s="9"/>
      <c r="D623" s="9">
        <f>H616</f>
        <v>-4.0000000000001137</v>
      </c>
      <c r="E623" s="35" t="s">
        <v>17</v>
      </c>
      <c r="F623" s="35"/>
      <c r="G623" s="9"/>
      <c r="H623" s="9"/>
      <c r="I623" s="35"/>
      <c r="J623" s="35"/>
      <c r="K623" s="35"/>
      <c r="L623" s="35"/>
      <c r="M623" s="35"/>
      <c r="N623" s="35"/>
      <c r="O623" s="35"/>
      <c r="P623" s="35"/>
      <c r="Q623" s="10"/>
    </row>
    <row r="624" spans="1:17" x14ac:dyDescent="0.45">
      <c r="A624" s="13" t="s">
        <v>13</v>
      </c>
      <c r="B624" s="35"/>
      <c r="C624" s="9"/>
      <c r="D624" s="27">
        <f>D622-D623</f>
        <v>6310.28</v>
      </c>
      <c r="E624" s="19" t="s">
        <v>18</v>
      </c>
      <c r="F624" s="35"/>
      <c r="G624" s="9"/>
      <c r="H624" s="9"/>
      <c r="I624" s="35"/>
      <c r="J624" s="35"/>
      <c r="K624" s="35"/>
      <c r="L624" s="35"/>
      <c r="M624" s="35"/>
      <c r="N624" s="35"/>
      <c r="O624" s="35"/>
      <c r="P624" s="35"/>
      <c r="Q624" s="10"/>
    </row>
    <row r="625" spans="1:17" ht="14.65" thickBot="1" x14ac:dyDescent="0.5">
      <c r="A625" s="15"/>
      <c r="B625" s="16"/>
      <c r="C625" s="17"/>
      <c r="D625" s="17"/>
      <c r="E625" s="16"/>
      <c r="F625" s="16"/>
      <c r="G625" s="17"/>
      <c r="H625" s="17"/>
      <c r="I625" s="16"/>
      <c r="J625" s="16"/>
      <c r="K625" s="16"/>
      <c r="L625" s="16"/>
      <c r="M625" s="16"/>
      <c r="N625" s="16"/>
      <c r="O625" s="16"/>
      <c r="P625" s="16"/>
      <c r="Q625" s="18"/>
    </row>
    <row r="626" spans="1:17" ht="14.65" thickTop="1" x14ac:dyDescent="0.45"/>
    <row r="628" spans="1:17" ht="14.65" thickBot="1" x14ac:dyDescent="0.5"/>
    <row r="629" spans="1:17" ht="14.65" thickTop="1" x14ac:dyDescent="0.45">
      <c r="A629" s="2"/>
      <c r="B629" s="3"/>
      <c r="C629" s="4">
        <v>45201</v>
      </c>
      <c r="D629" s="5"/>
      <c r="E629" s="3"/>
      <c r="F629" s="3"/>
      <c r="G629" s="5"/>
      <c r="H629" s="5"/>
      <c r="I629" s="3"/>
      <c r="J629" s="3"/>
      <c r="K629" s="3"/>
      <c r="L629" s="20" t="s">
        <v>19</v>
      </c>
      <c r="M629" s="3"/>
      <c r="N629" s="3"/>
      <c r="O629" s="3"/>
      <c r="P629" s="3"/>
      <c r="Q629" s="6"/>
    </row>
    <row r="630" spans="1:17" x14ac:dyDescent="0.45">
      <c r="A630" s="7" t="s">
        <v>5</v>
      </c>
      <c r="B630" s="35"/>
      <c r="C630" s="9"/>
      <c r="D630" s="9"/>
      <c r="E630" s="35"/>
      <c r="F630" s="35"/>
      <c r="G630" s="9"/>
      <c r="H630" s="9"/>
      <c r="I630" s="35"/>
      <c r="J630" s="11" t="s">
        <v>24</v>
      </c>
      <c r="K630" s="35"/>
      <c r="L630" s="11" t="s">
        <v>10</v>
      </c>
      <c r="M630" s="35"/>
      <c r="N630" s="35"/>
      <c r="O630" s="35"/>
      <c r="P630" s="35"/>
      <c r="Q630" s="10"/>
    </row>
    <row r="631" spans="1:17" x14ac:dyDescent="0.45">
      <c r="A631" s="7" t="s">
        <v>0</v>
      </c>
      <c r="B631" s="11" t="s">
        <v>3</v>
      </c>
      <c r="C631" s="12" t="s">
        <v>1</v>
      </c>
      <c r="D631" s="12" t="s">
        <v>4</v>
      </c>
      <c r="E631" s="11" t="s">
        <v>7</v>
      </c>
      <c r="F631" s="37" t="s">
        <v>92</v>
      </c>
      <c r="G631" s="12" t="s">
        <v>8</v>
      </c>
      <c r="H631" s="12" t="s">
        <v>9</v>
      </c>
      <c r="I631" s="33" t="s">
        <v>70</v>
      </c>
      <c r="J631" s="11" t="s">
        <v>23</v>
      </c>
      <c r="K631" s="35"/>
      <c r="L631" s="31">
        <v>202495.58</v>
      </c>
      <c r="M631" s="35" t="s">
        <v>118</v>
      </c>
      <c r="N631" s="35"/>
      <c r="O631" s="35"/>
      <c r="P631" s="35"/>
      <c r="Q631" s="10"/>
    </row>
    <row r="632" spans="1:17" x14ac:dyDescent="0.45">
      <c r="A632" s="13" t="s">
        <v>139</v>
      </c>
      <c r="B632" s="35">
        <v>87</v>
      </c>
      <c r="C632" s="9">
        <v>24.44</v>
      </c>
      <c r="D632" s="9">
        <f>C632*B632</f>
        <v>2126.2800000000002</v>
      </c>
      <c r="E632" s="36" t="s">
        <v>93</v>
      </c>
      <c r="F632" s="38">
        <f>D632/D635</f>
        <v>0.51708012227358835</v>
      </c>
      <c r="G632" s="40">
        <v>22</v>
      </c>
      <c r="H632" s="9">
        <f>(B632*G632)-D632</f>
        <v>-212.2800000000002</v>
      </c>
      <c r="I632" s="35" t="s">
        <v>71</v>
      </c>
      <c r="J632" s="36">
        <f>G632*B632</f>
        <v>1914</v>
      </c>
      <c r="K632" s="35" t="str">
        <f>"sell "&amp;B632&amp;" "&amp;A632&amp;" @ $"&amp;G632</f>
        <v>sell 87 DFH @ $22</v>
      </c>
      <c r="L632" s="9">
        <f>L631+(G632*B632)</f>
        <v>204409.58</v>
      </c>
      <c r="M632" s="35"/>
      <c r="N632" s="35"/>
      <c r="O632" s="35"/>
      <c r="P632" s="35"/>
      <c r="Q632" s="10"/>
    </row>
    <row r="633" spans="1:17" x14ac:dyDescent="0.45">
      <c r="A633" s="13" t="s">
        <v>140</v>
      </c>
      <c r="B633" s="35">
        <v>31</v>
      </c>
      <c r="C633" s="9">
        <v>23.59</v>
      </c>
      <c r="D633" s="9">
        <f>C633*B633</f>
        <v>731.29</v>
      </c>
      <c r="E633" s="36" t="s">
        <v>93</v>
      </c>
      <c r="F633" s="38">
        <f>D633/D635</f>
        <v>0.17783900644197961</v>
      </c>
      <c r="G633" s="40">
        <v>22.82</v>
      </c>
      <c r="H633" s="9">
        <f>(B633*G633)-D633</f>
        <v>-23.870000000000005</v>
      </c>
      <c r="I633" s="35" t="s">
        <v>71</v>
      </c>
      <c r="J633" s="36">
        <f>G633*B633</f>
        <v>707.42</v>
      </c>
      <c r="K633" s="35" t="str">
        <f>"sell "&amp;B633&amp;" "&amp;A633&amp;" @ $"&amp;G633</f>
        <v>sell 31 XP @ $22.82</v>
      </c>
      <c r="L633" s="9">
        <f>L632+(G633*B633)</f>
        <v>205117</v>
      </c>
      <c r="M633" s="35"/>
      <c r="N633" s="35"/>
      <c r="O633" s="35"/>
      <c r="P633" s="35"/>
      <c r="Q633" s="10"/>
    </row>
    <row r="634" spans="1:17" x14ac:dyDescent="0.45">
      <c r="A634" s="13" t="s">
        <v>141</v>
      </c>
      <c r="B634" s="35">
        <v>158</v>
      </c>
      <c r="C634" s="9">
        <v>7.94</v>
      </c>
      <c r="D634" s="9">
        <f>C634*B634</f>
        <v>1254.52</v>
      </c>
      <c r="E634" s="36" t="s">
        <v>93</v>
      </c>
      <c r="F634" s="38">
        <f>D634/D635</f>
        <v>0.30508087128443201</v>
      </c>
      <c r="G634" s="40">
        <v>7.24</v>
      </c>
      <c r="H634" s="9">
        <f>(B634*G634)-D634</f>
        <v>-110.59999999999991</v>
      </c>
      <c r="I634" s="35" t="s">
        <v>71</v>
      </c>
      <c r="J634" s="36">
        <f>G634*B634</f>
        <v>1143.92</v>
      </c>
      <c r="K634" s="35" t="str">
        <f>"sell "&amp;B634&amp;" "&amp;A634&amp;" @ $"&amp;G634</f>
        <v>sell 158 NU @ $7.24</v>
      </c>
      <c r="L634" s="9">
        <f>L633+(G634*B634)</f>
        <v>206260.92</v>
      </c>
      <c r="M634" s="35" t="s">
        <v>22</v>
      </c>
      <c r="N634" s="35"/>
      <c r="O634" s="35"/>
      <c r="P634" s="35"/>
      <c r="Q634" s="10"/>
    </row>
    <row r="635" spans="1:17" x14ac:dyDescent="0.45">
      <c r="A635" s="13"/>
      <c r="B635" s="35"/>
      <c r="C635" s="9"/>
      <c r="D635" s="9">
        <f>SUM(D632:D634)</f>
        <v>4112.09</v>
      </c>
      <c r="E635" s="36"/>
      <c r="F635" s="38">
        <f>SUM(F632:F634)</f>
        <v>1</v>
      </c>
      <c r="G635" s="41"/>
      <c r="H635" s="9">
        <f>SUM(H632:H634)</f>
        <v>-346.75000000000011</v>
      </c>
      <c r="I635" s="35"/>
      <c r="J635" s="36">
        <f>SUM(J632:J634)</f>
        <v>3765.34</v>
      </c>
      <c r="K635" s="35"/>
      <c r="L635" s="9"/>
      <c r="M635" s="35"/>
      <c r="N635" s="35"/>
      <c r="O635" s="35"/>
      <c r="P635" s="35"/>
      <c r="Q635" s="10"/>
    </row>
    <row r="636" spans="1:17" x14ac:dyDescent="0.45">
      <c r="A636" s="13"/>
      <c r="B636" s="35"/>
      <c r="C636" s="9"/>
      <c r="D636" s="9"/>
      <c r="E636" s="35"/>
      <c r="F636" s="35"/>
      <c r="G636" s="41"/>
      <c r="H636" s="9"/>
      <c r="I636" s="35"/>
      <c r="J636" s="35"/>
      <c r="K636" s="35"/>
      <c r="L636" s="9"/>
      <c r="M636" s="35"/>
      <c r="N636" s="35"/>
      <c r="O636" s="35"/>
      <c r="P636" s="35"/>
      <c r="Q636" s="10"/>
    </row>
    <row r="637" spans="1:17" x14ac:dyDescent="0.45">
      <c r="A637" s="13"/>
      <c r="B637" s="35"/>
      <c r="C637" s="9"/>
      <c r="D637" s="9"/>
      <c r="E637" s="19"/>
      <c r="F637" s="35"/>
      <c r="G637" s="41"/>
      <c r="H637" s="9"/>
      <c r="I637" s="35"/>
      <c r="J637" s="35"/>
      <c r="K637" s="35"/>
      <c r="L637" s="9"/>
      <c r="M637" s="11" t="s">
        <v>20</v>
      </c>
      <c r="N637" s="35"/>
      <c r="O637" s="35"/>
      <c r="P637" s="35"/>
      <c r="Q637" s="10"/>
    </row>
    <row r="638" spans="1:17" x14ac:dyDescent="0.45">
      <c r="A638" s="7" t="s">
        <v>6</v>
      </c>
      <c r="B638" s="35"/>
      <c r="C638" s="9"/>
      <c r="D638" s="9"/>
      <c r="E638" s="19"/>
      <c r="F638" s="35"/>
      <c r="G638" s="41"/>
      <c r="H638" s="9"/>
      <c r="I638" s="35"/>
      <c r="J638" s="35"/>
      <c r="K638" s="35"/>
      <c r="L638" s="9"/>
      <c r="M638" s="11" t="s">
        <v>21</v>
      </c>
      <c r="N638" s="35"/>
      <c r="O638" s="35"/>
      <c r="P638" s="35"/>
      <c r="Q638" s="10"/>
    </row>
    <row r="639" spans="1:17" x14ac:dyDescent="0.45">
      <c r="A639" s="7" t="s">
        <v>0</v>
      </c>
      <c r="B639" s="11" t="s">
        <v>3</v>
      </c>
      <c r="C639" s="12" t="s">
        <v>1</v>
      </c>
      <c r="D639" s="12" t="s">
        <v>2</v>
      </c>
      <c r="E639" s="22" t="s">
        <v>7</v>
      </c>
      <c r="F639" s="39" t="s">
        <v>92</v>
      </c>
      <c r="G639" s="42" t="s">
        <v>8</v>
      </c>
      <c r="H639" s="12" t="s">
        <v>9</v>
      </c>
      <c r="I639" s="35"/>
      <c r="J639" s="35"/>
      <c r="K639" s="35"/>
      <c r="L639" s="9"/>
      <c r="M639" s="36">
        <v>206048.96</v>
      </c>
      <c r="N639" s="35"/>
      <c r="O639" s="44"/>
      <c r="P639" s="35"/>
      <c r="Q639" s="10"/>
    </row>
    <row r="640" spans="1:17" x14ac:dyDescent="0.45">
      <c r="A640" s="13" t="s">
        <v>148</v>
      </c>
      <c r="B640" s="35">
        <v>198</v>
      </c>
      <c r="C640" s="9">
        <v>5.15</v>
      </c>
      <c r="D640" s="9">
        <f>C640*B640</f>
        <v>1019.7</v>
      </c>
      <c r="E640" s="36" t="s">
        <v>93</v>
      </c>
      <c r="F640" s="38">
        <f>D640/D643</f>
        <v>0.17766820284526996</v>
      </c>
      <c r="G640" s="9">
        <v>5.0199999999999996</v>
      </c>
      <c r="H640" s="9">
        <f>(B640*G640)-D640</f>
        <v>-25.740000000000123</v>
      </c>
      <c r="I640" s="35" t="s">
        <v>71</v>
      </c>
      <c r="J640" s="35"/>
      <c r="K640" s="35" t="str">
        <f>"buy "&amp;B640&amp;" "&amp;A640&amp;" @ $"&amp;G640</f>
        <v>buy 198 UEC @ $5.02</v>
      </c>
      <c r="L640" s="9">
        <f>L634-(G640*B640)</f>
        <v>205266.96000000002</v>
      </c>
      <c r="M640" s="36">
        <f>L631-(G640*B640)</f>
        <v>201501.62</v>
      </c>
      <c r="N640" s="35"/>
      <c r="O640" s="35"/>
      <c r="P640" s="35"/>
      <c r="Q640" s="10"/>
    </row>
    <row r="641" spans="1:17" x14ac:dyDescent="0.45">
      <c r="A641" s="13" t="s">
        <v>149</v>
      </c>
      <c r="B641" s="35">
        <v>338</v>
      </c>
      <c r="C641" s="9">
        <v>11.17</v>
      </c>
      <c r="D641" s="9">
        <f>C641*B641</f>
        <v>3775.46</v>
      </c>
      <c r="E641" s="36" t="s">
        <v>93</v>
      </c>
      <c r="F641" s="38">
        <f>D641/D643</f>
        <v>0.65782013642659887</v>
      </c>
      <c r="G641" s="9">
        <v>11.02</v>
      </c>
      <c r="H641" s="9">
        <f>(B641*G641)-D641</f>
        <v>-50.700000000000273</v>
      </c>
      <c r="I641" s="35" t="s">
        <v>71</v>
      </c>
      <c r="J641" s="35"/>
      <c r="K641" s="35" t="str">
        <f>"buy "&amp;B641&amp;" "&amp;A641&amp;" @ $"&amp;G641</f>
        <v>buy 338 HLX @ $11.02</v>
      </c>
      <c r="L641" s="9">
        <f>L640-(G641*B641)</f>
        <v>201542.2</v>
      </c>
      <c r="M641" s="36">
        <f>M640-(G641*B641)</f>
        <v>197776.86</v>
      </c>
      <c r="N641" s="35"/>
      <c r="O641" s="35"/>
      <c r="P641" s="35"/>
      <c r="Q641" s="10"/>
    </row>
    <row r="642" spans="1:17" x14ac:dyDescent="0.45">
      <c r="A642" s="23" t="s">
        <v>150</v>
      </c>
      <c r="B642" s="24">
        <v>9</v>
      </c>
      <c r="C642" s="25">
        <v>104.91</v>
      </c>
      <c r="D642" s="25">
        <f>C642*B642</f>
        <v>944.18999999999994</v>
      </c>
      <c r="E642" s="36" t="s">
        <v>93</v>
      </c>
      <c r="F642" s="38">
        <f>D642/D643</f>
        <v>0.16451166072813123</v>
      </c>
      <c r="G642" s="25">
        <v>103.81</v>
      </c>
      <c r="H642" s="25">
        <f>(B642*G642)-D642</f>
        <v>-9.8999999999999773</v>
      </c>
      <c r="I642" s="35" t="s">
        <v>71</v>
      </c>
      <c r="J642" s="35"/>
      <c r="K642" s="35" t="str">
        <f>"buy "&amp;B642&amp;" "&amp;A642&amp;" @ $"&amp;G642</f>
        <v>buy 9 CEIX @ $103.81</v>
      </c>
      <c r="L642" s="9">
        <f>L641-(G642*B642)</f>
        <v>200607.91</v>
      </c>
      <c r="M642" s="36">
        <f>M641-(G642*B642)</f>
        <v>196842.56999999998</v>
      </c>
      <c r="N642" s="35" t="str">
        <f>TEXT(ROUND(M642,2),"$#,##0.00")&amp;" will be the balance in the account after purchases.  "</f>
        <v xml:space="preserve">$196,842.57 will be the balance in the account after purchases.  </v>
      </c>
      <c r="O642" s="35"/>
      <c r="P642" s="35"/>
      <c r="Q642" s="10"/>
    </row>
    <row r="643" spans="1:17" x14ac:dyDescent="0.45">
      <c r="A643" s="13"/>
      <c r="B643" s="35"/>
      <c r="C643" s="9"/>
      <c r="D643" s="9">
        <f>SUM(D640:D642)</f>
        <v>5739.3499999999995</v>
      </c>
      <c r="E643" s="35"/>
      <c r="F643" s="38">
        <f>SUM(F640:F642)</f>
        <v>1</v>
      </c>
      <c r="G643" s="9" t="s">
        <v>15</v>
      </c>
      <c r="H643" s="9">
        <f>SUM(H640:H642)</f>
        <v>-86.340000000000373</v>
      </c>
      <c r="I643" s="35"/>
      <c r="J643" s="35"/>
      <c r="K643" s="35"/>
      <c r="L643" s="9"/>
      <c r="M643" s="35"/>
      <c r="N643" s="35" t="s">
        <v>27</v>
      </c>
      <c r="O643" s="35"/>
      <c r="P643" s="35"/>
      <c r="Q643" s="10"/>
    </row>
    <row r="644" spans="1:17" x14ac:dyDescent="0.45">
      <c r="A644" s="13"/>
      <c r="B644" s="35"/>
      <c r="C644" s="9"/>
      <c r="D644" s="9"/>
      <c r="E644" s="35"/>
      <c r="F644" s="35"/>
      <c r="G644" s="9"/>
      <c r="H644" s="9"/>
      <c r="I644" s="35"/>
      <c r="J644" s="35"/>
      <c r="K644" s="35"/>
      <c r="L644" s="9"/>
      <c r="M644" s="11" t="str">
        <f>IF(J635+M642&gt;0,"Credit Surplus","Credit Shortage")</f>
        <v>Credit Surplus</v>
      </c>
      <c r="N644" s="36">
        <f>J635+M642</f>
        <v>200607.90999999997</v>
      </c>
      <c r="O644" s="35" t="s">
        <v>60</v>
      </c>
      <c r="P644" s="35"/>
      <c r="Q644" s="10"/>
    </row>
    <row r="645" spans="1:17" x14ac:dyDescent="0.45">
      <c r="A645" s="13"/>
      <c r="B645" s="35"/>
      <c r="C645" s="9"/>
      <c r="D645" s="9"/>
      <c r="E645" s="35"/>
      <c r="F645" s="35"/>
      <c r="G645" s="9"/>
      <c r="H645" s="9"/>
      <c r="I645" s="35"/>
      <c r="J645" s="35"/>
      <c r="K645" s="35"/>
      <c r="L645" s="9"/>
      <c r="M645" s="35"/>
      <c r="N645" s="35"/>
      <c r="O645" s="35"/>
      <c r="P645" s="35"/>
      <c r="Q645" s="10"/>
    </row>
    <row r="646" spans="1:17" x14ac:dyDescent="0.45">
      <c r="A646" s="13"/>
      <c r="B646" s="35"/>
      <c r="C646" s="9"/>
      <c r="D646" s="9"/>
      <c r="E646" s="35"/>
      <c r="F646" s="35"/>
      <c r="G646" s="9"/>
      <c r="H646" s="9"/>
      <c r="I646" s="35"/>
      <c r="J646" s="35"/>
      <c r="K646" s="35"/>
      <c r="L646" s="35"/>
      <c r="M646" s="35"/>
      <c r="N646" s="35"/>
      <c r="O646" s="35"/>
      <c r="P646" s="35"/>
      <c r="Q646" s="10"/>
    </row>
    <row r="647" spans="1:17" x14ac:dyDescent="0.45">
      <c r="A647" s="13" t="s">
        <v>11</v>
      </c>
      <c r="B647" s="35"/>
      <c r="C647" s="9"/>
      <c r="D647" s="21">
        <v>1045.1600000000001</v>
      </c>
      <c r="E647" s="35" t="s">
        <v>76</v>
      </c>
      <c r="F647" s="35"/>
      <c r="G647" s="9"/>
      <c r="H647" s="9"/>
      <c r="I647" s="35"/>
      <c r="J647" s="35"/>
      <c r="K647" s="35"/>
      <c r="L647" s="35"/>
      <c r="M647" s="35"/>
      <c r="N647" s="35"/>
      <c r="O647" s="35"/>
      <c r="P647" s="35"/>
      <c r="Q647" s="10"/>
    </row>
    <row r="648" spans="1:17" x14ac:dyDescent="0.45">
      <c r="A648" s="13" t="s">
        <v>12</v>
      </c>
      <c r="B648" s="35"/>
      <c r="C648" s="9"/>
      <c r="D648" s="9">
        <f>H635</f>
        <v>-346.75000000000011</v>
      </c>
      <c r="E648" s="35" t="s">
        <v>16</v>
      </c>
      <c r="F648" s="35"/>
      <c r="G648" s="9"/>
      <c r="H648" s="9"/>
      <c r="I648" s="35"/>
      <c r="J648" s="35"/>
      <c r="K648" s="35"/>
      <c r="L648" s="35"/>
      <c r="M648" s="35"/>
      <c r="N648" s="35"/>
      <c r="O648" s="35"/>
      <c r="P648" s="35"/>
      <c r="Q648" s="10"/>
    </row>
    <row r="649" spans="1:17" x14ac:dyDescent="0.45">
      <c r="A649" s="13" t="s">
        <v>13</v>
      </c>
      <c r="B649" s="35"/>
      <c r="C649" s="9"/>
      <c r="D649" s="9">
        <f>D647+D648</f>
        <v>698.41</v>
      </c>
      <c r="E649" s="35"/>
      <c r="F649" s="35"/>
      <c r="G649" s="9"/>
      <c r="H649" s="9"/>
      <c r="I649" s="35"/>
      <c r="J649" s="35"/>
      <c r="K649" s="35"/>
      <c r="L649" s="35"/>
      <c r="M649" s="35"/>
      <c r="N649" s="35"/>
      <c r="O649" s="35"/>
      <c r="P649" s="35"/>
      <c r="Q649" s="10"/>
    </row>
    <row r="650" spans="1:17" x14ac:dyDescent="0.45">
      <c r="A650" s="13" t="s">
        <v>14</v>
      </c>
      <c r="B650" s="35"/>
      <c r="C650" s="9"/>
      <c r="D650" s="9">
        <f>H643</f>
        <v>-86.340000000000373</v>
      </c>
      <c r="E650" s="35" t="s">
        <v>17</v>
      </c>
      <c r="F650" s="35"/>
      <c r="G650" s="9"/>
      <c r="H650" s="9"/>
      <c r="I650" s="35"/>
      <c r="J650" s="35"/>
      <c r="K650" s="35"/>
      <c r="L650" s="35"/>
      <c r="M650" s="35"/>
      <c r="N650" s="35"/>
      <c r="O650" s="35"/>
      <c r="P650" s="35"/>
      <c r="Q650" s="10"/>
    </row>
    <row r="651" spans="1:17" x14ac:dyDescent="0.45">
      <c r="A651" s="13" t="s">
        <v>13</v>
      </c>
      <c r="B651" s="35"/>
      <c r="C651" s="9"/>
      <c r="D651" s="27">
        <f>D649-D650</f>
        <v>784.75000000000034</v>
      </c>
      <c r="E651" s="19" t="s">
        <v>18</v>
      </c>
      <c r="F651" s="35"/>
      <c r="G651" s="9"/>
      <c r="H651" s="9"/>
      <c r="I651" s="35"/>
      <c r="J651" s="35"/>
      <c r="K651" s="35"/>
      <c r="L651" s="35"/>
      <c r="M651" s="35"/>
      <c r="N651" s="35"/>
      <c r="O651" s="35"/>
      <c r="P651" s="35"/>
      <c r="Q651" s="10"/>
    </row>
    <row r="652" spans="1:17" ht="14.65" thickBot="1" x14ac:dyDescent="0.5">
      <c r="A652" s="15"/>
      <c r="B652" s="16"/>
      <c r="C652" s="17"/>
      <c r="D652" s="17"/>
      <c r="E652" s="16"/>
      <c r="F652" s="16"/>
      <c r="G652" s="17"/>
      <c r="H652" s="17"/>
      <c r="I652" s="16"/>
      <c r="J652" s="16"/>
      <c r="K652" s="16"/>
      <c r="L652" s="16"/>
      <c r="M652" s="16"/>
      <c r="N652" s="16"/>
      <c r="O652" s="16"/>
      <c r="P652" s="16"/>
      <c r="Q652" s="18"/>
    </row>
    <row r="653" spans="1:17" ht="14.65" thickTop="1" x14ac:dyDescent="0.45"/>
    <row r="655" spans="1:17" ht="14.65" thickBot="1" x14ac:dyDescent="0.5"/>
    <row r="656" spans="1:17" ht="14.65" thickTop="1" x14ac:dyDescent="0.45">
      <c r="A656" s="2"/>
      <c r="B656" s="3"/>
      <c r="C656" s="4">
        <v>45169</v>
      </c>
      <c r="D656" s="5"/>
      <c r="E656" s="3"/>
      <c r="F656" s="3"/>
      <c r="G656" s="5"/>
      <c r="H656" s="5"/>
      <c r="I656" s="3"/>
      <c r="J656" s="3"/>
      <c r="K656" s="3"/>
      <c r="L656" s="20" t="s">
        <v>19</v>
      </c>
      <c r="M656" s="3"/>
      <c r="N656" s="3"/>
      <c r="O656" s="3"/>
      <c r="P656" s="3"/>
      <c r="Q656" s="6"/>
    </row>
    <row r="657" spans="1:17" x14ac:dyDescent="0.45">
      <c r="A657" s="7" t="s">
        <v>5</v>
      </c>
      <c r="B657" s="35"/>
      <c r="C657" s="9"/>
      <c r="D657" s="9"/>
      <c r="E657" s="35"/>
      <c r="F657" s="35"/>
      <c r="G657" s="9"/>
      <c r="H657" s="9"/>
      <c r="I657" s="35"/>
      <c r="J657" s="11" t="s">
        <v>24</v>
      </c>
      <c r="K657" s="35"/>
      <c r="L657" s="11" t="s">
        <v>10</v>
      </c>
      <c r="M657" s="35"/>
      <c r="N657" s="35"/>
      <c r="O657" s="35"/>
      <c r="P657" s="35"/>
      <c r="Q657" s="10"/>
    </row>
    <row r="658" spans="1:17" x14ac:dyDescent="0.45">
      <c r="A658" s="7" t="s">
        <v>0</v>
      </c>
      <c r="B658" s="11" t="s">
        <v>3</v>
      </c>
      <c r="C658" s="12" t="s">
        <v>1</v>
      </c>
      <c r="D658" s="12" t="s">
        <v>4</v>
      </c>
      <c r="E658" s="11" t="s">
        <v>7</v>
      </c>
      <c r="F658" s="37" t="s">
        <v>92</v>
      </c>
      <c r="G658" s="12" t="s">
        <v>8</v>
      </c>
      <c r="H658" s="12" t="s">
        <v>9</v>
      </c>
      <c r="I658" s="33" t="s">
        <v>70</v>
      </c>
      <c r="J658" s="11" t="s">
        <v>23</v>
      </c>
      <c r="K658" s="35"/>
      <c r="L658" s="31">
        <v>205313.9</v>
      </c>
      <c r="M658" s="35" t="s">
        <v>118</v>
      </c>
      <c r="N658" s="35"/>
      <c r="O658" s="35"/>
      <c r="P658" s="35"/>
      <c r="Q658" s="10"/>
    </row>
    <row r="659" spans="1:17" x14ac:dyDescent="0.45">
      <c r="A659" s="13" t="s">
        <v>136</v>
      </c>
      <c r="B659" s="35">
        <v>43</v>
      </c>
      <c r="C659" s="9">
        <v>13.84</v>
      </c>
      <c r="D659" s="9">
        <f>C659*B659</f>
        <v>595.12</v>
      </c>
      <c r="E659" s="36" t="s">
        <v>93</v>
      </c>
      <c r="F659" s="38">
        <f>D659/D662</f>
        <v>0.19977039429073992</v>
      </c>
      <c r="G659" s="40">
        <v>13.74</v>
      </c>
      <c r="H659" s="9">
        <f>(B659*G659)-D659</f>
        <v>-4.2999999999999545</v>
      </c>
      <c r="I659" s="35" t="s">
        <v>71</v>
      </c>
      <c r="J659" s="36">
        <f>G659*B659</f>
        <v>590.82000000000005</v>
      </c>
      <c r="K659" s="35" t="str">
        <f>"sell "&amp;B659&amp;" "&amp;A659&amp;" @ $"&amp;G659</f>
        <v>sell 43 AVDL @ $13.74</v>
      </c>
      <c r="L659" s="9">
        <f>L658+(G659*B659)</f>
        <v>205904.72</v>
      </c>
      <c r="M659" s="35"/>
      <c r="N659" s="35"/>
      <c r="O659" s="35"/>
      <c r="P659" s="35"/>
      <c r="Q659" s="10"/>
    </row>
    <row r="660" spans="1:17" x14ac:dyDescent="0.45">
      <c r="A660" s="13" t="s">
        <v>137</v>
      </c>
      <c r="B660" s="35">
        <v>147</v>
      </c>
      <c r="C660" s="9">
        <v>10.220000000000001</v>
      </c>
      <c r="D660" s="9">
        <f>C660*B660</f>
        <v>1502.3400000000001</v>
      </c>
      <c r="E660" s="36" t="s">
        <v>93</v>
      </c>
      <c r="F660" s="38">
        <f>D660/D662</f>
        <v>0.50430678545293428</v>
      </c>
      <c r="G660" s="40">
        <v>10.28</v>
      </c>
      <c r="H660" s="9">
        <f>(B660*G660)-D660</f>
        <v>8.819999999999709</v>
      </c>
      <c r="I660" s="35" t="s">
        <v>71</v>
      </c>
      <c r="J660" s="36">
        <f>G660*B660</f>
        <v>1511.1599999999999</v>
      </c>
      <c r="K660" s="35" t="str">
        <f>"sell "&amp;B660&amp;" "&amp;A660&amp;" @ $"&amp;G660</f>
        <v>sell 147 DRD @ $10.28</v>
      </c>
      <c r="L660" s="9">
        <f>L659+(G660*B660)</f>
        <v>207415.88</v>
      </c>
      <c r="M660" s="35"/>
      <c r="N660" s="35"/>
      <c r="O660" s="35"/>
      <c r="P660" s="35"/>
      <c r="Q660" s="10"/>
    </row>
    <row r="661" spans="1:17" x14ac:dyDescent="0.45">
      <c r="A661" s="13" t="s">
        <v>138</v>
      </c>
      <c r="B661" s="35">
        <v>4</v>
      </c>
      <c r="C661" s="9">
        <v>220.39</v>
      </c>
      <c r="D661" s="9">
        <f>C661*B661</f>
        <v>881.56</v>
      </c>
      <c r="E661" s="36" t="s">
        <v>93</v>
      </c>
      <c r="F661" s="38">
        <f>D661/D662</f>
        <v>0.29592282025632588</v>
      </c>
      <c r="G661" s="40">
        <v>221.22</v>
      </c>
      <c r="H661" s="9">
        <f>(B661*G661)-D661</f>
        <v>3.32000000000005</v>
      </c>
      <c r="I661" s="35" t="s">
        <v>71</v>
      </c>
      <c r="J661" s="36">
        <f>G661*B661</f>
        <v>884.88</v>
      </c>
      <c r="K661" s="35" t="str">
        <f>"sell "&amp;B661&amp;" "&amp;A661&amp;" @ $"&amp;G661</f>
        <v>sell 4 SWAV @ $221.22</v>
      </c>
      <c r="L661" s="9">
        <f>L660+(G661*B661)</f>
        <v>208300.76</v>
      </c>
      <c r="M661" s="35" t="s">
        <v>22</v>
      </c>
      <c r="N661" s="35"/>
      <c r="O661" s="35"/>
      <c r="P661" s="35"/>
      <c r="Q661" s="10"/>
    </row>
    <row r="662" spans="1:17" x14ac:dyDescent="0.45">
      <c r="A662" s="13"/>
      <c r="B662" s="35"/>
      <c r="C662" s="9"/>
      <c r="D662" s="9">
        <f>SUM(D659:D661)</f>
        <v>2979.02</v>
      </c>
      <c r="E662" s="36"/>
      <c r="F662" s="38">
        <f>SUM(F659:F661)</f>
        <v>1</v>
      </c>
      <c r="G662" s="41"/>
      <c r="H662" s="9">
        <f>SUM(H659:H661)</f>
        <v>7.8399999999998045</v>
      </c>
      <c r="I662" s="35"/>
      <c r="J662" s="36">
        <f>SUM(J659:J661)</f>
        <v>2986.86</v>
      </c>
      <c r="K662" s="35"/>
      <c r="L662" s="9"/>
      <c r="M662" s="35"/>
      <c r="N662" s="35"/>
      <c r="O662" s="35"/>
      <c r="P662" s="35"/>
      <c r="Q662" s="10"/>
    </row>
    <row r="663" spans="1:17" x14ac:dyDescent="0.45">
      <c r="A663" s="13"/>
      <c r="B663" s="35"/>
      <c r="C663" s="9"/>
      <c r="D663" s="9"/>
      <c r="E663" s="35"/>
      <c r="F663" s="35"/>
      <c r="G663" s="41"/>
      <c r="H663" s="9"/>
      <c r="I663" s="35"/>
      <c r="J663" s="35"/>
      <c r="K663" s="35"/>
      <c r="L663" s="9"/>
      <c r="M663" s="35"/>
      <c r="N663" s="35"/>
      <c r="O663" s="35"/>
      <c r="P663" s="35"/>
      <c r="Q663" s="10"/>
    </row>
    <row r="664" spans="1:17" x14ac:dyDescent="0.45">
      <c r="A664" s="13"/>
      <c r="B664" s="35"/>
      <c r="C664" s="9"/>
      <c r="D664" s="9"/>
      <c r="E664" s="19"/>
      <c r="F664" s="35"/>
      <c r="G664" s="41"/>
      <c r="H664" s="9"/>
      <c r="I664" s="35"/>
      <c r="J664" s="35"/>
      <c r="K664" s="35"/>
      <c r="L664" s="9"/>
      <c r="M664" s="11" t="s">
        <v>20</v>
      </c>
      <c r="N664" s="35"/>
      <c r="O664" s="35"/>
      <c r="P664" s="35"/>
      <c r="Q664" s="10"/>
    </row>
    <row r="665" spans="1:17" x14ac:dyDescent="0.45">
      <c r="A665" s="7" t="s">
        <v>6</v>
      </c>
      <c r="B665" s="35"/>
      <c r="C665" s="9"/>
      <c r="D665" s="9"/>
      <c r="E665" s="19"/>
      <c r="F665" s="35"/>
      <c r="G665" s="41"/>
      <c r="H665" s="9"/>
      <c r="I665" s="35"/>
      <c r="J665" s="35"/>
      <c r="K665" s="35"/>
      <c r="L665" s="9"/>
      <c r="M665" s="11" t="s">
        <v>21</v>
      </c>
      <c r="N665" s="35"/>
      <c r="O665" s="35"/>
      <c r="P665" s="35"/>
      <c r="Q665" s="10"/>
    </row>
    <row r="666" spans="1:17" x14ac:dyDescent="0.45">
      <c r="A666" s="7" t="s">
        <v>0</v>
      </c>
      <c r="B666" s="11" t="s">
        <v>3</v>
      </c>
      <c r="C666" s="12" t="s">
        <v>1</v>
      </c>
      <c r="D666" s="12" t="s">
        <v>2</v>
      </c>
      <c r="E666" s="22" t="s">
        <v>7</v>
      </c>
      <c r="F666" s="39" t="s">
        <v>92</v>
      </c>
      <c r="G666" s="42" t="s">
        <v>8</v>
      </c>
      <c r="H666" s="12" t="s">
        <v>9</v>
      </c>
      <c r="I666" s="35"/>
      <c r="J666" s="35"/>
      <c r="K666" s="35"/>
      <c r="L666" s="9"/>
      <c r="M666" s="36">
        <v>206048.96</v>
      </c>
      <c r="N666" s="35"/>
      <c r="O666" s="44"/>
      <c r="P666" s="35"/>
      <c r="Q666" s="10"/>
    </row>
    <row r="667" spans="1:17" x14ac:dyDescent="0.45">
      <c r="A667" s="13" t="s">
        <v>145</v>
      </c>
      <c r="B667" s="35">
        <v>139</v>
      </c>
      <c r="C667" s="9">
        <v>27.45</v>
      </c>
      <c r="D667" s="9">
        <f>C667*B667</f>
        <v>3815.5499999999997</v>
      </c>
      <c r="E667" s="36" t="s">
        <v>93</v>
      </c>
      <c r="F667" s="38">
        <f>D667/D670</f>
        <v>0.65754961500548026</v>
      </c>
      <c r="G667" s="9">
        <v>27.5</v>
      </c>
      <c r="H667" s="9">
        <f>(B667*G667)-D667</f>
        <v>6.9500000000002728</v>
      </c>
      <c r="I667" s="35" t="s">
        <v>71</v>
      </c>
      <c r="J667" s="35"/>
      <c r="K667" s="35" t="str">
        <f>"buy "&amp;B667&amp;" "&amp;A667&amp;" @ $"&amp;G667</f>
        <v>buy 139 EXTR @ $27.5</v>
      </c>
      <c r="L667" s="9">
        <f>L661-(G667*B667)</f>
        <v>204478.26</v>
      </c>
      <c r="M667" s="36">
        <f>L658-(G667*B667)</f>
        <v>201491.4</v>
      </c>
      <c r="N667" s="35"/>
      <c r="O667" s="35"/>
      <c r="P667" s="35"/>
      <c r="Q667" s="10"/>
    </row>
    <row r="668" spans="1:17" x14ac:dyDescent="0.45">
      <c r="A668" s="13" t="s">
        <v>146</v>
      </c>
      <c r="B668" s="35">
        <v>11</v>
      </c>
      <c r="C668" s="9">
        <v>74.63</v>
      </c>
      <c r="D668" s="9">
        <f>C668*B668</f>
        <v>820.93</v>
      </c>
      <c r="E668" s="36" t="s">
        <v>93</v>
      </c>
      <c r="F668" s="38">
        <f>D668/D670</f>
        <v>0.14147428429622175</v>
      </c>
      <c r="G668" s="9">
        <v>75</v>
      </c>
      <c r="H668" s="9">
        <f>(B668*G668)-D668</f>
        <v>4.07000000000005</v>
      </c>
      <c r="I668" s="35" t="s">
        <v>71</v>
      </c>
      <c r="J668" s="35"/>
      <c r="K668" s="35" t="str">
        <f>"buy "&amp;B668&amp;" "&amp;A668&amp;" @ $"&amp;G668</f>
        <v>buy 11 XPO @ $75</v>
      </c>
      <c r="L668" s="9">
        <f>L667-(G668*B668)</f>
        <v>203653.26</v>
      </c>
      <c r="M668" s="36">
        <f>M667-(G668*B668)</f>
        <v>200666.4</v>
      </c>
      <c r="N668" s="35"/>
      <c r="O668" s="35"/>
      <c r="P668" s="35"/>
      <c r="Q668" s="10"/>
    </row>
    <row r="669" spans="1:17" x14ac:dyDescent="0.45">
      <c r="A669" s="23" t="s">
        <v>147</v>
      </c>
      <c r="B669" s="24">
        <v>28</v>
      </c>
      <c r="C669" s="25">
        <v>41.65</v>
      </c>
      <c r="D669" s="25">
        <f>C669*B669</f>
        <v>1166.2</v>
      </c>
      <c r="E669" s="36" t="s">
        <v>93</v>
      </c>
      <c r="F669" s="38">
        <f>D669/D670</f>
        <v>0.20097610069829805</v>
      </c>
      <c r="G669" s="25">
        <v>42.7</v>
      </c>
      <c r="H669" s="25">
        <f>(B669*G669)-D669</f>
        <v>29.400000000000091</v>
      </c>
      <c r="I669" s="35" t="s">
        <v>71</v>
      </c>
      <c r="J669" s="35"/>
      <c r="K669" s="35" t="str">
        <f>"buy "&amp;B669&amp;" "&amp;A669&amp;" @ $"&amp;G669</f>
        <v>buy 28 LI @ $42.7</v>
      </c>
      <c r="L669" s="9">
        <f>L668-(G669*B669)</f>
        <v>202457.66</v>
      </c>
      <c r="M669" s="36">
        <f>M668-(G669*B669)</f>
        <v>199470.8</v>
      </c>
      <c r="N669" s="35" t="str">
        <f>TEXT(ROUND(M669,2),"$#,##0.00")&amp;" will be the balance in the account after purchases.  "</f>
        <v xml:space="preserve">$199,470.80 will be the balance in the account after purchases.  </v>
      </c>
      <c r="O669" s="35"/>
      <c r="P669" s="35"/>
      <c r="Q669" s="10"/>
    </row>
    <row r="670" spans="1:17" x14ac:dyDescent="0.45">
      <c r="A670" s="13"/>
      <c r="B670" s="35"/>
      <c r="C670" s="9"/>
      <c r="D670" s="9">
        <f>SUM(D667:D669)</f>
        <v>5802.6799999999994</v>
      </c>
      <c r="E670" s="35"/>
      <c r="F670" s="38">
        <f>SUM(F667:F669)</f>
        <v>1</v>
      </c>
      <c r="G670" s="9" t="s">
        <v>15</v>
      </c>
      <c r="H670" s="9">
        <f>SUM(H667:H669)</f>
        <v>40.420000000000414</v>
      </c>
      <c r="I670" s="35"/>
      <c r="J670" s="35"/>
      <c r="K670" s="35"/>
      <c r="L670" s="9"/>
      <c r="M670" s="35"/>
      <c r="N670" s="35" t="s">
        <v>27</v>
      </c>
      <c r="O670" s="35"/>
      <c r="P670" s="35"/>
      <c r="Q670" s="10"/>
    </row>
    <row r="671" spans="1:17" x14ac:dyDescent="0.45">
      <c r="A671" s="13"/>
      <c r="B671" s="35"/>
      <c r="C671" s="9"/>
      <c r="D671" s="9"/>
      <c r="E671" s="35"/>
      <c r="F671" s="35"/>
      <c r="G671" s="9"/>
      <c r="H671" s="9"/>
      <c r="I671" s="35"/>
      <c r="J671" s="35"/>
      <c r="K671" s="35"/>
      <c r="L671" s="9"/>
      <c r="M671" s="11" t="str">
        <f>IF(J662+M669&gt;0,"Credit Surplus","Credit Shortage")</f>
        <v>Credit Surplus</v>
      </c>
      <c r="N671" s="36">
        <f>J662+M669</f>
        <v>202457.65999999997</v>
      </c>
      <c r="O671" s="35" t="s">
        <v>60</v>
      </c>
      <c r="P671" s="35"/>
      <c r="Q671" s="10"/>
    </row>
    <row r="672" spans="1:17" x14ac:dyDescent="0.45">
      <c r="A672" s="13"/>
      <c r="B672" s="35"/>
      <c r="C672" s="9"/>
      <c r="D672" s="9"/>
      <c r="E672" s="35"/>
      <c r="F672" s="35"/>
      <c r="G672" s="9"/>
      <c r="H672" s="9"/>
      <c r="I672" s="35"/>
      <c r="J672" s="35"/>
      <c r="K672" s="35"/>
      <c r="L672" s="9"/>
      <c r="M672" s="35"/>
      <c r="N672" s="35"/>
      <c r="O672" s="35"/>
      <c r="P672" s="35"/>
      <c r="Q672" s="10"/>
    </row>
    <row r="673" spans="1:17" x14ac:dyDescent="0.45">
      <c r="A673" s="13"/>
      <c r="B673" s="35"/>
      <c r="C673" s="9"/>
      <c r="D673" s="9"/>
      <c r="E673" s="35"/>
      <c r="F673" s="35"/>
      <c r="G673" s="9"/>
      <c r="H673" s="9"/>
      <c r="I673" s="35"/>
      <c r="J673" s="35"/>
      <c r="K673" s="35"/>
      <c r="L673" s="35"/>
      <c r="M673" s="35"/>
      <c r="N673" s="35"/>
      <c r="O673" s="35"/>
      <c r="P673" s="35"/>
      <c r="Q673" s="10"/>
    </row>
    <row r="674" spans="1:17" x14ac:dyDescent="0.45">
      <c r="A674" s="13" t="s">
        <v>11</v>
      </c>
      <c r="B674" s="35"/>
      <c r="C674" s="9"/>
      <c r="D674" s="21">
        <v>3023.03</v>
      </c>
      <c r="E674" s="35" t="s">
        <v>76</v>
      </c>
      <c r="F674" s="35"/>
      <c r="G674" s="9"/>
      <c r="H674" s="9"/>
      <c r="I674" s="35"/>
      <c r="J674" s="35"/>
      <c r="K674" s="35"/>
      <c r="L674" s="35"/>
      <c r="M674" s="35"/>
      <c r="N674" s="35"/>
      <c r="O674" s="35"/>
      <c r="P674" s="35"/>
      <c r="Q674" s="10"/>
    </row>
    <row r="675" spans="1:17" x14ac:dyDescent="0.45">
      <c r="A675" s="13" t="s">
        <v>12</v>
      </c>
      <c r="B675" s="35"/>
      <c r="C675" s="9"/>
      <c r="D675" s="9">
        <f>H662</f>
        <v>7.8399999999998045</v>
      </c>
      <c r="E675" s="35" t="s">
        <v>16</v>
      </c>
      <c r="F675" s="35"/>
      <c r="G675" s="9"/>
      <c r="H675" s="9"/>
      <c r="I675" s="35"/>
      <c r="J675" s="35"/>
      <c r="K675" s="35"/>
      <c r="L675" s="35"/>
      <c r="M675" s="35"/>
      <c r="N675" s="35"/>
      <c r="O675" s="35"/>
      <c r="P675" s="35"/>
      <c r="Q675" s="10"/>
    </row>
    <row r="676" spans="1:17" x14ac:dyDescent="0.45">
      <c r="A676" s="13" t="s">
        <v>13</v>
      </c>
      <c r="B676" s="35"/>
      <c r="C676" s="9"/>
      <c r="D676" s="9">
        <f>D674+D675</f>
        <v>3030.87</v>
      </c>
      <c r="E676" s="35"/>
      <c r="F676" s="35"/>
      <c r="G676" s="9"/>
      <c r="H676" s="9"/>
      <c r="I676" s="35"/>
      <c r="J676" s="35"/>
      <c r="K676" s="35"/>
      <c r="L676" s="35"/>
      <c r="M676" s="35"/>
      <c r="N676" s="35"/>
      <c r="O676" s="35"/>
      <c r="P676" s="35"/>
      <c r="Q676" s="10"/>
    </row>
    <row r="677" spans="1:17" x14ac:dyDescent="0.45">
      <c r="A677" s="13" t="s">
        <v>14</v>
      </c>
      <c r="B677" s="35"/>
      <c r="C677" s="9"/>
      <c r="D677" s="9">
        <f>H670</f>
        <v>40.420000000000414</v>
      </c>
      <c r="E677" s="35" t="s">
        <v>17</v>
      </c>
      <c r="F677" s="35"/>
      <c r="G677" s="9"/>
      <c r="H677" s="9"/>
      <c r="I677" s="35"/>
      <c r="J677" s="35"/>
      <c r="K677" s="35"/>
      <c r="L677" s="35"/>
      <c r="M677" s="35"/>
      <c r="N677" s="35"/>
      <c r="O677" s="35"/>
      <c r="P677" s="35"/>
      <c r="Q677" s="10"/>
    </row>
    <row r="678" spans="1:17" x14ac:dyDescent="0.45">
      <c r="A678" s="13" t="s">
        <v>13</v>
      </c>
      <c r="B678" s="35"/>
      <c r="C678" s="9"/>
      <c r="D678" s="27">
        <f>D676-D677</f>
        <v>2990.4499999999994</v>
      </c>
      <c r="E678" s="19" t="s">
        <v>18</v>
      </c>
      <c r="F678" s="35"/>
      <c r="G678" s="9"/>
      <c r="H678" s="9"/>
      <c r="I678" s="35"/>
      <c r="J678" s="35"/>
      <c r="K678" s="35"/>
      <c r="L678" s="35"/>
      <c r="M678" s="35"/>
      <c r="N678" s="35"/>
      <c r="O678" s="35"/>
      <c r="P678" s="35"/>
      <c r="Q678" s="10"/>
    </row>
    <row r="679" spans="1:17" ht="14.65" thickBot="1" x14ac:dyDescent="0.5">
      <c r="A679" s="15"/>
      <c r="B679" s="16"/>
      <c r="C679" s="17"/>
      <c r="D679" s="17"/>
      <c r="E679" s="16"/>
      <c r="F679" s="16"/>
      <c r="G679" s="17"/>
      <c r="H679" s="17"/>
      <c r="I679" s="16"/>
      <c r="J679" s="16"/>
      <c r="K679" s="16"/>
      <c r="L679" s="16"/>
      <c r="M679" s="16"/>
      <c r="N679" s="16"/>
      <c r="O679" s="16"/>
      <c r="P679" s="16"/>
      <c r="Q679" s="18"/>
    </row>
    <row r="680" spans="1:17" ht="14.65" thickTop="1" x14ac:dyDescent="0.45"/>
    <row r="683" spans="1:17" ht="14.65" thickBot="1" x14ac:dyDescent="0.5"/>
    <row r="684" spans="1:17" ht="14.65" thickTop="1" x14ac:dyDescent="0.45">
      <c r="A684" s="2"/>
      <c r="B684" s="3"/>
      <c r="C684" s="4">
        <v>45138</v>
      </c>
      <c r="D684" s="5"/>
      <c r="E684" s="3"/>
      <c r="F684" s="3"/>
      <c r="G684" s="5"/>
      <c r="H684" s="5"/>
      <c r="I684" s="3"/>
      <c r="J684" s="3"/>
      <c r="K684" s="3"/>
      <c r="L684" s="20" t="s">
        <v>19</v>
      </c>
      <c r="M684" s="3"/>
      <c r="N684" s="3"/>
      <c r="O684" s="3"/>
      <c r="P684" s="3"/>
      <c r="Q684" s="6"/>
    </row>
    <row r="685" spans="1:17" x14ac:dyDescent="0.45">
      <c r="A685" s="7" t="s">
        <v>5</v>
      </c>
      <c r="B685" s="35"/>
      <c r="C685" s="9"/>
      <c r="D685" s="9"/>
      <c r="E685" s="35"/>
      <c r="F685" s="35"/>
      <c r="G685" s="9"/>
      <c r="H685" s="9"/>
      <c r="I685" s="35"/>
      <c r="J685" s="11" t="s">
        <v>24</v>
      </c>
      <c r="K685" s="35"/>
      <c r="L685" s="11" t="s">
        <v>10</v>
      </c>
      <c r="M685" s="35"/>
      <c r="N685" s="35"/>
      <c r="O685" s="35"/>
      <c r="P685" s="35"/>
      <c r="Q685" s="10"/>
    </row>
    <row r="686" spans="1:17" x14ac:dyDescent="0.45">
      <c r="A686" s="7" t="s">
        <v>0</v>
      </c>
      <c r="B686" s="11" t="s">
        <v>3</v>
      </c>
      <c r="C686" s="12" t="s">
        <v>1</v>
      </c>
      <c r="D686" s="12" t="s">
        <v>4</v>
      </c>
      <c r="E686" s="11" t="s">
        <v>7</v>
      </c>
      <c r="F686" s="37" t="s">
        <v>92</v>
      </c>
      <c r="G686" s="12" t="s">
        <v>8</v>
      </c>
      <c r="H686" s="12" t="s">
        <v>9</v>
      </c>
      <c r="I686" s="33" t="s">
        <v>70</v>
      </c>
      <c r="J686" s="11" t="s">
        <v>23</v>
      </c>
      <c r="K686" s="35"/>
      <c r="L686" s="31">
        <v>206504.85</v>
      </c>
      <c r="M686" s="35" t="s">
        <v>118</v>
      </c>
      <c r="N686" s="35"/>
      <c r="O686" s="35"/>
      <c r="P686" s="35"/>
      <c r="Q686" s="10"/>
    </row>
    <row r="687" spans="1:17" x14ac:dyDescent="0.45">
      <c r="A687" s="13" t="s">
        <v>132</v>
      </c>
      <c r="B687" s="35">
        <v>2</v>
      </c>
      <c r="C687" s="9">
        <v>467.29</v>
      </c>
      <c r="D687" s="9">
        <f>C687*B687</f>
        <v>934.58</v>
      </c>
      <c r="E687" s="36" t="s">
        <v>33</v>
      </c>
      <c r="F687" s="38">
        <f>D687/D690</f>
        <v>0.22092731888820072</v>
      </c>
      <c r="G687" s="40">
        <v>464.56</v>
      </c>
      <c r="H687" s="9">
        <f>(B687*G687)-D687</f>
        <v>-5.4600000000000364</v>
      </c>
      <c r="I687" s="35" t="s">
        <v>71</v>
      </c>
      <c r="J687" s="36">
        <f>G687*B687</f>
        <v>929.12</v>
      </c>
      <c r="K687" s="35" t="str">
        <f>"sell "&amp;B687&amp;" "&amp;A687&amp;" @ $"&amp;G687</f>
        <v>sell 2 NVDA @ $464.56</v>
      </c>
      <c r="L687" s="9">
        <f>L686+(G687*B687)</f>
        <v>207433.97</v>
      </c>
      <c r="M687" s="35"/>
      <c r="N687" s="35"/>
      <c r="O687" s="35"/>
      <c r="P687" s="35"/>
      <c r="Q687" s="10"/>
    </row>
    <row r="688" spans="1:17" x14ac:dyDescent="0.45">
      <c r="A688" s="13" t="s">
        <v>133</v>
      </c>
      <c r="B688" s="35">
        <v>102</v>
      </c>
      <c r="C688" s="9">
        <v>26.42</v>
      </c>
      <c r="D688" s="9">
        <f>C688*B688</f>
        <v>2694.84</v>
      </c>
      <c r="E688" s="36" t="s">
        <v>33</v>
      </c>
      <c r="F688" s="38">
        <f>D688/D690</f>
        <v>0.63703885813165151</v>
      </c>
      <c r="G688" s="40">
        <v>26.42</v>
      </c>
      <c r="H688" s="9">
        <f>(B688*G688)-D688</f>
        <v>0</v>
      </c>
      <c r="I688" s="35" t="s">
        <v>71</v>
      </c>
      <c r="J688" s="36">
        <f>G688*B688</f>
        <v>2694.84</v>
      </c>
      <c r="K688" s="35" t="str">
        <f>"sell "&amp;B688&amp;" "&amp;A688&amp;" @ $"&amp;G688</f>
        <v>sell 102 COCO @ $26.42</v>
      </c>
      <c r="L688" s="9">
        <f>L687+(G688*B688)</f>
        <v>210128.81</v>
      </c>
      <c r="M688" s="35"/>
      <c r="N688" s="35"/>
      <c r="O688" s="35"/>
      <c r="P688" s="35"/>
      <c r="Q688" s="10"/>
    </row>
    <row r="689" spans="1:17" x14ac:dyDescent="0.45">
      <c r="A689" s="13" t="s">
        <v>134</v>
      </c>
      <c r="B689" s="35">
        <v>36</v>
      </c>
      <c r="C689" s="9">
        <v>16.690000000000001</v>
      </c>
      <c r="D689" s="9">
        <f>C689*B689</f>
        <v>600.84</v>
      </c>
      <c r="E689" s="36" t="s">
        <v>33</v>
      </c>
      <c r="F689" s="38">
        <f>D689/D690</f>
        <v>0.1420338229801478</v>
      </c>
      <c r="G689" s="40">
        <v>16.48</v>
      </c>
      <c r="H689" s="9">
        <f>(B689*G689)-D689</f>
        <v>-7.5600000000000591</v>
      </c>
      <c r="I689" s="35" t="s">
        <v>71</v>
      </c>
      <c r="J689" s="36">
        <f>G689*B689</f>
        <v>593.28</v>
      </c>
      <c r="K689" s="35" t="str">
        <f>"sell "&amp;B689&amp;" "&amp;A689&amp;" @ $"&amp;G689</f>
        <v>sell 36 CNK @ $16.48</v>
      </c>
      <c r="L689" s="9">
        <f>L688+(G689*B689)</f>
        <v>210722.09</v>
      </c>
      <c r="M689" s="35" t="s">
        <v>22</v>
      </c>
      <c r="N689" s="35"/>
      <c r="O689" s="35"/>
      <c r="P689" s="35"/>
      <c r="Q689" s="10"/>
    </row>
    <row r="690" spans="1:17" x14ac:dyDescent="0.45">
      <c r="A690" s="13"/>
      <c r="B690" s="35"/>
      <c r="C690" s="9"/>
      <c r="D690" s="9">
        <f>SUM(D687:D689)</f>
        <v>4230.26</v>
      </c>
      <c r="E690" s="36"/>
      <c r="F690" s="38">
        <f>SUM(F687:F689)</f>
        <v>1</v>
      </c>
      <c r="G690" s="41"/>
      <c r="H690" s="9">
        <f>SUM(H687:H689)</f>
        <v>-13.020000000000095</v>
      </c>
      <c r="I690" s="35"/>
      <c r="J690" s="36">
        <f>SUM(J687:J689)</f>
        <v>4217.24</v>
      </c>
      <c r="K690" s="35"/>
      <c r="L690" s="9"/>
      <c r="M690" s="35"/>
      <c r="N690" s="35"/>
      <c r="O690" s="35"/>
      <c r="P690" s="35"/>
      <c r="Q690" s="10"/>
    </row>
    <row r="691" spans="1:17" x14ac:dyDescent="0.45">
      <c r="A691" s="13"/>
      <c r="B691" s="35"/>
      <c r="C691" s="9"/>
      <c r="D691" s="9"/>
      <c r="E691" s="35"/>
      <c r="F691" s="35"/>
      <c r="G691" s="41"/>
      <c r="H691" s="9"/>
      <c r="I691" s="35"/>
      <c r="J691" s="35"/>
      <c r="K691" s="35"/>
      <c r="L691" s="9"/>
      <c r="M691" s="35"/>
      <c r="N691" s="35"/>
      <c r="O691" s="35"/>
      <c r="P691" s="35"/>
      <c r="Q691" s="10"/>
    </row>
    <row r="692" spans="1:17" x14ac:dyDescent="0.45">
      <c r="A692" s="13"/>
      <c r="B692" s="35"/>
      <c r="C692" s="9"/>
      <c r="D692" s="9"/>
      <c r="E692" s="19"/>
      <c r="F692" s="35"/>
      <c r="G692" s="41"/>
      <c r="H692" s="9"/>
      <c r="I692" s="35"/>
      <c r="J692" s="35"/>
      <c r="K692" s="35"/>
      <c r="L692" s="9"/>
      <c r="M692" s="11" t="s">
        <v>20</v>
      </c>
      <c r="N692" s="35"/>
      <c r="O692" s="35"/>
      <c r="P692" s="35"/>
      <c r="Q692" s="10"/>
    </row>
    <row r="693" spans="1:17" x14ac:dyDescent="0.45">
      <c r="A693" s="7" t="s">
        <v>6</v>
      </c>
      <c r="B693" s="35"/>
      <c r="C693" s="9"/>
      <c r="D693" s="9"/>
      <c r="E693" s="19"/>
      <c r="F693" s="35"/>
      <c r="G693" s="41"/>
      <c r="H693" s="9"/>
      <c r="I693" s="35"/>
      <c r="J693" s="35"/>
      <c r="K693" s="35"/>
      <c r="L693" s="9"/>
      <c r="M693" s="11" t="s">
        <v>21</v>
      </c>
      <c r="N693" s="35"/>
      <c r="O693" s="35"/>
      <c r="P693" s="35"/>
      <c r="Q693" s="10"/>
    </row>
    <row r="694" spans="1:17" x14ac:dyDescent="0.45">
      <c r="A694" s="7" t="s">
        <v>0</v>
      </c>
      <c r="B694" s="11" t="s">
        <v>3</v>
      </c>
      <c r="C694" s="12" t="s">
        <v>1</v>
      </c>
      <c r="D694" s="12" t="s">
        <v>2</v>
      </c>
      <c r="E694" s="22" t="s">
        <v>7</v>
      </c>
      <c r="F694" s="39" t="s">
        <v>92</v>
      </c>
      <c r="G694" s="42" t="s">
        <v>8</v>
      </c>
      <c r="H694" s="12" t="s">
        <v>9</v>
      </c>
      <c r="I694" s="35"/>
      <c r="J694" s="35"/>
      <c r="K694" s="35"/>
      <c r="L694" s="9"/>
      <c r="M694" s="36">
        <v>206048.96</v>
      </c>
      <c r="N694" s="35"/>
      <c r="O694" s="44"/>
      <c r="P694" s="35"/>
      <c r="Q694" s="10"/>
    </row>
    <row r="695" spans="1:17" x14ac:dyDescent="0.45">
      <c r="A695" s="13" t="s">
        <v>142</v>
      </c>
      <c r="B695" s="35">
        <v>224</v>
      </c>
      <c r="C695" s="9">
        <v>3.95</v>
      </c>
      <c r="D695" s="9">
        <f>C695*B695</f>
        <v>884.80000000000007</v>
      </c>
      <c r="E695" s="36" t="s">
        <v>33</v>
      </c>
      <c r="F695" s="38">
        <f>D695/D698</f>
        <v>0.17529331119713759</v>
      </c>
      <c r="G695" s="40">
        <v>3.87</v>
      </c>
      <c r="H695" s="9">
        <f>(B695*G695)-D695</f>
        <v>-17.920000000000073</v>
      </c>
      <c r="I695" s="35" t="s">
        <v>71</v>
      </c>
      <c r="J695" s="35"/>
      <c r="K695" s="35" t="str">
        <f>"buy "&amp;B695&amp;" "&amp;A695&amp;" @ $"&amp;G695</f>
        <v>buy 224 INTR @ $3.87</v>
      </c>
      <c r="L695" s="9">
        <f>L689-(G695*B695)</f>
        <v>209855.21</v>
      </c>
      <c r="M695" s="36">
        <f>L686-(G695*B695)</f>
        <v>205637.97</v>
      </c>
      <c r="N695" s="35"/>
      <c r="O695" s="35"/>
      <c r="P695" s="35"/>
      <c r="Q695" s="10"/>
    </row>
    <row r="696" spans="1:17" x14ac:dyDescent="0.45">
      <c r="A696" s="13" t="s">
        <v>143</v>
      </c>
      <c r="B696" s="35">
        <v>47</v>
      </c>
      <c r="C696" s="9">
        <v>18.84</v>
      </c>
      <c r="D696" s="9">
        <f>C696*B696</f>
        <v>885.48</v>
      </c>
      <c r="E696" s="36" t="s">
        <v>33</v>
      </c>
      <c r="F696" s="38">
        <f>D696/D698</f>
        <v>0.17542803028802145</v>
      </c>
      <c r="G696" s="40">
        <v>18.14</v>
      </c>
      <c r="H696" s="9">
        <f>(B696*G696)-D696</f>
        <v>-32.899999999999977</v>
      </c>
      <c r="I696" s="35" t="s">
        <v>71</v>
      </c>
      <c r="J696" s="35"/>
      <c r="K696" s="35" t="str">
        <f>"buy "&amp;B696&amp;" "&amp;A696&amp;" @ $"&amp;G696</f>
        <v>buy 47 CCL @ $18.14</v>
      </c>
      <c r="L696" s="9">
        <f>L695-(G696*B696)</f>
        <v>209002.63</v>
      </c>
      <c r="M696" s="36">
        <f>M695-(G696*B696)</f>
        <v>204785.39</v>
      </c>
      <c r="N696" s="35"/>
      <c r="O696" s="35"/>
      <c r="P696" s="35"/>
      <c r="Q696" s="10"/>
    </row>
    <row r="697" spans="1:17" x14ac:dyDescent="0.45">
      <c r="A697" s="23" t="s">
        <v>144</v>
      </c>
      <c r="B697" s="24">
        <v>126</v>
      </c>
      <c r="C697" s="25">
        <v>26.01</v>
      </c>
      <c r="D697" s="25">
        <f>C697*B697</f>
        <v>3277.26</v>
      </c>
      <c r="E697" s="36" t="s">
        <v>33</v>
      </c>
      <c r="F697" s="38">
        <f>D697/D698</f>
        <v>0.64927865851484079</v>
      </c>
      <c r="G697" s="43">
        <v>25.67</v>
      </c>
      <c r="H697" s="25">
        <f>(B697*G697)-D697</f>
        <v>-42.840000000000146</v>
      </c>
      <c r="I697" s="35" t="s">
        <v>71</v>
      </c>
      <c r="J697" s="35"/>
      <c r="K697" s="35" t="str">
        <f>"buy "&amp;B697&amp;" "&amp;A697&amp;" @ $"&amp;G697</f>
        <v>buy 126 VRT @ $25.67</v>
      </c>
      <c r="L697" s="9">
        <f>L696-(G697*B697)</f>
        <v>205768.21</v>
      </c>
      <c r="M697" s="36">
        <f>M696-(G697*B697)</f>
        <v>201550.97</v>
      </c>
      <c r="N697" s="35" t="str">
        <f>TEXT(ROUND(M697,2),"$#,##0.00")&amp;" will be the balance in the account after purchases.  "</f>
        <v xml:space="preserve">$201,550.97 will be the balance in the account after purchases.  </v>
      </c>
      <c r="O697" s="35"/>
      <c r="P697" s="35"/>
      <c r="Q697" s="10"/>
    </row>
    <row r="698" spans="1:17" x14ac:dyDescent="0.45">
      <c r="A698" s="13"/>
      <c r="B698" s="35"/>
      <c r="C698" s="9"/>
      <c r="D698" s="9">
        <f>SUM(D695:D697)</f>
        <v>5047.5400000000009</v>
      </c>
      <c r="E698" s="35"/>
      <c r="F698" s="38">
        <f>SUM(F695:F697)</f>
        <v>0.99999999999999978</v>
      </c>
      <c r="G698" s="9" t="s">
        <v>15</v>
      </c>
      <c r="H698" s="9">
        <f>SUM(H695:H697)</f>
        <v>-93.660000000000196</v>
      </c>
      <c r="I698" s="35"/>
      <c r="J698" s="35"/>
      <c r="K698" s="35"/>
      <c r="L698" s="9"/>
      <c r="M698" s="35"/>
      <c r="N698" s="35" t="s">
        <v>27</v>
      </c>
      <c r="O698" s="35"/>
      <c r="P698" s="35"/>
      <c r="Q698" s="10"/>
    </row>
    <row r="699" spans="1:17" x14ac:dyDescent="0.45">
      <c r="A699" s="13"/>
      <c r="B699" s="35"/>
      <c r="C699" s="9"/>
      <c r="D699" s="9"/>
      <c r="E699" s="35"/>
      <c r="F699" s="35"/>
      <c r="G699" s="9"/>
      <c r="H699" s="9"/>
      <c r="I699" s="35"/>
      <c r="J699" s="35"/>
      <c r="K699" s="35"/>
      <c r="L699" s="9"/>
      <c r="M699" s="11" t="str">
        <f>IF(J690+M697&gt;0,"Credit Surplus","Credit Shortage")</f>
        <v>Credit Surplus</v>
      </c>
      <c r="N699" s="36">
        <f>J690+M697</f>
        <v>205768.21</v>
      </c>
      <c r="O699" s="35" t="s">
        <v>60</v>
      </c>
      <c r="P699" s="35"/>
      <c r="Q699" s="10"/>
    </row>
    <row r="700" spans="1:17" x14ac:dyDescent="0.45">
      <c r="A700" s="13"/>
      <c r="B700" s="35"/>
      <c r="C700" s="9"/>
      <c r="D700" s="9"/>
      <c r="E700" s="35"/>
      <c r="F700" s="35"/>
      <c r="G700" s="9"/>
      <c r="H700" s="9"/>
      <c r="I700" s="35"/>
      <c r="J700" s="35"/>
      <c r="K700" s="35"/>
      <c r="L700" s="9"/>
      <c r="M700" s="35"/>
      <c r="N700" s="35"/>
      <c r="O700" s="35"/>
      <c r="P700" s="35"/>
      <c r="Q700" s="10"/>
    </row>
    <row r="701" spans="1:17" x14ac:dyDescent="0.45">
      <c r="A701" s="13"/>
      <c r="B701" s="35"/>
      <c r="C701" s="9"/>
      <c r="D701" s="9"/>
      <c r="E701" s="35"/>
      <c r="F701" s="35"/>
      <c r="G701" s="9"/>
      <c r="H701" s="9"/>
      <c r="I701" s="35"/>
      <c r="J701" s="35"/>
      <c r="K701" s="35"/>
      <c r="L701" s="35"/>
      <c r="M701" s="35"/>
      <c r="N701" s="35"/>
      <c r="O701" s="35"/>
      <c r="P701" s="35"/>
      <c r="Q701" s="10"/>
    </row>
    <row r="702" spans="1:17" x14ac:dyDescent="0.45">
      <c r="A702" s="13" t="s">
        <v>11</v>
      </c>
      <c r="B702" s="35"/>
      <c r="C702" s="9"/>
      <c r="D702" s="21">
        <v>2780.24</v>
      </c>
      <c r="E702" s="35" t="s">
        <v>76</v>
      </c>
      <c r="F702" s="35"/>
      <c r="G702" s="9"/>
      <c r="H702" s="9"/>
      <c r="I702" s="35"/>
      <c r="J702" s="35"/>
      <c r="K702" s="35"/>
      <c r="L702" s="35"/>
      <c r="M702" s="35"/>
      <c r="N702" s="35"/>
      <c r="O702" s="35"/>
      <c r="P702" s="35"/>
      <c r="Q702" s="10"/>
    </row>
    <row r="703" spans="1:17" x14ac:dyDescent="0.45">
      <c r="A703" s="13" t="s">
        <v>12</v>
      </c>
      <c r="B703" s="35"/>
      <c r="C703" s="9"/>
      <c r="D703" s="9">
        <f>H690</f>
        <v>-13.020000000000095</v>
      </c>
      <c r="E703" s="35" t="s">
        <v>16</v>
      </c>
      <c r="F703" s="35"/>
      <c r="G703" s="9"/>
      <c r="H703" s="9"/>
      <c r="I703" s="35"/>
      <c r="J703" s="35"/>
      <c r="K703" s="35"/>
      <c r="L703" s="35"/>
      <c r="M703" s="35"/>
      <c r="N703" s="35"/>
      <c r="O703" s="35"/>
      <c r="P703" s="35"/>
      <c r="Q703" s="10"/>
    </row>
    <row r="704" spans="1:17" x14ac:dyDescent="0.45">
      <c r="A704" s="13" t="s">
        <v>13</v>
      </c>
      <c r="B704" s="35"/>
      <c r="C704" s="9"/>
      <c r="D704" s="9">
        <f>D702+D703</f>
        <v>2767.22</v>
      </c>
      <c r="E704" s="35"/>
      <c r="F704" s="35"/>
      <c r="G704" s="9"/>
      <c r="H704" s="9"/>
      <c r="I704" s="35"/>
      <c r="J704" s="35"/>
      <c r="K704" s="35"/>
      <c r="L704" s="35"/>
      <c r="M704" s="35"/>
      <c r="N704" s="35"/>
      <c r="O704" s="35"/>
      <c r="P704" s="35"/>
      <c r="Q704" s="10"/>
    </row>
    <row r="705" spans="1:17" x14ac:dyDescent="0.45">
      <c r="A705" s="13" t="s">
        <v>14</v>
      </c>
      <c r="B705" s="35"/>
      <c r="C705" s="9"/>
      <c r="D705" s="9">
        <f>H698</f>
        <v>-93.660000000000196</v>
      </c>
      <c r="E705" s="35" t="s">
        <v>17</v>
      </c>
      <c r="F705" s="35"/>
      <c r="G705" s="9"/>
      <c r="H705" s="9"/>
      <c r="I705" s="35"/>
      <c r="J705" s="35"/>
      <c r="K705" s="35"/>
      <c r="L705" s="35"/>
      <c r="M705" s="35"/>
      <c r="N705" s="35"/>
      <c r="O705" s="35"/>
      <c r="P705" s="35"/>
      <c r="Q705" s="10"/>
    </row>
    <row r="706" spans="1:17" x14ac:dyDescent="0.45">
      <c r="A706" s="13" t="s">
        <v>13</v>
      </c>
      <c r="B706" s="35"/>
      <c r="C706" s="9"/>
      <c r="D706" s="27">
        <f>D704-D705</f>
        <v>2860.88</v>
      </c>
      <c r="E706" s="19" t="s">
        <v>18</v>
      </c>
      <c r="F706" s="35"/>
      <c r="G706" s="9"/>
      <c r="H706" s="9"/>
      <c r="I706" s="35"/>
      <c r="J706" s="35"/>
      <c r="K706" s="35"/>
      <c r="L706" s="35"/>
      <c r="M706" s="35"/>
      <c r="N706" s="35"/>
      <c r="O706" s="35"/>
      <c r="P706" s="35"/>
      <c r="Q706" s="10"/>
    </row>
    <row r="707" spans="1:17" ht="14.65" thickBot="1" x14ac:dyDescent="0.5">
      <c r="A707" s="15"/>
      <c r="B707" s="16"/>
      <c r="C707" s="17"/>
      <c r="D707" s="17"/>
      <c r="E707" s="16"/>
      <c r="F707" s="16"/>
      <c r="G707" s="17"/>
      <c r="H707" s="17"/>
      <c r="I707" s="16"/>
      <c r="J707" s="16"/>
      <c r="K707" s="16"/>
      <c r="L707" s="16"/>
      <c r="M707" s="16"/>
      <c r="N707" s="16"/>
      <c r="O707" s="16"/>
      <c r="P707" s="16"/>
      <c r="Q707" s="18"/>
    </row>
    <row r="708" spans="1:17" ht="14.65" thickTop="1" x14ac:dyDescent="0.45"/>
    <row r="709" spans="1:17" ht="14.65" thickBot="1" x14ac:dyDescent="0.5"/>
    <row r="710" spans="1:17" ht="14.65" thickTop="1" x14ac:dyDescent="0.45">
      <c r="A710" s="2"/>
      <c r="B710" s="3"/>
      <c r="C710" s="4">
        <v>45107</v>
      </c>
      <c r="D710" s="5"/>
      <c r="E710" s="3"/>
      <c r="F710" s="3"/>
      <c r="G710" s="5"/>
      <c r="H710" s="5"/>
      <c r="I710" s="3"/>
      <c r="J710" s="3"/>
      <c r="K710" s="3"/>
      <c r="L710" s="20" t="s">
        <v>19</v>
      </c>
      <c r="M710" s="3"/>
      <c r="N710" s="3"/>
      <c r="O710" s="3"/>
      <c r="P710" s="3"/>
      <c r="Q710" s="6"/>
    </row>
    <row r="711" spans="1:17" x14ac:dyDescent="0.45">
      <c r="A711" s="7" t="s">
        <v>5</v>
      </c>
      <c r="B711" s="35"/>
      <c r="C711" s="9"/>
      <c r="D711" s="9"/>
      <c r="E711" s="35"/>
      <c r="F711" s="35"/>
      <c r="G711" s="9"/>
      <c r="H711" s="9"/>
      <c r="I711" s="35"/>
      <c r="J711" s="11" t="s">
        <v>24</v>
      </c>
      <c r="K711" s="35"/>
      <c r="L711" s="11" t="s">
        <v>10</v>
      </c>
      <c r="M711" s="35"/>
      <c r="N711" s="35"/>
      <c r="O711" s="35"/>
      <c r="P711" s="35"/>
      <c r="Q711" s="10"/>
    </row>
    <row r="712" spans="1:17" x14ac:dyDescent="0.45">
      <c r="A712" s="7" t="s">
        <v>0</v>
      </c>
      <c r="B712" s="11" t="s">
        <v>3</v>
      </c>
      <c r="C712" s="12" t="s">
        <v>1</v>
      </c>
      <c r="D712" s="12" t="s">
        <v>4</v>
      </c>
      <c r="E712" s="11" t="s">
        <v>7</v>
      </c>
      <c r="F712" s="37" t="s">
        <v>92</v>
      </c>
      <c r="G712" s="12" t="s">
        <v>8</v>
      </c>
      <c r="H712" s="12" t="s">
        <v>9</v>
      </c>
      <c r="I712" s="33" t="s">
        <v>70</v>
      </c>
      <c r="J712" s="11" t="s">
        <v>23</v>
      </c>
      <c r="K712" s="35"/>
      <c r="L712" s="31">
        <v>206504.85</v>
      </c>
      <c r="M712" s="35" t="s">
        <v>118</v>
      </c>
      <c r="N712" s="35"/>
      <c r="O712" s="35"/>
      <c r="P712" s="35"/>
      <c r="Q712" s="10"/>
    </row>
    <row r="713" spans="1:17" x14ac:dyDescent="0.45">
      <c r="A713" s="13" t="s">
        <v>126</v>
      </c>
      <c r="B713" s="35">
        <v>31</v>
      </c>
      <c r="C713" s="9">
        <v>16.989999999999998</v>
      </c>
      <c r="D713" s="9">
        <f>C713*B713</f>
        <v>526.68999999999994</v>
      </c>
      <c r="E713" s="36" t="s">
        <v>93</v>
      </c>
      <c r="F713" s="38">
        <f>D713/D716</f>
        <v>0.14426582448374753</v>
      </c>
      <c r="G713" s="40">
        <v>17.38</v>
      </c>
      <c r="H713" s="9">
        <f>(B713*G713)-D713</f>
        <v>12.090000000000032</v>
      </c>
      <c r="I713" s="35" t="s">
        <v>71</v>
      </c>
      <c r="J713" s="36">
        <f>G713*B713</f>
        <v>538.78</v>
      </c>
      <c r="K713" s="35" t="str">
        <f>"sell "&amp;B713&amp;" "&amp;A713&amp;" @ $"&amp;G713</f>
        <v>sell 31 MNSO @ $17.38</v>
      </c>
      <c r="L713" s="9">
        <f>L712+(G713*B713)</f>
        <v>207043.63</v>
      </c>
      <c r="M713" s="35"/>
      <c r="N713" s="35"/>
      <c r="O713" s="35"/>
      <c r="P713" s="35"/>
      <c r="Q713" s="10"/>
    </row>
    <row r="714" spans="1:17" x14ac:dyDescent="0.45">
      <c r="A714" s="13" t="s">
        <v>127</v>
      </c>
      <c r="B714" s="35">
        <v>9</v>
      </c>
      <c r="C714" s="9">
        <v>160.55000000000001</v>
      </c>
      <c r="D714" s="9">
        <f>C714*B714</f>
        <v>1444.95</v>
      </c>
      <c r="E714" s="36" t="s">
        <v>93</v>
      </c>
      <c r="F714" s="38">
        <f>D714/D716</f>
        <v>0.39578671151491579</v>
      </c>
      <c r="G714" s="40">
        <v>160.85</v>
      </c>
      <c r="H714" s="9">
        <f>(B714*G714)-D714</f>
        <v>2.6999999999998181</v>
      </c>
      <c r="I714" s="35" t="s">
        <v>71</v>
      </c>
      <c r="J714" s="36">
        <f>G714*B714</f>
        <v>1447.6499999999999</v>
      </c>
      <c r="K714" s="35" t="str">
        <f>"sell "&amp;B714&amp;" "&amp;A714&amp;" @ $"&amp;G714</f>
        <v>sell 9 SPOT @ $160.85</v>
      </c>
      <c r="L714" s="9">
        <f>L713+(G714*B714)</f>
        <v>208491.28</v>
      </c>
      <c r="M714" s="35"/>
      <c r="N714" s="35"/>
      <c r="O714" s="35"/>
      <c r="P714" s="35"/>
      <c r="Q714" s="10"/>
    </row>
    <row r="715" spans="1:17" x14ac:dyDescent="0.45">
      <c r="A715" s="13" t="s">
        <v>128</v>
      </c>
      <c r="B715" s="35">
        <v>223</v>
      </c>
      <c r="C715" s="9">
        <v>7.53</v>
      </c>
      <c r="D715" s="9">
        <f>C715*B715</f>
        <v>1679.19</v>
      </c>
      <c r="E715" s="36" t="s">
        <v>93</v>
      </c>
      <c r="F715" s="38">
        <f>D715/D716</f>
        <v>0.45994746400133668</v>
      </c>
      <c r="G715" s="40">
        <v>7.48</v>
      </c>
      <c r="H715" s="9">
        <f>(B715*G715)-D715</f>
        <v>-11.149999999999864</v>
      </c>
      <c r="I715" s="35" t="s">
        <v>71</v>
      </c>
      <c r="J715" s="36">
        <f>G715*B715</f>
        <v>1668.0400000000002</v>
      </c>
      <c r="K715" s="35" t="str">
        <f>"sell "&amp;B715&amp;" "&amp;A715&amp;" @ $"&amp;G715</f>
        <v>sell 223 BORR @ $7.48</v>
      </c>
      <c r="L715" s="9">
        <f>L714+(G715*B715)</f>
        <v>210159.32</v>
      </c>
      <c r="M715" s="35" t="s">
        <v>22</v>
      </c>
      <c r="N715" s="35"/>
      <c r="O715" s="35"/>
      <c r="P715" s="35"/>
      <c r="Q715" s="10"/>
    </row>
    <row r="716" spans="1:17" x14ac:dyDescent="0.45">
      <c r="A716" s="13"/>
      <c r="B716" s="35"/>
      <c r="C716" s="9"/>
      <c r="D716" s="9">
        <f>SUM(D713:D715)</f>
        <v>3650.83</v>
      </c>
      <c r="E716" s="36"/>
      <c r="F716" s="38">
        <f>SUM(F713:F715)</f>
        <v>1</v>
      </c>
      <c r="G716" s="41"/>
      <c r="H716" s="9">
        <f>SUM(H713:H715)</f>
        <v>3.6399999999999864</v>
      </c>
      <c r="I716" s="35"/>
      <c r="J716" s="36">
        <f>SUM(J713:J715)</f>
        <v>3654.4700000000003</v>
      </c>
      <c r="K716" s="35"/>
      <c r="L716" s="9"/>
      <c r="M716" s="35"/>
      <c r="N716" s="35"/>
      <c r="O716" s="35"/>
      <c r="P716" s="35"/>
      <c r="Q716" s="10"/>
    </row>
    <row r="717" spans="1:17" x14ac:dyDescent="0.45">
      <c r="A717" s="13"/>
      <c r="B717" s="35"/>
      <c r="C717" s="9"/>
      <c r="D717" s="9"/>
      <c r="E717" s="35"/>
      <c r="F717" s="35"/>
      <c r="G717" s="41"/>
      <c r="H717" s="9"/>
      <c r="I717" s="35"/>
      <c r="J717" s="35"/>
      <c r="K717" s="35"/>
      <c r="L717" s="9"/>
      <c r="M717" s="35"/>
      <c r="N717" s="35"/>
      <c r="O717" s="35"/>
      <c r="P717" s="35"/>
      <c r="Q717" s="10"/>
    </row>
    <row r="718" spans="1:17" x14ac:dyDescent="0.45">
      <c r="A718" s="13"/>
      <c r="B718" s="35"/>
      <c r="C718" s="9"/>
      <c r="D718" s="9"/>
      <c r="E718" s="19"/>
      <c r="F718" s="35"/>
      <c r="G718" s="41"/>
      <c r="H718" s="9"/>
      <c r="I718" s="35"/>
      <c r="J718" s="35"/>
      <c r="K718" s="35"/>
      <c r="L718" s="9"/>
      <c r="M718" s="11" t="s">
        <v>20</v>
      </c>
      <c r="N718" s="35"/>
      <c r="O718" s="35"/>
      <c r="P718" s="35"/>
      <c r="Q718" s="10"/>
    </row>
    <row r="719" spans="1:17" x14ac:dyDescent="0.45">
      <c r="A719" s="7" t="s">
        <v>6</v>
      </c>
      <c r="B719" s="35"/>
      <c r="C719" s="9"/>
      <c r="D719" s="9"/>
      <c r="E719" s="19"/>
      <c r="F719" s="35"/>
      <c r="G719" s="41"/>
      <c r="H719" s="9"/>
      <c r="I719" s="35"/>
      <c r="J719" s="35"/>
      <c r="K719" s="35"/>
      <c r="L719" s="9"/>
      <c r="M719" s="11" t="s">
        <v>21</v>
      </c>
      <c r="N719" s="35"/>
      <c r="O719" s="35"/>
      <c r="P719" s="35"/>
      <c r="Q719" s="10"/>
    </row>
    <row r="720" spans="1:17" x14ac:dyDescent="0.45">
      <c r="A720" s="7" t="s">
        <v>0</v>
      </c>
      <c r="B720" s="11" t="s">
        <v>3</v>
      </c>
      <c r="C720" s="12" t="s">
        <v>1</v>
      </c>
      <c r="D720" s="12" t="s">
        <v>2</v>
      </c>
      <c r="E720" s="22" t="s">
        <v>7</v>
      </c>
      <c r="F720" s="39" t="s">
        <v>92</v>
      </c>
      <c r="G720" s="42" t="s">
        <v>8</v>
      </c>
      <c r="H720" s="12" t="s">
        <v>9</v>
      </c>
      <c r="I720" s="35"/>
      <c r="J720" s="35"/>
      <c r="K720" s="35"/>
      <c r="L720" s="9"/>
      <c r="M720" s="36">
        <f>L715</f>
        <v>210159.32</v>
      </c>
      <c r="N720" s="35"/>
      <c r="O720" s="35"/>
      <c r="P720" s="35"/>
      <c r="Q720" s="10"/>
    </row>
    <row r="721" spans="1:17" x14ac:dyDescent="0.45">
      <c r="A721" s="13" t="s">
        <v>139</v>
      </c>
      <c r="B721" s="35">
        <v>87</v>
      </c>
      <c r="C721" s="9">
        <v>24.59</v>
      </c>
      <c r="D721" s="9">
        <f>C721*B721</f>
        <v>2139.33</v>
      </c>
      <c r="E721" s="36" t="s">
        <v>93</v>
      </c>
      <c r="F721" s="38">
        <f>D721/D724</f>
        <v>0.52011202929099165</v>
      </c>
      <c r="G721" s="40">
        <v>24.44</v>
      </c>
      <c r="H721" s="9">
        <f>(B721*G721)-D721</f>
        <v>-13.049999999999727</v>
      </c>
      <c r="I721" s="35" t="s">
        <v>71</v>
      </c>
      <c r="J721" s="35"/>
      <c r="K721" s="35" t="str">
        <f>"buy "&amp;B721&amp;" "&amp;A721&amp;" @ $"&amp;G721</f>
        <v>buy 87 DFH @ $24.44</v>
      </c>
      <c r="L721" s="9">
        <f>L715-(G721*B721)</f>
        <v>208033.04</v>
      </c>
      <c r="M721" s="36">
        <f>L712-(G721*B721)</f>
        <v>204378.57</v>
      </c>
      <c r="N721" s="35"/>
      <c r="O721" s="35"/>
      <c r="P721" s="35"/>
      <c r="Q721" s="10"/>
    </row>
    <row r="722" spans="1:17" x14ac:dyDescent="0.45">
      <c r="A722" s="13" t="s">
        <v>140</v>
      </c>
      <c r="B722" s="35">
        <v>31</v>
      </c>
      <c r="C722" s="9">
        <v>23.46</v>
      </c>
      <c r="D722" s="9">
        <f>C722*B722</f>
        <v>727.26</v>
      </c>
      <c r="E722" s="36" t="s">
        <v>93</v>
      </c>
      <c r="F722" s="38">
        <f>D722/D724</f>
        <v>0.17681081199355247</v>
      </c>
      <c r="G722" s="40">
        <v>23.59</v>
      </c>
      <c r="H722" s="9">
        <f>(B722*G722)-D722</f>
        <v>4.0299999999999727</v>
      </c>
      <c r="I722" s="35" t="s">
        <v>71</v>
      </c>
      <c r="J722" s="35"/>
      <c r="K722" s="35" t="str">
        <f>"buy "&amp;B722&amp;" "&amp;A722&amp;" @ $"&amp;G722</f>
        <v>buy 31 XP @ $23.59</v>
      </c>
      <c r="L722" s="9">
        <f>L721-(G722*B722)</f>
        <v>207301.75</v>
      </c>
      <c r="M722" s="36">
        <f>M721-(G722*B722)</f>
        <v>203647.28</v>
      </c>
      <c r="N722" s="35"/>
      <c r="O722" s="35"/>
      <c r="P722" s="35"/>
      <c r="Q722" s="10"/>
    </row>
    <row r="723" spans="1:17" x14ac:dyDescent="0.45">
      <c r="A723" s="23" t="s">
        <v>141</v>
      </c>
      <c r="B723" s="24">
        <v>158</v>
      </c>
      <c r="C723" s="25">
        <v>7.89</v>
      </c>
      <c r="D723" s="25">
        <f>C723*B723</f>
        <v>1246.6199999999999</v>
      </c>
      <c r="E723" s="36" t="s">
        <v>93</v>
      </c>
      <c r="F723" s="38">
        <f>D723/D724</f>
        <v>0.30307715871545576</v>
      </c>
      <c r="G723" s="43">
        <v>7.94</v>
      </c>
      <c r="H723" s="25">
        <f>(B723*G723)-D723</f>
        <v>7.9000000000000909</v>
      </c>
      <c r="I723" s="35" t="s">
        <v>71</v>
      </c>
      <c r="J723" s="35"/>
      <c r="K723" s="35" t="str">
        <f>"buy "&amp;B723&amp;" "&amp;A723&amp;" @ $"&amp;G723</f>
        <v>buy 158 NU @ $7.94</v>
      </c>
      <c r="L723" s="9">
        <f>L722-(G723*B723)</f>
        <v>206047.23</v>
      </c>
      <c r="M723" s="36">
        <f>M722-(G723*B723)</f>
        <v>202392.76</v>
      </c>
      <c r="N723" s="35" t="str">
        <f>TEXT(ROUND(M723,2),"$#,##0.00")&amp;" will be the balance in the account after purchases.  "</f>
        <v xml:space="preserve">$202,392.76 will be the balance in the account after purchases.  </v>
      </c>
      <c r="O723" s="35"/>
      <c r="P723" s="35"/>
      <c r="Q723" s="10"/>
    </row>
    <row r="724" spans="1:17" x14ac:dyDescent="0.45">
      <c r="A724" s="13"/>
      <c r="B724" s="35"/>
      <c r="C724" s="9"/>
      <c r="D724" s="9">
        <f>SUM(D721:D723)</f>
        <v>4113.21</v>
      </c>
      <c r="E724" s="35"/>
      <c r="F724" s="38">
        <f>SUM(F721:F723)</f>
        <v>0.99999999999999978</v>
      </c>
      <c r="G724" s="9" t="s">
        <v>15</v>
      </c>
      <c r="H724" s="9">
        <f>SUM(H721:H723)</f>
        <v>-1.1199999999996635</v>
      </c>
      <c r="I724" s="35"/>
      <c r="J724" s="35"/>
      <c r="K724" s="35"/>
      <c r="L724" s="9"/>
      <c r="M724" s="35"/>
      <c r="N724" s="35" t="s">
        <v>27</v>
      </c>
      <c r="O724" s="35"/>
      <c r="P724" s="35"/>
      <c r="Q724" s="10"/>
    </row>
    <row r="725" spans="1:17" x14ac:dyDescent="0.45">
      <c r="A725" s="13"/>
      <c r="B725" s="35"/>
      <c r="C725" s="9"/>
      <c r="D725" s="9"/>
      <c r="E725" s="35"/>
      <c r="F725" s="35"/>
      <c r="G725" s="9"/>
      <c r="H725" s="9"/>
      <c r="I725" s="35"/>
      <c r="J725" s="35"/>
      <c r="K725" s="35"/>
      <c r="L725" s="9"/>
      <c r="M725" s="11" t="str">
        <f>IF(J716+M723&gt;0,"Credit Surplus","Credit Shortage")</f>
        <v>Credit Surplus</v>
      </c>
      <c r="N725" s="36">
        <f>J716+M723</f>
        <v>206047.23</v>
      </c>
      <c r="O725" s="35" t="s">
        <v>60</v>
      </c>
      <c r="P725" s="35"/>
      <c r="Q725" s="10"/>
    </row>
    <row r="726" spans="1:17" x14ac:dyDescent="0.45">
      <c r="A726" s="13"/>
      <c r="B726" s="35"/>
      <c r="C726" s="9"/>
      <c r="D726" s="9"/>
      <c r="E726" s="35"/>
      <c r="F726" s="35"/>
      <c r="G726" s="9"/>
      <c r="H726" s="9"/>
      <c r="I726" s="35"/>
      <c r="J726" s="35"/>
      <c r="K726" s="35"/>
      <c r="L726" s="9"/>
      <c r="M726" s="35"/>
      <c r="N726" s="35"/>
      <c r="O726" s="35"/>
      <c r="P726" s="35"/>
      <c r="Q726" s="10"/>
    </row>
    <row r="727" spans="1:17" x14ac:dyDescent="0.45">
      <c r="A727" s="13"/>
      <c r="B727" s="35"/>
      <c r="C727" s="9"/>
      <c r="D727" s="9"/>
      <c r="E727" s="35"/>
      <c r="F727" s="35"/>
      <c r="G727" s="9"/>
      <c r="H727" s="9"/>
      <c r="I727" s="35"/>
      <c r="J727" s="35"/>
      <c r="K727" s="35"/>
      <c r="L727" s="35"/>
      <c r="M727" s="35"/>
      <c r="N727" s="35"/>
      <c r="O727" s="35"/>
      <c r="P727" s="35"/>
      <c r="Q727" s="10"/>
    </row>
    <row r="728" spans="1:17" x14ac:dyDescent="0.45">
      <c r="A728" s="13" t="s">
        <v>11</v>
      </c>
      <c r="B728" s="35"/>
      <c r="C728" s="9"/>
      <c r="D728" s="21">
        <v>1592.76</v>
      </c>
      <c r="E728" s="35" t="s">
        <v>76</v>
      </c>
      <c r="F728" s="35"/>
      <c r="G728" s="9"/>
      <c r="H728" s="9"/>
      <c r="I728" s="35"/>
      <c r="J728" s="35"/>
      <c r="K728" s="35"/>
      <c r="L728" s="35"/>
      <c r="M728" s="35"/>
      <c r="N728" s="35"/>
      <c r="O728" s="35"/>
      <c r="P728" s="35"/>
      <c r="Q728" s="10"/>
    </row>
    <row r="729" spans="1:17" x14ac:dyDescent="0.45">
      <c r="A729" s="13" t="s">
        <v>12</v>
      </c>
      <c r="B729" s="35"/>
      <c r="C729" s="9"/>
      <c r="D729" s="9">
        <f>H716</f>
        <v>3.6399999999999864</v>
      </c>
      <c r="E729" s="35" t="s">
        <v>16</v>
      </c>
      <c r="F729" s="35"/>
      <c r="G729" s="9"/>
      <c r="H729" s="9"/>
      <c r="I729" s="35"/>
      <c r="J729" s="35"/>
      <c r="K729" s="35"/>
      <c r="L729" s="35"/>
      <c r="M729" s="35"/>
      <c r="N729" s="35"/>
      <c r="O729" s="35"/>
      <c r="P729" s="35"/>
      <c r="Q729" s="10"/>
    </row>
    <row r="730" spans="1:17" x14ac:dyDescent="0.45">
      <c r="A730" s="13" t="s">
        <v>13</v>
      </c>
      <c r="B730" s="35"/>
      <c r="C730" s="9"/>
      <c r="D730" s="9">
        <f>D728+D729</f>
        <v>1596.4</v>
      </c>
      <c r="E730" s="35"/>
      <c r="F730" s="35"/>
      <c r="G730" s="9"/>
      <c r="H730" s="9"/>
      <c r="I730" s="35"/>
      <c r="J730" s="35"/>
      <c r="K730" s="35"/>
      <c r="L730" s="35"/>
      <c r="M730" s="35"/>
      <c r="N730" s="35"/>
      <c r="O730" s="35"/>
      <c r="P730" s="35"/>
      <c r="Q730" s="10"/>
    </row>
    <row r="731" spans="1:17" x14ac:dyDescent="0.45">
      <c r="A731" s="13" t="s">
        <v>14</v>
      </c>
      <c r="B731" s="35"/>
      <c r="C731" s="9"/>
      <c r="D731" s="9">
        <f>H724</f>
        <v>-1.1199999999996635</v>
      </c>
      <c r="E731" s="35" t="s">
        <v>17</v>
      </c>
      <c r="F731" s="35"/>
      <c r="G731" s="9"/>
      <c r="H731" s="9"/>
      <c r="I731" s="35"/>
      <c r="J731" s="35"/>
      <c r="K731" s="35"/>
      <c r="L731" s="35"/>
      <c r="M731" s="35"/>
      <c r="N731" s="35"/>
      <c r="O731" s="35"/>
      <c r="P731" s="35"/>
      <c r="Q731" s="10"/>
    </row>
    <row r="732" spans="1:17" x14ac:dyDescent="0.45">
      <c r="A732" s="13" t="s">
        <v>13</v>
      </c>
      <c r="B732" s="35"/>
      <c r="C732" s="9"/>
      <c r="D732" s="27">
        <f>D730-D731</f>
        <v>1597.5199999999998</v>
      </c>
      <c r="E732" s="19" t="s">
        <v>18</v>
      </c>
      <c r="F732" s="35"/>
      <c r="G732" s="9"/>
      <c r="H732" s="9"/>
      <c r="I732" s="35"/>
      <c r="J732" s="35"/>
      <c r="K732" s="35"/>
      <c r="L732" s="35"/>
      <c r="M732" s="35"/>
      <c r="N732" s="35"/>
      <c r="O732" s="35"/>
      <c r="P732" s="35"/>
      <c r="Q732" s="10"/>
    </row>
    <row r="733" spans="1:17" ht="14.65" thickBot="1" x14ac:dyDescent="0.5">
      <c r="A733" s="15"/>
      <c r="B733" s="16"/>
      <c r="C733" s="17"/>
      <c r="D733" s="17"/>
      <c r="E733" s="16"/>
      <c r="F733" s="16"/>
      <c r="G733" s="17"/>
      <c r="H733" s="17"/>
      <c r="I733" s="16"/>
      <c r="J733" s="16"/>
      <c r="K733" s="16"/>
      <c r="L733" s="16"/>
      <c r="M733" s="16"/>
      <c r="N733" s="16"/>
      <c r="O733" s="16"/>
      <c r="P733" s="16"/>
      <c r="Q733" s="18"/>
    </row>
    <row r="734" spans="1:17" ht="14.65" thickTop="1" x14ac:dyDescent="0.45"/>
    <row r="736" spans="1:17" ht="14.65" thickBot="1" x14ac:dyDescent="0.5"/>
    <row r="737" spans="1:17" ht="14.65" thickTop="1" x14ac:dyDescent="0.45">
      <c r="A737" s="2"/>
      <c r="B737" s="3"/>
      <c r="C737" s="4">
        <v>45077</v>
      </c>
      <c r="D737" s="5"/>
      <c r="E737" s="3"/>
      <c r="F737" s="3"/>
      <c r="G737" s="5"/>
      <c r="H737" s="5"/>
      <c r="I737" s="3"/>
      <c r="J737" s="3"/>
      <c r="K737" s="3"/>
      <c r="L737" s="20" t="s">
        <v>19</v>
      </c>
      <c r="M737" s="3"/>
      <c r="N737" s="3"/>
      <c r="O737" s="3"/>
      <c r="P737" s="3"/>
      <c r="Q737" s="6"/>
    </row>
    <row r="738" spans="1:17" x14ac:dyDescent="0.45">
      <c r="A738" s="7" t="s">
        <v>5</v>
      </c>
      <c r="B738" s="35"/>
      <c r="C738" s="9"/>
      <c r="D738" s="9"/>
      <c r="E738" s="35"/>
      <c r="F738" s="35"/>
      <c r="G738" s="9"/>
      <c r="H738" s="9"/>
      <c r="I738" s="35"/>
      <c r="J738" s="11" t="s">
        <v>24</v>
      </c>
      <c r="K738" s="35"/>
      <c r="L738" s="11" t="s">
        <v>10</v>
      </c>
      <c r="M738" s="35"/>
      <c r="N738" s="35"/>
      <c r="O738" s="35"/>
      <c r="P738" s="35"/>
      <c r="Q738" s="10"/>
    </row>
    <row r="739" spans="1:17" x14ac:dyDescent="0.45">
      <c r="A739" s="7" t="s">
        <v>0</v>
      </c>
      <c r="B739" s="11" t="s">
        <v>3</v>
      </c>
      <c r="C739" s="12" t="s">
        <v>1</v>
      </c>
      <c r="D739" s="12" t="s">
        <v>4</v>
      </c>
      <c r="E739" s="11" t="s">
        <v>7</v>
      </c>
      <c r="F739" s="37" t="s">
        <v>92</v>
      </c>
      <c r="G739" s="12" t="s">
        <v>8</v>
      </c>
      <c r="H739" s="12" t="s">
        <v>9</v>
      </c>
      <c r="I739" s="33" t="s">
        <v>70</v>
      </c>
      <c r="J739" s="11" t="s">
        <v>23</v>
      </c>
      <c r="K739" s="35"/>
      <c r="L739" s="31">
        <v>206637.92</v>
      </c>
      <c r="M739" s="35" t="s">
        <v>118</v>
      </c>
      <c r="N739" s="35"/>
      <c r="O739" s="35"/>
      <c r="P739" s="35"/>
      <c r="Q739" s="10"/>
    </row>
    <row r="740" spans="1:17" x14ac:dyDescent="0.45">
      <c r="A740" s="13" t="s">
        <v>123</v>
      </c>
      <c r="B740" s="35">
        <v>2</v>
      </c>
      <c r="C740" s="9">
        <v>157.55000000000001</v>
      </c>
      <c r="D740" s="9">
        <f>C740*B740</f>
        <v>315.10000000000002</v>
      </c>
      <c r="E740" s="36" t="s">
        <v>33</v>
      </c>
      <c r="F740" s="38">
        <f>D740/D743</f>
        <v>9.6533849651056644E-2</v>
      </c>
      <c r="G740" s="40">
        <v>157.86000000000001</v>
      </c>
      <c r="H740" s="9">
        <f>(B740*G740)-D740</f>
        <v>0.62000000000000455</v>
      </c>
      <c r="I740" s="35" t="s">
        <v>71</v>
      </c>
      <c r="J740" s="36">
        <f>G740*B740</f>
        <v>315.72000000000003</v>
      </c>
      <c r="K740" s="35" t="str">
        <f>"sell "&amp;B740&amp;" "&amp;A740&amp;" @ $"&amp;G740</f>
        <v>sell 2 ACLS @ $157.86</v>
      </c>
      <c r="L740" s="9">
        <f>L739+(G740*B740)</f>
        <v>206953.64</v>
      </c>
      <c r="M740" s="35"/>
      <c r="N740" s="35"/>
      <c r="O740" s="35"/>
      <c r="P740" s="35"/>
      <c r="Q740" s="10"/>
    </row>
    <row r="741" spans="1:17" x14ac:dyDescent="0.45">
      <c r="A741" s="13" t="s">
        <v>124</v>
      </c>
      <c r="B741" s="35">
        <v>10</v>
      </c>
      <c r="C741" s="9">
        <v>98.7</v>
      </c>
      <c r="D741" s="9">
        <f>C741*B741</f>
        <v>987</v>
      </c>
      <c r="E741" s="36" t="s">
        <v>33</v>
      </c>
      <c r="F741" s="38">
        <f>D741/D743</f>
        <v>0.30237673629194828</v>
      </c>
      <c r="G741" s="40">
        <v>97.51</v>
      </c>
      <c r="H741" s="9">
        <f>(B741*G741)-D741</f>
        <v>-11.899999999999977</v>
      </c>
      <c r="I741" s="35" t="s">
        <v>71</v>
      </c>
      <c r="J741" s="36">
        <f>G741*B741</f>
        <v>975.1</v>
      </c>
      <c r="K741" s="35" t="str">
        <f>"sell "&amp;B741&amp;" "&amp;A741&amp;" @ $"&amp;G741</f>
        <v>sell 10 WYNN @ $97.51</v>
      </c>
      <c r="L741" s="9">
        <f>L740+(G741*B741)</f>
        <v>207928.74000000002</v>
      </c>
      <c r="M741" s="35"/>
      <c r="N741" s="35"/>
      <c r="O741" s="35"/>
      <c r="P741" s="35"/>
      <c r="Q741" s="10"/>
    </row>
    <row r="742" spans="1:17" x14ac:dyDescent="0.45">
      <c r="A742" s="13" t="s">
        <v>125</v>
      </c>
      <c r="B742" s="35">
        <v>181</v>
      </c>
      <c r="C742" s="9">
        <v>10.84</v>
      </c>
      <c r="D742" s="9">
        <f>C742*B742</f>
        <v>1962.04</v>
      </c>
      <c r="E742" s="36" t="s">
        <v>33</v>
      </c>
      <c r="F742" s="38">
        <f>D742/D743</f>
        <v>0.60108941405699512</v>
      </c>
      <c r="G742" s="40">
        <v>10.81</v>
      </c>
      <c r="H742" s="9">
        <f>(B742*G742)-D742</f>
        <v>-5.4299999999998363</v>
      </c>
      <c r="I742" s="35" t="s">
        <v>71</v>
      </c>
      <c r="J742" s="36">
        <f>G742*B742</f>
        <v>1956.6100000000001</v>
      </c>
      <c r="K742" s="35" t="str">
        <f>"sell "&amp;B742&amp;" "&amp;A742&amp;" @ $"&amp;G742</f>
        <v>sell 181 COTY @ $10.81</v>
      </c>
      <c r="L742" s="9">
        <f>L741+(G742*B742)</f>
        <v>209885.35</v>
      </c>
      <c r="M742" s="35" t="s">
        <v>22</v>
      </c>
      <c r="N742" s="35"/>
      <c r="O742" s="35"/>
      <c r="P742" s="35"/>
      <c r="Q742" s="10"/>
    </row>
    <row r="743" spans="1:17" x14ac:dyDescent="0.45">
      <c r="A743" s="13"/>
      <c r="B743" s="35"/>
      <c r="C743" s="9"/>
      <c r="D743" s="9">
        <f>SUM(D740:D742)</f>
        <v>3264.14</v>
      </c>
      <c r="E743" s="36"/>
      <c r="F743" s="38">
        <f>SUM(F740:F742)</f>
        <v>1</v>
      </c>
      <c r="G743" s="41"/>
      <c r="H743" s="9">
        <f>SUM(H740:H742)</f>
        <v>-16.709999999999809</v>
      </c>
      <c r="I743" s="35"/>
      <c r="J743" s="36">
        <f>SUM(J740:J742)</f>
        <v>3247.4300000000003</v>
      </c>
      <c r="K743" s="35"/>
      <c r="L743" s="9"/>
      <c r="M743" s="35"/>
      <c r="N743" s="35"/>
      <c r="O743" s="35"/>
      <c r="P743" s="35"/>
      <c r="Q743" s="10"/>
    </row>
    <row r="744" spans="1:17" x14ac:dyDescent="0.45">
      <c r="A744" s="13"/>
      <c r="B744" s="35"/>
      <c r="C744" s="9"/>
      <c r="D744" s="9"/>
      <c r="E744" s="35"/>
      <c r="F744" s="35"/>
      <c r="G744" s="41"/>
      <c r="H744" s="9"/>
      <c r="I744" s="35"/>
      <c r="J744" s="35"/>
      <c r="K744" s="35"/>
      <c r="L744" s="9"/>
      <c r="M744" s="35"/>
      <c r="N744" s="35"/>
      <c r="O744" s="35"/>
      <c r="P744" s="35"/>
      <c r="Q744" s="10"/>
    </row>
    <row r="745" spans="1:17" x14ac:dyDescent="0.45">
      <c r="A745" s="13"/>
      <c r="B745" s="35"/>
      <c r="C745" s="9"/>
      <c r="D745" s="9"/>
      <c r="E745" s="19"/>
      <c r="F745" s="35"/>
      <c r="G745" s="41"/>
      <c r="H745" s="9"/>
      <c r="I745" s="35"/>
      <c r="J745" s="35"/>
      <c r="K745" s="35"/>
      <c r="L745" s="9"/>
      <c r="M745" s="11" t="s">
        <v>20</v>
      </c>
      <c r="N745" s="35"/>
      <c r="O745" s="35"/>
      <c r="P745" s="35"/>
      <c r="Q745" s="10"/>
    </row>
    <row r="746" spans="1:17" x14ac:dyDescent="0.45">
      <c r="A746" s="7" t="s">
        <v>6</v>
      </c>
      <c r="B746" s="35"/>
      <c r="C746" s="9"/>
      <c r="D746" s="9"/>
      <c r="E746" s="19"/>
      <c r="F746" s="35"/>
      <c r="G746" s="41"/>
      <c r="H746" s="9"/>
      <c r="I746" s="35"/>
      <c r="J746" s="35"/>
      <c r="K746" s="35"/>
      <c r="L746" s="9"/>
      <c r="M746" s="11" t="s">
        <v>21</v>
      </c>
      <c r="N746" s="35"/>
      <c r="O746" s="35"/>
      <c r="P746" s="35"/>
      <c r="Q746" s="10"/>
    </row>
    <row r="747" spans="1:17" x14ac:dyDescent="0.45">
      <c r="A747" s="7" t="s">
        <v>0</v>
      </c>
      <c r="B747" s="11" t="s">
        <v>3</v>
      </c>
      <c r="C747" s="12" t="s">
        <v>1</v>
      </c>
      <c r="D747" s="12" t="s">
        <v>2</v>
      </c>
      <c r="E747" s="22" t="s">
        <v>7</v>
      </c>
      <c r="F747" s="39" t="s">
        <v>92</v>
      </c>
      <c r="G747" s="42" t="s">
        <v>8</v>
      </c>
      <c r="H747" s="12" t="s">
        <v>9</v>
      </c>
      <c r="I747" s="35"/>
      <c r="J747" s="35"/>
      <c r="K747" s="35"/>
      <c r="L747" s="9"/>
      <c r="M747" s="36">
        <f>L742</f>
        <v>209885.35</v>
      </c>
      <c r="N747" s="35"/>
      <c r="O747" s="35"/>
      <c r="P747" s="35"/>
      <c r="Q747" s="10"/>
    </row>
    <row r="748" spans="1:17" x14ac:dyDescent="0.45">
      <c r="A748" s="13" t="s">
        <v>136</v>
      </c>
      <c r="B748" s="35">
        <v>43</v>
      </c>
      <c r="C748" s="9">
        <v>13.85</v>
      </c>
      <c r="D748" s="9">
        <f>C748*B748</f>
        <v>595.54999999999995</v>
      </c>
      <c r="E748" s="36" t="s">
        <v>33</v>
      </c>
      <c r="F748" s="38">
        <f>D748/D751</f>
        <v>0.17533193982394676</v>
      </c>
      <c r="G748" s="40">
        <v>13.84</v>
      </c>
      <c r="H748" s="9">
        <f>(B748*G748)-D748</f>
        <v>-0.42999999999994998</v>
      </c>
      <c r="I748" s="35" t="s">
        <v>71</v>
      </c>
      <c r="J748" s="35"/>
      <c r="K748" s="35" t="str">
        <f>"buy "&amp;B748&amp;" "&amp;A748&amp;" @ $"&amp;G748</f>
        <v>buy 43 AVDL @ $13.84</v>
      </c>
      <c r="L748" s="9">
        <f>L742-(G748*B748)</f>
        <v>209290.23</v>
      </c>
      <c r="M748" s="36">
        <f>L739-(G748*B748)</f>
        <v>206042.80000000002</v>
      </c>
      <c r="N748" s="35"/>
      <c r="O748" s="35"/>
      <c r="P748" s="35"/>
      <c r="Q748" s="10"/>
    </row>
    <row r="749" spans="1:17" x14ac:dyDescent="0.45">
      <c r="A749" s="13" t="s">
        <v>137</v>
      </c>
      <c r="B749" s="35">
        <v>147</v>
      </c>
      <c r="C749" s="9">
        <v>11.57</v>
      </c>
      <c r="D749" s="9">
        <f>C749*B749</f>
        <v>1700.79</v>
      </c>
      <c r="E749" s="36" t="s">
        <v>33</v>
      </c>
      <c r="F749" s="38">
        <f>D749/D751</f>
        <v>0.50071834427532602</v>
      </c>
      <c r="G749" s="40">
        <v>11.51</v>
      </c>
      <c r="H749" s="9">
        <f>(B749*G749)-D749</f>
        <v>-8.8199999999999363</v>
      </c>
      <c r="I749" s="35" t="s">
        <v>71</v>
      </c>
      <c r="J749" s="35"/>
      <c r="K749" s="35" t="str">
        <f>"buy "&amp;B749&amp;" "&amp;A749&amp;" @ $"&amp;G749</f>
        <v>buy 147 DRD @ $11.51</v>
      </c>
      <c r="L749" s="9">
        <f>L748-(G749*B749)</f>
        <v>207598.26</v>
      </c>
      <c r="M749" s="36">
        <f>M748-(G749*B749)</f>
        <v>204350.83000000002</v>
      </c>
      <c r="N749" s="35"/>
      <c r="O749" s="35"/>
      <c r="P749" s="35"/>
      <c r="Q749" s="10"/>
    </row>
    <row r="750" spans="1:17" x14ac:dyDescent="0.45">
      <c r="A750" s="23" t="s">
        <v>138</v>
      </c>
      <c r="B750" s="24">
        <v>4</v>
      </c>
      <c r="C750" s="25">
        <v>275.08999999999997</v>
      </c>
      <c r="D750" s="25">
        <f>C750*B750</f>
        <v>1100.3599999999999</v>
      </c>
      <c r="E750" s="36" t="s">
        <v>33</v>
      </c>
      <c r="F750" s="38">
        <f>D750/D751</f>
        <v>0.32394971590072719</v>
      </c>
      <c r="G750" s="43">
        <v>274.43</v>
      </c>
      <c r="H750" s="25">
        <f>(B750*G750)-D750</f>
        <v>-2.6399999999998727</v>
      </c>
      <c r="I750" s="35" t="s">
        <v>71</v>
      </c>
      <c r="J750" s="35"/>
      <c r="K750" s="35" t="str">
        <f>"buy "&amp;B750&amp;" "&amp;A750&amp;" @ $"&amp;G750</f>
        <v>buy 4 SWAV @ $274.43</v>
      </c>
      <c r="L750" s="9">
        <f>L749-(G750*B750)</f>
        <v>206500.54</v>
      </c>
      <c r="M750" s="36">
        <f>M749-(G750*B750)</f>
        <v>203253.11000000002</v>
      </c>
      <c r="N750" s="35" t="str">
        <f>TEXT(ROUND(M750,2),"$#,##0.00")&amp;" will be the balance in the account after purchases.  "</f>
        <v xml:space="preserve">$203,253.11 will be the balance in the account after purchases.  </v>
      </c>
      <c r="O750" s="35"/>
      <c r="P750" s="35"/>
      <c r="Q750" s="10"/>
    </row>
    <row r="751" spans="1:17" x14ac:dyDescent="0.45">
      <c r="A751" s="13"/>
      <c r="B751" s="35"/>
      <c r="C751" s="9"/>
      <c r="D751" s="9">
        <f>SUM(D748:D750)</f>
        <v>3396.7</v>
      </c>
      <c r="E751" s="35"/>
      <c r="F751" s="38">
        <f>SUM(F748:F750)</f>
        <v>1</v>
      </c>
      <c r="G751" s="9" t="s">
        <v>15</v>
      </c>
      <c r="H751" s="9">
        <f>SUM(H748:H750)</f>
        <v>-11.889999999999759</v>
      </c>
      <c r="I751" s="35"/>
      <c r="J751" s="35"/>
      <c r="K751" s="35"/>
      <c r="L751" s="9"/>
      <c r="M751" s="35"/>
      <c r="N751" s="35" t="s">
        <v>27</v>
      </c>
      <c r="O751" s="35"/>
      <c r="P751" s="35"/>
      <c r="Q751" s="10"/>
    </row>
    <row r="752" spans="1:17" x14ac:dyDescent="0.45">
      <c r="A752" s="13"/>
      <c r="B752" s="35"/>
      <c r="C752" s="9"/>
      <c r="D752" s="9"/>
      <c r="E752" s="35"/>
      <c r="F752" s="35"/>
      <c r="G752" s="9"/>
      <c r="H752" s="9"/>
      <c r="I752" s="35"/>
      <c r="J752" s="35"/>
      <c r="K752" s="35"/>
      <c r="L752" s="9"/>
      <c r="M752" s="11" t="str">
        <f>IF(J743+M750&gt;0,"Credit Surplus","Credit Shortage")</f>
        <v>Credit Surplus</v>
      </c>
      <c r="N752" s="36">
        <f>J743+M750</f>
        <v>206500.54</v>
      </c>
      <c r="O752" s="35" t="s">
        <v>60</v>
      </c>
      <c r="P752" s="35"/>
      <c r="Q752" s="10"/>
    </row>
    <row r="753" spans="1:17" x14ac:dyDescent="0.45">
      <c r="A753" s="13"/>
      <c r="B753" s="35"/>
      <c r="C753" s="9"/>
      <c r="D753" s="9"/>
      <c r="E753" s="35"/>
      <c r="F753" s="35"/>
      <c r="G753" s="9"/>
      <c r="H753" s="9"/>
      <c r="I753" s="35"/>
      <c r="J753" s="35"/>
      <c r="K753" s="35"/>
      <c r="L753" s="9"/>
      <c r="M753" s="35"/>
      <c r="N753" s="35"/>
      <c r="O753" s="35"/>
      <c r="P753" s="35"/>
      <c r="Q753" s="10"/>
    </row>
    <row r="754" spans="1:17" x14ac:dyDescent="0.45">
      <c r="A754" s="13"/>
      <c r="B754" s="35"/>
      <c r="C754" s="9"/>
      <c r="D754" s="9"/>
      <c r="E754" s="35"/>
      <c r="F754" s="35"/>
      <c r="G754" s="9"/>
      <c r="H754" s="9"/>
      <c r="I754" s="35"/>
      <c r="J754" s="35"/>
      <c r="K754" s="35"/>
      <c r="L754" s="35"/>
      <c r="M754" s="35"/>
      <c r="N754" s="35"/>
      <c r="O754" s="35"/>
      <c r="P754" s="35"/>
      <c r="Q754" s="10"/>
    </row>
    <row r="755" spans="1:17" x14ac:dyDescent="0.45">
      <c r="A755" s="13" t="s">
        <v>11</v>
      </c>
      <c r="B755" s="35"/>
      <c r="C755" s="9"/>
      <c r="D755" s="21">
        <v>59.96</v>
      </c>
      <c r="E755" s="35" t="s">
        <v>76</v>
      </c>
      <c r="F755" s="35"/>
      <c r="G755" s="9"/>
      <c r="H755" s="9"/>
      <c r="I755" s="35"/>
      <c r="J755" s="35"/>
      <c r="K755" s="35"/>
      <c r="L755" s="35"/>
      <c r="M755" s="35"/>
      <c r="N755" s="35"/>
      <c r="O755" s="35"/>
      <c r="P755" s="35"/>
      <c r="Q755" s="10"/>
    </row>
    <row r="756" spans="1:17" x14ac:dyDescent="0.45">
      <c r="A756" s="13" t="s">
        <v>12</v>
      </c>
      <c r="B756" s="35"/>
      <c r="C756" s="9"/>
      <c r="D756" s="9">
        <f>H743</f>
        <v>-16.709999999999809</v>
      </c>
      <c r="E756" s="35" t="s">
        <v>16</v>
      </c>
      <c r="F756" s="35"/>
      <c r="G756" s="9"/>
      <c r="H756" s="9"/>
      <c r="I756" s="35"/>
      <c r="J756" s="35"/>
      <c r="K756" s="35"/>
      <c r="L756" s="35"/>
      <c r="M756" s="35"/>
      <c r="N756" s="35"/>
      <c r="O756" s="35"/>
      <c r="P756" s="35"/>
      <c r="Q756" s="10"/>
    </row>
    <row r="757" spans="1:17" x14ac:dyDescent="0.45">
      <c r="A757" s="13" t="s">
        <v>13</v>
      </c>
      <c r="B757" s="35"/>
      <c r="C757" s="9"/>
      <c r="D757" s="9">
        <f>D755+D756</f>
        <v>43.250000000000192</v>
      </c>
      <c r="E757" s="35"/>
      <c r="F757" s="35"/>
      <c r="G757" s="9"/>
      <c r="H757" s="9"/>
      <c r="I757" s="35"/>
      <c r="J757" s="35"/>
      <c r="K757" s="35"/>
      <c r="L757" s="35"/>
      <c r="M757" s="35"/>
      <c r="N757" s="35"/>
      <c r="O757" s="35"/>
      <c r="P757" s="35"/>
      <c r="Q757" s="10"/>
    </row>
    <row r="758" spans="1:17" x14ac:dyDescent="0.45">
      <c r="A758" s="13" t="s">
        <v>14</v>
      </c>
      <c r="B758" s="35"/>
      <c r="C758" s="9"/>
      <c r="D758" s="9">
        <f>H751</f>
        <v>-11.889999999999759</v>
      </c>
      <c r="E758" s="35" t="s">
        <v>17</v>
      </c>
      <c r="F758" s="35"/>
      <c r="G758" s="9"/>
      <c r="H758" s="9"/>
      <c r="I758" s="35"/>
      <c r="J758" s="35"/>
      <c r="K758" s="35"/>
      <c r="L758" s="35"/>
      <c r="M758" s="35"/>
      <c r="N758" s="35"/>
      <c r="O758" s="35"/>
      <c r="P758" s="35"/>
      <c r="Q758" s="10"/>
    </row>
    <row r="759" spans="1:17" x14ac:dyDescent="0.45">
      <c r="A759" s="13" t="s">
        <v>13</v>
      </c>
      <c r="B759" s="35"/>
      <c r="C759" s="9"/>
      <c r="D759" s="27">
        <f>D757-D758</f>
        <v>55.139999999999951</v>
      </c>
      <c r="E759" s="19" t="s">
        <v>18</v>
      </c>
      <c r="F759" s="35"/>
      <c r="G759" s="9"/>
      <c r="H759" s="9"/>
      <c r="I759" s="35"/>
      <c r="J759" s="35"/>
      <c r="K759" s="35"/>
      <c r="L759" s="35"/>
      <c r="M759" s="35"/>
      <c r="N759" s="35"/>
      <c r="O759" s="35"/>
      <c r="P759" s="35"/>
      <c r="Q759" s="10"/>
    </row>
    <row r="760" spans="1:17" ht="14.65" thickBot="1" x14ac:dyDescent="0.5">
      <c r="A760" s="15"/>
      <c r="B760" s="16"/>
      <c r="C760" s="17"/>
      <c r="D760" s="17"/>
      <c r="E760" s="16"/>
      <c r="F760" s="16"/>
      <c r="G760" s="17"/>
      <c r="H760" s="17"/>
      <c r="I760" s="16"/>
      <c r="J760" s="16"/>
      <c r="K760" s="16"/>
      <c r="L760" s="16"/>
      <c r="M760" s="16"/>
      <c r="N760" s="16"/>
      <c r="O760" s="16"/>
      <c r="P760" s="16"/>
      <c r="Q760" s="18"/>
    </row>
    <row r="761" spans="1:17" ht="14.65" thickTop="1" x14ac:dyDescent="0.45"/>
    <row r="763" spans="1:17" ht="14.65" thickBot="1" x14ac:dyDescent="0.5"/>
    <row r="764" spans="1:17" ht="14.65" thickTop="1" x14ac:dyDescent="0.45">
      <c r="A764" s="2"/>
      <c r="B764" s="3"/>
      <c r="C764" s="4">
        <v>45046</v>
      </c>
      <c r="D764" s="5"/>
      <c r="E764" s="3"/>
      <c r="F764" s="3"/>
      <c r="G764" s="5"/>
      <c r="H764" s="5"/>
      <c r="I764" s="3"/>
      <c r="J764" s="3"/>
      <c r="K764" s="3"/>
      <c r="L764" s="20" t="s">
        <v>19</v>
      </c>
      <c r="M764" s="3"/>
      <c r="N764" s="3"/>
      <c r="O764" s="3"/>
      <c r="P764" s="3"/>
      <c r="Q764" s="6"/>
    </row>
    <row r="765" spans="1:17" x14ac:dyDescent="0.45">
      <c r="A765" s="7" t="s">
        <v>5</v>
      </c>
      <c r="B765" s="35"/>
      <c r="C765" s="9"/>
      <c r="D765" s="9"/>
      <c r="E765" s="35"/>
      <c r="F765" s="35"/>
      <c r="G765" s="9"/>
      <c r="H765" s="9"/>
      <c r="I765" s="35"/>
      <c r="J765" s="11" t="s">
        <v>24</v>
      </c>
      <c r="K765" s="35"/>
      <c r="L765" s="11" t="s">
        <v>10</v>
      </c>
      <c r="M765" s="35"/>
      <c r="N765" s="35"/>
      <c r="O765" s="35"/>
      <c r="P765" s="35"/>
      <c r="Q765" s="10"/>
    </row>
    <row r="766" spans="1:17" x14ac:dyDescent="0.45">
      <c r="A766" s="7" t="s">
        <v>0</v>
      </c>
      <c r="B766" s="11" t="s">
        <v>3</v>
      </c>
      <c r="C766" s="12" t="s">
        <v>1</v>
      </c>
      <c r="D766" s="12" t="s">
        <v>4</v>
      </c>
      <c r="E766" s="11" t="s">
        <v>7</v>
      </c>
      <c r="F766" s="37" t="s">
        <v>92</v>
      </c>
      <c r="G766" s="12" t="s">
        <v>8</v>
      </c>
      <c r="H766" s="12" t="s">
        <v>9</v>
      </c>
      <c r="I766" s="33" t="s">
        <v>70</v>
      </c>
      <c r="J766" s="11" t="s">
        <v>23</v>
      </c>
      <c r="K766" s="35"/>
      <c r="L766" s="31">
        <v>206837.51</v>
      </c>
      <c r="M766" s="35" t="s">
        <v>118</v>
      </c>
      <c r="N766" s="35"/>
      <c r="O766" s="35"/>
      <c r="P766" s="35"/>
      <c r="Q766" s="10"/>
    </row>
    <row r="767" spans="1:17" x14ac:dyDescent="0.45">
      <c r="A767" s="13" t="s">
        <v>129</v>
      </c>
      <c r="B767" s="35">
        <v>123</v>
      </c>
      <c r="C767" s="9">
        <v>15.89</v>
      </c>
      <c r="D767" s="9">
        <f>C767*B767</f>
        <v>1954.47</v>
      </c>
      <c r="E767" s="36" t="s">
        <v>33</v>
      </c>
      <c r="F767" s="38">
        <f>D767/D770</f>
        <v>0.60843320984964044</v>
      </c>
      <c r="G767" s="40">
        <v>15.59</v>
      </c>
      <c r="H767" s="9">
        <f>(B767*G767)-D767</f>
        <v>-36.900000000000091</v>
      </c>
      <c r="I767" s="35" t="s">
        <v>71</v>
      </c>
      <c r="J767" s="36">
        <f>G767*B767</f>
        <v>1917.57</v>
      </c>
      <c r="K767" s="35" t="str">
        <f>"sell "&amp;B767&amp;" "&amp;A767&amp;" @ $"&amp;G767</f>
        <v>sell 123 VIPS @ $15.59</v>
      </c>
      <c r="L767" s="9">
        <f>L766+(G767*B767)</f>
        <v>208755.08000000002</v>
      </c>
      <c r="M767" s="35"/>
      <c r="N767" s="35"/>
      <c r="O767" s="35"/>
      <c r="P767" s="35"/>
      <c r="Q767" s="10"/>
    </row>
    <row r="768" spans="1:17" x14ac:dyDescent="0.45">
      <c r="A768" s="13" t="s">
        <v>130</v>
      </c>
      <c r="B768" s="35">
        <v>5</v>
      </c>
      <c r="C768" s="9">
        <v>90.02</v>
      </c>
      <c r="D768" s="9">
        <f>C768*B768</f>
        <v>450.09999999999997</v>
      </c>
      <c r="E768" s="36" t="s">
        <v>33</v>
      </c>
      <c r="F768" s="38">
        <f>D768/D770</f>
        <v>0.14011767269557637</v>
      </c>
      <c r="G768" s="40">
        <v>85.36</v>
      </c>
      <c r="H768" s="9">
        <f>(B768*G768)-D768</f>
        <v>-23.299999999999955</v>
      </c>
      <c r="I768" s="35" t="s">
        <v>71</v>
      </c>
      <c r="J768" s="36">
        <f>G768*B768</f>
        <v>426.8</v>
      </c>
      <c r="K768" s="35" t="str">
        <f>"sell "&amp;B768&amp;" "&amp;A768&amp;" @ $"&amp;G768</f>
        <v>sell 5 PVH @ $85.36</v>
      </c>
      <c r="L768" s="9">
        <f>L767+(G768*B768)</f>
        <v>209181.88</v>
      </c>
      <c r="M768" s="35"/>
      <c r="N768" s="35"/>
      <c r="O768" s="35"/>
      <c r="P768" s="35"/>
      <c r="Q768" s="10"/>
    </row>
    <row r="769" spans="1:17" x14ac:dyDescent="0.45">
      <c r="A769" s="13" t="s">
        <v>131</v>
      </c>
      <c r="B769" s="35">
        <v>77</v>
      </c>
      <c r="C769" s="9">
        <v>10.49</v>
      </c>
      <c r="D769" s="9">
        <f>C769*B769</f>
        <v>807.73</v>
      </c>
      <c r="E769" s="36" t="s">
        <v>33</v>
      </c>
      <c r="F769" s="38">
        <f>D769/D770</f>
        <v>0.25144911745478316</v>
      </c>
      <c r="G769" s="40">
        <v>10.62</v>
      </c>
      <c r="H769" s="9">
        <f>(B769*G769)-D769</f>
        <v>10.009999999999877</v>
      </c>
      <c r="I769" s="35" t="s">
        <v>71</v>
      </c>
      <c r="J769" s="36">
        <f>G769*B769</f>
        <v>817.7399999999999</v>
      </c>
      <c r="K769" s="35" t="str">
        <f>"sell "&amp;B769&amp;" "&amp;A769&amp;" @ $"&amp;G769</f>
        <v>sell 77 DLAKY @ $10.62</v>
      </c>
      <c r="L769" s="9">
        <f>L768+(G769*B769)</f>
        <v>209999.62</v>
      </c>
      <c r="M769" s="35" t="s">
        <v>22</v>
      </c>
      <c r="N769" s="35"/>
      <c r="O769" s="35"/>
      <c r="P769" s="35"/>
      <c r="Q769" s="10"/>
    </row>
    <row r="770" spans="1:17" x14ac:dyDescent="0.45">
      <c r="A770" s="13"/>
      <c r="B770" s="35"/>
      <c r="C770" s="9"/>
      <c r="D770" s="9">
        <f>SUM(D767:D769)</f>
        <v>3212.3</v>
      </c>
      <c r="E770" s="36"/>
      <c r="F770" s="38">
        <f>SUM(F767:F769)</f>
        <v>1</v>
      </c>
      <c r="G770" s="41"/>
      <c r="H770" s="9">
        <f>SUM(H767:H769)</f>
        <v>-50.190000000000168</v>
      </c>
      <c r="I770" s="35"/>
      <c r="J770" s="36">
        <f>SUM(J767:J769)</f>
        <v>3162.1099999999997</v>
      </c>
      <c r="K770" s="35"/>
      <c r="L770" s="9"/>
      <c r="M770" s="35"/>
      <c r="N770" s="35"/>
      <c r="O770" s="35"/>
      <c r="P770" s="35"/>
      <c r="Q770" s="10"/>
    </row>
    <row r="771" spans="1:17" x14ac:dyDescent="0.45">
      <c r="A771" s="13"/>
      <c r="B771" s="35"/>
      <c r="C771" s="9"/>
      <c r="D771" s="9"/>
      <c r="E771" s="35"/>
      <c r="F771" s="35"/>
      <c r="G771" s="41"/>
      <c r="H771" s="9"/>
      <c r="I771" s="35"/>
      <c r="J771" s="35"/>
      <c r="K771" s="35"/>
      <c r="L771" s="9"/>
      <c r="M771" s="35"/>
      <c r="N771" s="35"/>
      <c r="O771" s="35"/>
      <c r="P771" s="35"/>
      <c r="Q771" s="10"/>
    </row>
    <row r="772" spans="1:17" x14ac:dyDescent="0.45">
      <c r="A772" s="13"/>
      <c r="B772" s="35"/>
      <c r="C772" s="9"/>
      <c r="D772" s="9"/>
      <c r="E772" s="19"/>
      <c r="F772" s="35"/>
      <c r="G772" s="41"/>
      <c r="H772" s="9"/>
      <c r="I772" s="35"/>
      <c r="J772" s="35"/>
      <c r="K772" s="35"/>
      <c r="L772" s="9"/>
      <c r="M772" s="11" t="s">
        <v>20</v>
      </c>
      <c r="N772" s="35"/>
      <c r="O772" s="35"/>
      <c r="P772" s="35"/>
      <c r="Q772" s="10"/>
    </row>
    <row r="773" spans="1:17" x14ac:dyDescent="0.45">
      <c r="A773" s="7" t="s">
        <v>6</v>
      </c>
      <c r="B773" s="35"/>
      <c r="C773" s="9"/>
      <c r="D773" s="9"/>
      <c r="E773" s="19"/>
      <c r="F773" s="35"/>
      <c r="G773" s="41"/>
      <c r="H773" s="9"/>
      <c r="I773" s="35"/>
      <c r="J773" s="35"/>
      <c r="K773" s="35"/>
      <c r="L773" s="9"/>
      <c r="M773" s="11" t="s">
        <v>21</v>
      </c>
      <c r="N773" s="35"/>
      <c r="O773" s="35"/>
      <c r="P773" s="35"/>
      <c r="Q773" s="10"/>
    </row>
    <row r="774" spans="1:17" x14ac:dyDescent="0.45">
      <c r="A774" s="7" t="s">
        <v>0</v>
      </c>
      <c r="B774" s="11" t="s">
        <v>3</v>
      </c>
      <c r="C774" s="12" t="s">
        <v>1</v>
      </c>
      <c r="D774" s="12" t="s">
        <v>2</v>
      </c>
      <c r="E774" s="22" t="s">
        <v>7</v>
      </c>
      <c r="F774" s="39" t="s">
        <v>92</v>
      </c>
      <c r="G774" s="42" t="s">
        <v>8</v>
      </c>
      <c r="H774" s="12" t="s">
        <v>9</v>
      </c>
      <c r="I774" s="35"/>
      <c r="J774" s="35"/>
      <c r="K774" s="35"/>
      <c r="L774" s="9"/>
      <c r="M774" s="36">
        <f>L769</f>
        <v>209999.62</v>
      </c>
      <c r="N774" s="35"/>
      <c r="O774" s="35"/>
      <c r="P774" s="35"/>
      <c r="Q774" s="10"/>
    </row>
    <row r="775" spans="1:17" x14ac:dyDescent="0.45">
      <c r="A775" s="13" t="s">
        <v>132</v>
      </c>
      <c r="B775" s="35">
        <v>2</v>
      </c>
      <c r="C775" s="9">
        <v>277.49</v>
      </c>
      <c r="D775" s="9">
        <f>C775*B775</f>
        <v>554.98</v>
      </c>
      <c r="E775" s="36" t="s">
        <v>33</v>
      </c>
      <c r="F775" s="38">
        <f>D775/D778</f>
        <v>0.16463559342145861</v>
      </c>
      <c r="G775" s="40">
        <v>278.49</v>
      </c>
      <c r="H775" s="9">
        <f>(B775*G775)-D775</f>
        <v>2</v>
      </c>
      <c r="I775" s="35" t="s">
        <v>71</v>
      </c>
      <c r="J775" s="35"/>
      <c r="K775" s="35" t="str">
        <f>"buy "&amp;B775&amp;" "&amp;A775&amp;" @ $"&amp;G775</f>
        <v>buy 2 NVDA @ $278.49</v>
      </c>
      <c r="L775" s="9">
        <f>L769-(G775*B775)</f>
        <v>209442.63999999998</v>
      </c>
      <c r="M775" s="36">
        <f>L766-(G775*B775)</f>
        <v>206280.53</v>
      </c>
      <c r="N775" s="35"/>
      <c r="O775" s="35"/>
      <c r="P775" s="35"/>
      <c r="Q775" s="10"/>
    </row>
    <row r="776" spans="1:17" x14ac:dyDescent="0.45">
      <c r="A776" s="13" t="s">
        <v>133</v>
      </c>
      <c r="B776" s="35">
        <v>102</v>
      </c>
      <c r="C776" s="9">
        <v>21.65</v>
      </c>
      <c r="D776" s="9">
        <f>C776*B776</f>
        <v>2208.2999999999997</v>
      </c>
      <c r="E776" s="36" t="s">
        <v>33</v>
      </c>
      <c r="F776" s="38">
        <f>D776/D778</f>
        <v>0.65509528442936138</v>
      </c>
      <c r="G776" s="40">
        <v>21.56</v>
      </c>
      <c r="H776" s="9">
        <f>(B776*G776)-D776</f>
        <v>-9.1799999999998363</v>
      </c>
      <c r="I776" s="35" t="s">
        <v>71</v>
      </c>
      <c r="J776" s="35"/>
      <c r="K776" s="35" t="str">
        <f>"buy "&amp;B776&amp;" "&amp;A776&amp;" @ $"&amp;G776</f>
        <v>buy 102 COCO @ $21.56</v>
      </c>
      <c r="L776" s="9">
        <f>L775-(G776*B776)</f>
        <v>207243.51999999999</v>
      </c>
      <c r="M776" s="36">
        <f>M775-(G776*B776)</f>
        <v>204081.41</v>
      </c>
      <c r="N776" s="35"/>
      <c r="O776" s="35"/>
      <c r="P776" s="35"/>
      <c r="Q776" s="10"/>
    </row>
    <row r="777" spans="1:17" x14ac:dyDescent="0.45">
      <c r="A777" s="23" t="s">
        <v>134</v>
      </c>
      <c r="B777" s="24">
        <v>36</v>
      </c>
      <c r="C777" s="25">
        <v>16.88</v>
      </c>
      <c r="D777" s="25">
        <f>C777*B777</f>
        <v>607.67999999999995</v>
      </c>
      <c r="E777" s="36" t="s">
        <v>33</v>
      </c>
      <c r="F777" s="38">
        <f>D777/D778</f>
        <v>0.18026912214918006</v>
      </c>
      <c r="G777" s="43">
        <v>16.82</v>
      </c>
      <c r="H777" s="25">
        <f>(B777*G777)-D777</f>
        <v>-2.1599999999999682</v>
      </c>
      <c r="I777" s="35" t="s">
        <v>71</v>
      </c>
      <c r="J777" s="35"/>
      <c r="K777" s="35" t="str">
        <f>"buy "&amp;B777&amp;" "&amp;A777&amp;" @ $"&amp;G777</f>
        <v>buy 36 CNK @ $16.82</v>
      </c>
      <c r="L777" s="9">
        <f>L776-(G777*B777)</f>
        <v>206638</v>
      </c>
      <c r="M777" s="36">
        <f>M776-(G777*B777)</f>
        <v>203475.89</v>
      </c>
      <c r="N777" s="35" t="str">
        <f>TEXT(ROUND(M777,2),"$#,##0.00")&amp;" will be the balance in the account after purchases.  "</f>
        <v xml:space="preserve">$203,475.89 will be the balance in the account after purchases.  </v>
      </c>
      <c r="O777" s="35"/>
      <c r="P777" s="35"/>
      <c r="Q777" s="10"/>
    </row>
    <row r="778" spans="1:17" x14ac:dyDescent="0.45">
      <c r="A778" s="13"/>
      <c r="B778" s="35"/>
      <c r="C778" s="9"/>
      <c r="D778" s="9">
        <f>SUM(D775:D777)</f>
        <v>3370.9599999999996</v>
      </c>
      <c r="E778" s="35"/>
      <c r="F778" s="38">
        <f>SUM(F775:F777)</f>
        <v>1</v>
      </c>
      <c r="G778" s="9" t="s">
        <v>15</v>
      </c>
      <c r="H778" s="9">
        <f>SUM(H775:H777)</f>
        <v>-9.3399999999998045</v>
      </c>
      <c r="I778" s="35"/>
      <c r="J778" s="35"/>
      <c r="K778" s="35"/>
      <c r="L778" s="9"/>
      <c r="M778" s="35"/>
      <c r="N778" s="35" t="s">
        <v>27</v>
      </c>
      <c r="O778" s="35"/>
      <c r="P778" s="35"/>
      <c r="Q778" s="10"/>
    </row>
    <row r="779" spans="1:17" x14ac:dyDescent="0.45">
      <c r="A779" s="13"/>
      <c r="B779" s="35"/>
      <c r="C779" s="9"/>
      <c r="D779" s="9"/>
      <c r="E779" s="35"/>
      <c r="F779" s="35"/>
      <c r="G779" s="9"/>
      <c r="H779" s="9"/>
      <c r="I779" s="35"/>
      <c r="J779" s="35"/>
      <c r="K779" s="35"/>
      <c r="L779" s="9"/>
      <c r="M779" s="11" t="str">
        <f>IF(J770+M777&gt;0,"Credit Surplus","Credit Shortage")</f>
        <v>Credit Surplus</v>
      </c>
      <c r="N779" s="36">
        <f>J770+M777</f>
        <v>206638</v>
      </c>
      <c r="O779" s="35" t="s">
        <v>60</v>
      </c>
      <c r="P779" s="35"/>
      <c r="Q779" s="10"/>
    </row>
    <row r="780" spans="1:17" x14ac:dyDescent="0.45">
      <c r="A780" s="13"/>
      <c r="B780" s="35"/>
      <c r="C780" s="9"/>
      <c r="D780" s="9"/>
      <c r="E780" s="35"/>
      <c r="F780" s="35"/>
      <c r="G780" s="9"/>
      <c r="H780" s="9"/>
      <c r="I780" s="35"/>
      <c r="J780" s="35"/>
      <c r="K780" s="35"/>
      <c r="L780" s="9"/>
      <c r="M780" s="35"/>
      <c r="N780" s="35"/>
      <c r="O780" s="35"/>
      <c r="P780" s="35"/>
      <c r="Q780" s="10"/>
    </row>
    <row r="781" spans="1:17" x14ac:dyDescent="0.45">
      <c r="A781" s="13"/>
      <c r="B781" s="35"/>
      <c r="C781" s="9"/>
      <c r="D781" s="9"/>
      <c r="E781" s="35"/>
      <c r="F781" s="35"/>
      <c r="G781" s="9"/>
      <c r="H781" s="9"/>
      <c r="I781" s="35"/>
      <c r="J781" s="35"/>
      <c r="K781" s="35"/>
      <c r="L781" s="35"/>
      <c r="M781" s="35"/>
      <c r="N781" s="35"/>
      <c r="O781" s="35"/>
      <c r="P781" s="35"/>
      <c r="Q781" s="10"/>
    </row>
    <row r="782" spans="1:17" x14ac:dyDescent="0.45">
      <c r="A782" s="13" t="s">
        <v>11</v>
      </c>
      <c r="B782" s="35"/>
      <c r="C782" s="9"/>
      <c r="D782" s="21">
        <v>233.37</v>
      </c>
      <c r="E782" s="35" t="s">
        <v>76</v>
      </c>
      <c r="F782" s="35"/>
      <c r="G782" s="9"/>
      <c r="H782" s="9"/>
      <c r="I782" s="35"/>
      <c r="J782" s="35"/>
      <c r="K782" s="35"/>
      <c r="L782" s="35"/>
      <c r="M782" s="35"/>
      <c r="N782" s="35"/>
      <c r="O782" s="35"/>
      <c r="P782" s="35"/>
      <c r="Q782" s="10"/>
    </row>
    <row r="783" spans="1:17" x14ac:dyDescent="0.45">
      <c r="A783" s="13" t="s">
        <v>12</v>
      </c>
      <c r="B783" s="35"/>
      <c r="C783" s="9"/>
      <c r="D783" s="9">
        <f>H770</f>
        <v>-50.190000000000168</v>
      </c>
      <c r="E783" s="35" t="s">
        <v>16</v>
      </c>
      <c r="F783" s="35"/>
      <c r="G783" s="9"/>
      <c r="H783" s="9"/>
      <c r="I783" s="35"/>
      <c r="J783" s="35"/>
      <c r="K783" s="35"/>
      <c r="L783" s="35"/>
      <c r="M783" s="35"/>
      <c r="N783" s="35"/>
      <c r="O783" s="35"/>
      <c r="P783" s="35"/>
      <c r="Q783" s="10"/>
    </row>
    <row r="784" spans="1:17" x14ac:dyDescent="0.45">
      <c r="A784" s="13" t="s">
        <v>13</v>
      </c>
      <c r="B784" s="35"/>
      <c r="C784" s="9"/>
      <c r="D784" s="9">
        <f>D782+D783</f>
        <v>183.17999999999984</v>
      </c>
      <c r="E784" s="35"/>
      <c r="F784" s="35"/>
      <c r="G784" s="9"/>
      <c r="H784" s="9"/>
      <c r="I784" s="35"/>
      <c r="J784" s="35"/>
      <c r="K784" s="35"/>
      <c r="L784" s="35"/>
      <c r="M784" s="35"/>
      <c r="N784" s="35"/>
      <c r="O784" s="35"/>
      <c r="P784" s="35"/>
      <c r="Q784" s="10"/>
    </row>
    <row r="785" spans="1:17" x14ac:dyDescent="0.45">
      <c r="A785" s="13" t="s">
        <v>14</v>
      </c>
      <c r="B785" s="35"/>
      <c r="C785" s="9"/>
      <c r="D785" s="9">
        <f>H778</f>
        <v>-9.3399999999998045</v>
      </c>
      <c r="E785" s="35" t="s">
        <v>17</v>
      </c>
      <c r="F785" s="35"/>
      <c r="G785" s="9"/>
      <c r="H785" s="9"/>
      <c r="I785" s="35"/>
      <c r="J785" s="35"/>
      <c r="K785" s="35"/>
      <c r="L785" s="35"/>
      <c r="M785" s="35"/>
      <c r="N785" s="35"/>
      <c r="O785" s="35"/>
      <c r="P785" s="35"/>
      <c r="Q785" s="10"/>
    </row>
    <row r="786" spans="1:17" x14ac:dyDescent="0.45">
      <c r="A786" s="13" t="s">
        <v>13</v>
      </c>
      <c r="B786" s="35"/>
      <c r="C786" s="9"/>
      <c r="D786" s="27">
        <f>D784-D785</f>
        <v>192.51999999999964</v>
      </c>
      <c r="E786" s="19" t="s">
        <v>18</v>
      </c>
      <c r="F786" s="35"/>
      <c r="G786" s="9"/>
      <c r="H786" s="9"/>
      <c r="I786" s="35"/>
      <c r="J786" s="35"/>
      <c r="K786" s="35"/>
      <c r="L786" s="35"/>
      <c r="M786" s="35"/>
      <c r="N786" s="35"/>
      <c r="O786" s="35"/>
      <c r="P786" s="35"/>
      <c r="Q786" s="10"/>
    </row>
    <row r="787" spans="1:17" ht="14.65" thickBot="1" x14ac:dyDescent="0.5">
      <c r="A787" s="15"/>
      <c r="B787" s="16"/>
      <c r="C787" s="17"/>
      <c r="D787" s="17"/>
      <c r="E787" s="16"/>
      <c r="F787" s="16"/>
      <c r="G787" s="17"/>
      <c r="H787" s="17"/>
      <c r="I787" s="16"/>
      <c r="J787" s="16"/>
      <c r="K787" s="16"/>
      <c r="L787" s="16"/>
      <c r="M787" s="16"/>
      <c r="N787" s="16"/>
      <c r="O787" s="16"/>
      <c r="P787" s="16"/>
      <c r="Q787" s="18"/>
    </row>
    <row r="788" spans="1:17" ht="14.65" thickTop="1" x14ac:dyDescent="0.45"/>
    <row r="790" spans="1:17" ht="14.65" thickBot="1" x14ac:dyDescent="0.5"/>
    <row r="791" spans="1:17" ht="14.65" thickTop="1" x14ac:dyDescent="0.45">
      <c r="A791" s="2"/>
      <c r="B791" s="3"/>
      <c r="C791" s="4">
        <v>45016</v>
      </c>
      <c r="D791" s="5"/>
      <c r="E791" s="3"/>
      <c r="F791" s="3"/>
      <c r="G791" s="5"/>
      <c r="H791" s="5"/>
      <c r="I791" s="3"/>
      <c r="J791" s="3"/>
      <c r="K791" s="3"/>
      <c r="L791" s="20" t="s">
        <v>19</v>
      </c>
      <c r="M791" s="3"/>
      <c r="N791" s="3"/>
      <c r="O791" s="3"/>
      <c r="P791" s="3"/>
      <c r="Q791" s="6"/>
    </row>
    <row r="792" spans="1:17" x14ac:dyDescent="0.45">
      <c r="A792" s="7" t="s">
        <v>5</v>
      </c>
      <c r="B792" s="35"/>
      <c r="C792" s="9"/>
      <c r="D792" s="9"/>
      <c r="E792" s="35"/>
      <c r="F792" s="35"/>
      <c r="G792" s="9"/>
      <c r="H792" s="9"/>
      <c r="I792" s="35"/>
      <c r="J792" s="11" t="s">
        <v>24</v>
      </c>
      <c r="K792" s="35"/>
      <c r="L792" s="11" t="s">
        <v>10</v>
      </c>
      <c r="M792" s="35"/>
      <c r="N792" s="35"/>
      <c r="O792" s="35"/>
      <c r="P792" s="35"/>
      <c r="Q792" s="10"/>
    </row>
    <row r="793" spans="1:17" x14ac:dyDescent="0.45">
      <c r="A793" s="7" t="s">
        <v>0</v>
      </c>
      <c r="B793" s="11" t="s">
        <v>3</v>
      </c>
      <c r="C793" s="12" t="s">
        <v>1</v>
      </c>
      <c r="D793" s="12" t="s">
        <v>4</v>
      </c>
      <c r="E793" s="11" t="s">
        <v>7</v>
      </c>
      <c r="F793" s="37" t="s">
        <v>92</v>
      </c>
      <c r="G793" s="12" t="s">
        <v>8</v>
      </c>
      <c r="H793" s="12" t="s">
        <v>9</v>
      </c>
      <c r="I793" s="33" t="s">
        <v>70</v>
      </c>
      <c r="J793" s="11" t="s">
        <v>23</v>
      </c>
      <c r="K793" s="35"/>
      <c r="L793" s="31">
        <v>209289.69</v>
      </c>
      <c r="M793" s="35" t="s">
        <v>118</v>
      </c>
      <c r="N793" s="35"/>
      <c r="O793" s="35"/>
      <c r="P793" s="35"/>
      <c r="Q793" s="10"/>
    </row>
    <row r="794" spans="1:17" x14ac:dyDescent="0.45">
      <c r="A794" s="13" t="s">
        <v>122</v>
      </c>
      <c r="B794" s="35">
        <v>16</v>
      </c>
      <c r="C794" s="9">
        <v>66.849999999999994</v>
      </c>
      <c r="D794" s="9">
        <f>C794*B794</f>
        <v>1069.5999999999999</v>
      </c>
      <c r="E794" s="36"/>
      <c r="F794" s="38">
        <f>D794/D797</f>
        <v>1</v>
      </c>
      <c r="G794" s="40">
        <v>67.03</v>
      </c>
      <c r="H794" s="9">
        <f>(B794*G794)-D794</f>
        <v>2.8800000000001091</v>
      </c>
      <c r="I794" s="35" t="s">
        <v>71</v>
      </c>
      <c r="J794" s="36">
        <f>G794*B794</f>
        <v>1072.48</v>
      </c>
      <c r="K794" s="35" t="str">
        <f>"sell "&amp;B794&amp;" "&amp;A794&amp;" @ $"&amp;G794</f>
        <v>sell 16 IEFA @ $67.03</v>
      </c>
      <c r="L794" s="9">
        <f>L793+(G794*B794)</f>
        <v>210362.17</v>
      </c>
      <c r="M794" s="35"/>
      <c r="N794" s="35"/>
      <c r="O794" s="35"/>
      <c r="P794" s="35"/>
      <c r="Q794" s="10"/>
    </row>
    <row r="795" spans="1:17" x14ac:dyDescent="0.45">
      <c r="A795" s="13"/>
      <c r="B795" s="35"/>
      <c r="C795" s="9"/>
      <c r="D795" s="9">
        <f>C795*B795</f>
        <v>0</v>
      </c>
      <c r="E795" s="36"/>
      <c r="F795" s="38">
        <f>D795/D797</f>
        <v>0</v>
      </c>
      <c r="G795" s="40"/>
      <c r="H795" s="9">
        <f>(B795*G795)-D795</f>
        <v>0</v>
      </c>
      <c r="I795" s="35"/>
      <c r="J795" s="36">
        <f>G795*B795</f>
        <v>0</v>
      </c>
      <c r="K795" s="35" t="str">
        <f>"sell "&amp;B795&amp;" "&amp;A795&amp;" @ $"&amp;G795</f>
        <v>sell   @ $</v>
      </c>
      <c r="L795" s="9">
        <f>L794+(G795*B795)</f>
        <v>210362.17</v>
      </c>
      <c r="M795" s="35"/>
      <c r="N795" s="35"/>
      <c r="O795" s="35"/>
      <c r="P795" s="35"/>
      <c r="Q795" s="10"/>
    </row>
    <row r="796" spans="1:17" x14ac:dyDescent="0.45">
      <c r="A796" s="13"/>
      <c r="B796" s="35"/>
      <c r="C796" s="9"/>
      <c r="D796" s="9">
        <f>C796*B796</f>
        <v>0</v>
      </c>
      <c r="E796" s="36"/>
      <c r="F796" s="38">
        <f>D796/D797</f>
        <v>0</v>
      </c>
      <c r="G796" s="40"/>
      <c r="H796" s="9">
        <f>(B796*G796)-D796</f>
        <v>0</v>
      </c>
      <c r="I796" s="35"/>
      <c r="J796" s="36">
        <f>G796*B796</f>
        <v>0</v>
      </c>
      <c r="K796" s="35" t="str">
        <f>"sell "&amp;B796&amp;" "&amp;A796&amp;" @ $"&amp;G796</f>
        <v>sell   @ $</v>
      </c>
      <c r="L796" s="9">
        <f>L795+(G796*B796)</f>
        <v>210362.17</v>
      </c>
      <c r="M796" s="35" t="s">
        <v>22</v>
      </c>
      <c r="N796" s="35"/>
      <c r="O796" s="35"/>
      <c r="P796" s="35"/>
      <c r="Q796" s="10"/>
    </row>
    <row r="797" spans="1:17" x14ac:dyDescent="0.45">
      <c r="A797" s="13"/>
      <c r="B797" s="35"/>
      <c r="C797" s="9"/>
      <c r="D797" s="9">
        <f>SUM(D794:D796)</f>
        <v>1069.5999999999999</v>
      </c>
      <c r="E797" s="36"/>
      <c r="F797" s="38">
        <f>SUM(F794:F796)</f>
        <v>1</v>
      </c>
      <c r="G797" s="41"/>
      <c r="H797" s="9">
        <f>SUM(H794:H796)</f>
        <v>2.8800000000001091</v>
      </c>
      <c r="I797" s="35"/>
      <c r="J797" s="36">
        <f>SUM(J794:J796)</f>
        <v>1072.48</v>
      </c>
      <c r="K797" s="35"/>
      <c r="L797" s="9"/>
      <c r="M797" s="35"/>
      <c r="N797" s="35"/>
      <c r="O797" s="35"/>
      <c r="P797" s="35"/>
      <c r="Q797" s="10"/>
    </row>
    <row r="798" spans="1:17" x14ac:dyDescent="0.45">
      <c r="A798" s="13"/>
      <c r="B798" s="35"/>
      <c r="C798" s="9"/>
      <c r="D798" s="9"/>
      <c r="E798" s="35"/>
      <c r="F798" s="35"/>
      <c r="G798" s="41"/>
      <c r="H798" s="9"/>
      <c r="I798" s="35"/>
      <c r="J798" s="35"/>
      <c r="K798" s="35"/>
      <c r="L798" s="9"/>
      <c r="M798" s="35"/>
      <c r="N798" s="35"/>
      <c r="O798" s="35"/>
      <c r="P798" s="35"/>
      <c r="Q798" s="10"/>
    </row>
    <row r="799" spans="1:17" x14ac:dyDescent="0.45">
      <c r="A799" s="13"/>
      <c r="B799" s="35"/>
      <c r="C799" s="9"/>
      <c r="D799" s="9"/>
      <c r="E799" s="19"/>
      <c r="F799" s="35"/>
      <c r="G799" s="41"/>
      <c r="H799" s="9"/>
      <c r="I799" s="35"/>
      <c r="J799" s="35"/>
      <c r="K799" s="35"/>
      <c r="L799" s="9"/>
      <c r="M799" s="11" t="s">
        <v>20</v>
      </c>
      <c r="N799" s="35"/>
      <c r="O799" s="35"/>
      <c r="P799" s="35"/>
      <c r="Q799" s="10"/>
    </row>
    <row r="800" spans="1:17" x14ac:dyDescent="0.45">
      <c r="A800" s="7" t="s">
        <v>6</v>
      </c>
      <c r="B800" s="35"/>
      <c r="C800" s="9"/>
      <c r="D800" s="9"/>
      <c r="E800" s="19"/>
      <c r="F800" s="35"/>
      <c r="G800" s="41"/>
      <c r="H800" s="9"/>
      <c r="I800" s="35"/>
      <c r="J800" s="35"/>
      <c r="K800" s="35"/>
      <c r="L800" s="9"/>
      <c r="M800" s="11" t="s">
        <v>21</v>
      </c>
      <c r="N800" s="35"/>
      <c r="O800" s="35"/>
      <c r="P800" s="35"/>
      <c r="Q800" s="10"/>
    </row>
    <row r="801" spans="1:17" x14ac:dyDescent="0.45">
      <c r="A801" s="7" t="s">
        <v>0</v>
      </c>
      <c r="B801" s="11" t="s">
        <v>3</v>
      </c>
      <c r="C801" s="12" t="s">
        <v>1</v>
      </c>
      <c r="D801" s="12" t="s">
        <v>2</v>
      </c>
      <c r="E801" s="22" t="s">
        <v>7</v>
      </c>
      <c r="F801" s="39" t="s">
        <v>92</v>
      </c>
      <c r="G801" s="42" t="s">
        <v>8</v>
      </c>
      <c r="H801" s="12" t="s">
        <v>9</v>
      </c>
      <c r="I801" s="35"/>
      <c r="J801" s="35"/>
      <c r="K801" s="35"/>
      <c r="L801" s="9"/>
      <c r="M801" s="36">
        <f>L796</f>
        <v>210362.17</v>
      </c>
      <c r="N801" s="35"/>
      <c r="O801" s="35"/>
      <c r="P801" s="35"/>
      <c r="Q801" s="10"/>
    </row>
    <row r="802" spans="1:17" x14ac:dyDescent="0.45">
      <c r="A802" s="13" t="s">
        <v>126</v>
      </c>
      <c r="B802" s="35">
        <v>31</v>
      </c>
      <c r="C802" s="9">
        <v>17.739999999999998</v>
      </c>
      <c r="D802" s="9">
        <f>C802*B802</f>
        <v>549.93999999999994</v>
      </c>
      <c r="E802" s="36"/>
      <c r="F802" s="38">
        <f>D802/D805</f>
        <v>0.15973347739960381</v>
      </c>
      <c r="G802" s="40">
        <v>17.989999999999998</v>
      </c>
      <c r="H802" s="9">
        <f>(B802*G802)-D802</f>
        <v>7.75</v>
      </c>
      <c r="I802" s="35" t="s">
        <v>71</v>
      </c>
      <c r="J802" s="35"/>
      <c r="K802" s="35" t="str">
        <f>"buy "&amp;B802&amp;" "&amp;A802&amp;" @ $"&amp;G802</f>
        <v>buy 31 MNSO @ $17.99</v>
      </c>
      <c r="L802" s="9">
        <f>L796-(G802*B802)</f>
        <v>209804.48</v>
      </c>
      <c r="M802" s="36">
        <f>L793-(G802*B802)</f>
        <v>208732</v>
      </c>
      <c r="N802" s="35"/>
      <c r="O802" s="35"/>
      <c r="P802" s="35"/>
      <c r="Q802" s="10"/>
    </row>
    <row r="803" spans="1:17" x14ac:dyDescent="0.45">
      <c r="A803" s="13" t="s">
        <v>127</v>
      </c>
      <c r="B803" s="35">
        <v>9</v>
      </c>
      <c r="C803" s="9">
        <v>133.62</v>
      </c>
      <c r="D803" s="9">
        <f>C803*B803</f>
        <v>1202.58</v>
      </c>
      <c r="E803" s="36"/>
      <c r="F803" s="38">
        <f>D803/D805</f>
        <v>0.34929680556281695</v>
      </c>
      <c r="G803" s="40">
        <v>132.37</v>
      </c>
      <c r="H803" s="9">
        <f>(B803*G803)-D803</f>
        <v>-11.25</v>
      </c>
      <c r="I803" s="35" t="s">
        <v>71</v>
      </c>
      <c r="J803" s="35"/>
      <c r="K803" s="35" t="str">
        <f>"buy "&amp;B803&amp;" "&amp;A803&amp;" @ $"&amp;G803</f>
        <v>buy 9 SPOT @ $132.37</v>
      </c>
      <c r="L803" s="9">
        <f>L802-(G803*B803)</f>
        <v>208613.15000000002</v>
      </c>
      <c r="M803" s="36">
        <f>M802-(G803*B803)</f>
        <v>207540.67</v>
      </c>
      <c r="N803" s="35"/>
      <c r="O803" s="35"/>
      <c r="P803" s="35"/>
      <c r="Q803" s="10"/>
    </row>
    <row r="804" spans="1:17" x14ac:dyDescent="0.45">
      <c r="A804" s="23" t="s">
        <v>128</v>
      </c>
      <c r="B804" s="24">
        <v>223</v>
      </c>
      <c r="C804" s="25">
        <v>7.58</v>
      </c>
      <c r="D804" s="25">
        <f>C804*B804</f>
        <v>1690.34</v>
      </c>
      <c r="E804" s="36"/>
      <c r="F804" s="38">
        <f>D804/D805</f>
        <v>0.49096971703757925</v>
      </c>
      <c r="G804" s="43">
        <v>7.97</v>
      </c>
      <c r="H804" s="25">
        <f>(B804*G804)-D804</f>
        <v>86.970000000000027</v>
      </c>
      <c r="I804" s="35" t="s">
        <v>71</v>
      </c>
      <c r="J804" s="35"/>
      <c r="K804" s="35" t="str">
        <f>"buy "&amp;B804&amp;" "&amp;A804&amp;" @ $"&amp;G804</f>
        <v>buy 223 BORR @ $7.97</v>
      </c>
      <c r="L804" s="9">
        <f>L803-(G804*B804)</f>
        <v>206835.84000000003</v>
      </c>
      <c r="M804" s="36">
        <f>M803-(G804*B804)</f>
        <v>205763.36000000002</v>
      </c>
      <c r="N804" s="35" t="str">
        <f>TEXT(ROUND(M804,2),"$#,##0.00")&amp;" will be the balance in the account after purchases.  "</f>
        <v xml:space="preserve">$205,763.36 will be the balance in the account after purchases.  </v>
      </c>
      <c r="O804" s="35"/>
      <c r="P804" s="35"/>
      <c r="Q804" s="10"/>
    </row>
    <row r="805" spans="1:17" x14ac:dyDescent="0.45">
      <c r="A805" s="13"/>
      <c r="B805" s="35"/>
      <c r="C805" s="9"/>
      <c r="D805" s="9">
        <f>SUM(D802:D804)</f>
        <v>3442.8599999999997</v>
      </c>
      <c r="E805" s="35"/>
      <c r="F805" s="38">
        <f>SUM(F802:F804)</f>
        <v>1</v>
      </c>
      <c r="G805" s="9" t="s">
        <v>15</v>
      </c>
      <c r="H805" s="9">
        <f>SUM(H802:H804)</f>
        <v>83.470000000000027</v>
      </c>
      <c r="I805" s="35"/>
      <c r="J805" s="35"/>
      <c r="K805" s="35"/>
      <c r="L805" s="9"/>
      <c r="M805" s="35"/>
      <c r="N805" s="35" t="s">
        <v>27</v>
      </c>
      <c r="O805" s="35"/>
      <c r="P805" s="35"/>
      <c r="Q805" s="10"/>
    </row>
    <row r="806" spans="1:17" x14ac:dyDescent="0.45">
      <c r="A806" s="13"/>
      <c r="B806" s="35"/>
      <c r="C806" s="9"/>
      <c r="D806" s="9"/>
      <c r="E806" s="35"/>
      <c r="F806" s="35"/>
      <c r="G806" s="9"/>
      <c r="H806" s="9"/>
      <c r="I806" s="35"/>
      <c r="J806" s="35"/>
      <c r="K806" s="35"/>
      <c r="L806" s="9"/>
      <c r="M806" s="11" t="str">
        <f>IF(J797+M804&gt;0,"Credit Surplus","Credit Shortage")</f>
        <v>Credit Surplus</v>
      </c>
      <c r="N806" s="36">
        <f>J797+M804</f>
        <v>206835.84000000003</v>
      </c>
      <c r="O806" s="35" t="s">
        <v>60</v>
      </c>
      <c r="P806" s="35"/>
      <c r="Q806" s="10"/>
    </row>
    <row r="807" spans="1:17" x14ac:dyDescent="0.45">
      <c r="A807" s="13"/>
      <c r="B807" s="35"/>
      <c r="C807" s="9"/>
      <c r="D807" s="9"/>
      <c r="E807" s="35"/>
      <c r="F807" s="35"/>
      <c r="G807" s="9"/>
      <c r="H807" s="9"/>
      <c r="I807" s="35"/>
      <c r="J807" s="35"/>
      <c r="K807" s="35"/>
      <c r="L807" s="9"/>
      <c r="M807" s="35"/>
      <c r="N807" s="35"/>
      <c r="O807" s="35"/>
      <c r="P807" s="35"/>
      <c r="Q807" s="10"/>
    </row>
    <row r="808" spans="1:17" x14ac:dyDescent="0.45">
      <c r="A808" s="13"/>
      <c r="B808" s="35"/>
      <c r="C808" s="9"/>
      <c r="D808" s="9"/>
      <c r="E808" s="35"/>
      <c r="F808" s="35"/>
      <c r="G808" s="9"/>
      <c r="H808" s="9"/>
      <c r="I808" s="35"/>
      <c r="J808" s="35"/>
      <c r="K808" s="35"/>
      <c r="L808" s="35"/>
      <c r="M808" s="35"/>
      <c r="N808" s="35"/>
      <c r="O808" s="35"/>
      <c r="P808" s="35"/>
      <c r="Q808" s="10"/>
    </row>
    <row r="809" spans="1:17" x14ac:dyDescent="0.45">
      <c r="A809" s="13" t="s">
        <v>11</v>
      </c>
      <c r="B809" s="35"/>
      <c r="C809" s="9"/>
      <c r="D809" s="21">
        <v>502.4</v>
      </c>
      <c r="E809" s="35" t="s">
        <v>76</v>
      </c>
      <c r="F809" s="35"/>
      <c r="G809" s="9"/>
      <c r="H809" s="9"/>
      <c r="I809" s="35"/>
      <c r="J809" s="35"/>
      <c r="K809" s="35"/>
      <c r="L809" s="35"/>
      <c r="M809" s="35"/>
      <c r="N809" s="35"/>
      <c r="O809" s="35"/>
      <c r="P809" s="35"/>
      <c r="Q809" s="10"/>
    </row>
    <row r="810" spans="1:17" x14ac:dyDescent="0.45">
      <c r="A810" s="13" t="s">
        <v>12</v>
      </c>
      <c r="B810" s="35"/>
      <c r="C810" s="9"/>
      <c r="D810" s="9">
        <f>H797</f>
        <v>2.8800000000001091</v>
      </c>
      <c r="E810" s="35" t="s">
        <v>16</v>
      </c>
      <c r="F810" s="35"/>
      <c r="G810" s="9"/>
      <c r="H810" s="9"/>
      <c r="I810" s="35"/>
      <c r="J810" s="35"/>
      <c r="K810" s="35"/>
      <c r="L810" s="35"/>
      <c r="M810" s="35"/>
      <c r="N810" s="35"/>
      <c r="O810" s="35"/>
      <c r="P810" s="35"/>
      <c r="Q810" s="10"/>
    </row>
    <row r="811" spans="1:17" x14ac:dyDescent="0.45">
      <c r="A811" s="13" t="s">
        <v>13</v>
      </c>
      <c r="B811" s="35"/>
      <c r="C811" s="9"/>
      <c r="D811" s="9">
        <f>D809+D810</f>
        <v>505.28000000000009</v>
      </c>
      <c r="E811" s="35"/>
      <c r="F811" s="35"/>
      <c r="G811" s="9"/>
      <c r="H811" s="9"/>
      <c r="I811" s="35"/>
      <c r="J811" s="35"/>
      <c r="K811" s="35"/>
      <c r="L811" s="35"/>
      <c r="M811" s="35"/>
      <c r="N811" s="35"/>
      <c r="O811" s="35"/>
      <c r="P811" s="35"/>
      <c r="Q811" s="10"/>
    </row>
    <row r="812" spans="1:17" x14ac:dyDescent="0.45">
      <c r="A812" s="13" t="s">
        <v>14</v>
      </c>
      <c r="B812" s="35"/>
      <c r="C812" s="9"/>
      <c r="D812" s="9">
        <f>H805</f>
        <v>83.470000000000027</v>
      </c>
      <c r="E812" s="35" t="s">
        <v>17</v>
      </c>
      <c r="F812" s="35"/>
      <c r="G812" s="9"/>
      <c r="H812" s="9"/>
      <c r="I812" s="35"/>
      <c r="J812" s="35"/>
      <c r="K812" s="35"/>
      <c r="L812" s="35"/>
      <c r="M812" s="35"/>
      <c r="N812" s="35"/>
      <c r="O812" s="35"/>
      <c r="P812" s="35"/>
      <c r="Q812" s="10"/>
    </row>
    <row r="813" spans="1:17" x14ac:dyDescent="0.45">
      <c r="A813" s="13" t="s">
        <v>13</v>
      </c>
      <c r="B813" s="35"/>
      <c r="C813" s="9"/>
      <c r="D813" s="27">
        <f>D811-D812</f>
        <v>421.81000000000006</v>
      </c>
      <c r="E813" s="19" t="s">
        <v>18</v>
      </c>
      <c r="F813" s="35"/>
      <c r="G813" s="9"/>
      <c r="H813" s="9"/>
      <c r="I813" s="35"/>
      <c r="J813" s="35"/>
      <c r="K813" s="35"/>
      <c r="L813" s="35"/>
      <c r="M813" s="35"/>
      <c r="N813" s="35"/>
      <c r="O813" s="35"/>
      <c r="P813" s="35"/>
      <c r="Q813" s="10"/>
    </row>
    <row r="814" spans="1:17" ht="14.65" thickBot="1" x14ac:dyDescent="0.5">
      <c r="A814" s="15"/>
      <c r="B814" s="16"/>
      <c r="C814" s="17"/>
      <c r="D814" s="17"/>
      <c r="E814" s="16"/>
      <c r="F814" s="16"/>
      <c r="G814" s="17"/>
      <c r="H814" s="17"/>
      <c r="I814" s="16"/>
      <c r="J814" s="16"/>
      <c r="K814" s="16"/>
      <c r="L814" s="16"/>
      <c r="M814" s="16"/>
      <c r="N814" s="16"/>
      <c r="O814" s="16"/>
      <c r="P814" s="16"/>
      <c r="Q814" s="18"/>
    </row>
    <row r="815" spans="1:17" ht="14.65" thickTop="1" x14ac:dyDescent="0.45"/>
    <row r="817" spans="1:17" ht="14.65" thickBot="1" x14ac:dyDescent="0.5"/>
    <row r="818" spans="1:17" ht="14.65" thickTop="1" x14ac:dyDescent="0.45">
      <c r="A818" s="2"/>
      <c r="B818" s="3"/>
      <c r="C818" s="4">
        <v>44985</v>
      </c>
      <c r="D818" s="5"/>
      <c r="E818" s="3"/>
      <c r="F818" s="3"/>
      <c r="G818" s="5"/>
      <c r="H818" s="5"/>
      <c r="I818" s="3"/>
      <c r="J818" s="3"/>
      <c r="K818" s="3"/>
      <c r="L818" s="20" t="s">
        <v>19</v>
      </c>
      <c r="M818" s="3"/>
      <c r="N818" s="3"/>
      <c r="O818" s="3"/>
      <c r="P818" s="3"/>
      <c r="Q818" s="6"/>
    </row>
    <row r="819" spans="1:17" x14ac:dyDescent="0.45">
      <c r="A819" s="7" t="s">
        <v>5</v>
      </c>
      <c r="B819" s="35"/>
      <c r="C819" s="9"/>
      <c r="D819" s="9"/>
      <c r="E819" s="35"/>
      <c r="F819" s="35"/>
      <c r="G819" s="9"/>
      <c r="H819" s="9"/>
      <c r="I819" s="35"/>
      <c r="J819" s="11" t="s">
        <v>24</v>
      </c>
      <c r="K819" s="35"/>
      <c r="L819" s="11" t="s">
        <v>10</v>
      </c>
      <c r="M819" s="35"/>
      <c r="N819" s="35"/>
      <c r="O819" s="35"/>
      <c r="P819" s="35"/>
      <c r="Q819" s="10"/>
    </row>
    <row r="820" spans="1:17" x14ac:dyDescent="0.45">
      <c r="A820" s="7" t="s">
        <v>0</v>
      </c>
      <c r="B820" s="11" t="s">
        <v>3</v>
      </c>
      <c r="C820" s="12" t="s">
        <v>1</v>
      </c>
      <c r="D820" s="12" t="s">
        <v>4</v>
      </c>
      <c r="E820" s="11" t="s">
        <v>7</v>
      </c>
      <c r="F820" s="37" t="s">
        <v>92</v>
      </c>
      <c r="G820" s="12" t="s">
        <v>8</v>
      </c>
      <c r="H820" s="12" t="s">
        <v>9</v>
      </c>
      <c r="I820" s="33" t="s">
        <v>70</v>
      </c>
      <c r="J820" s="11" t="s">
        <v>23</v>
      </c>
      <c r="K820" s="35"/>
      <c r="L820" s="31">
        <v>208689.72</v>
      </c>
      <c r="M820" s="35" t="s">
        <v>118</v>
      </c>
      <c r="N820" s="35"/>
      <c r="O820" s="35"/>
      <c r="P820" s="35"/>
      <c r="Q820" s="10"/>
    </row>
    <row r="821" spans="1:17" x14ac:dyDescent="0.45">
      <c r="A821" s="13" t="s">
        <v>119</v>
      </c>
      <c r="B821" s="35">
        <v>109</v>
      </c>
      <c r="C821" s="9">
        <v>11.77</v>
      </c>
      <c r="D821" s="9">
        <f>C821*B821</f>
        <v>1282.93</v>
      </c>
      <c r="E821" s="36" t="s">
        <v>33</v>
      </c>
      <c r="F821" s="38">
        <f>D821/D824</f>
        <v>0.32146544120594955</v>
      </c>
      <c r="G821" s="40">
        <v>11.71</v>
      </c>
      <c r="H821" s="9">
        <f>(B821*G821)-D821</f>
        <v>-6.5399999999999636</v>
      </c>
      <c r="I821" s="35" t="s">
        <v>71</v>
      </c>
      <c r="J821" s="36">
        <f>G821*B821</f>
        <v>1276.3900000000001</v>
      </c>
      <c r="K821" s="35" t="str">
        <f>"sell "&amp;B821&amp;" "&amp;A821&amp;" @ $"&amp;G821</f>
        <v>sell 109 YPF @ $11.71</v>
      </c>
      <c r="L821" s="9">
        <f>L820+(G821*B821)</f>
        <v>209966.11000000002</v>
      </c>
      <c r="M821" s="35"/>
      <c r="N821" s="35"/>
      <c r="O821" s="35"/>
      <c r="P821" s="35"/>
      <c r="Q821" s="10"/>
    </row>
    <row r="822" spans="1:17" x14ac:dyDescent="0.45">
      <c r="A822" s="13" t="s">
        <v>120</v>
      </c>
      <c r="B822" s="35">
        <v>41</v>
      </c>
      <c r="C822" s="9">
        <v>51.44</v>
      </c>
      <c r="D822" s="9">
        <f>C822*B822</f>
        <v>2109.04</v>
      </c>
      <c r="E822" s="36" t="s">
        <v>33</v>
      </c>
      <c r="F822" s="38">
        <f>D822/D824</f>
        <v>0.52846489997193602</v>
      </c>
      <c r="G822" s="40">
        <v>51.87</v>
      </c>
      <c r="H822" s="9">
        <f>(B822*G822)-D822</f>
        <v>17.630000000000109</v>
      </c>
      <c r="I822" s="35"/>
      <c r="J822" s="36">
        <f>G822*B822</f>
        <v>2126.67</v>
      </c>
      <c r="K822" s="35" t="str">
        <f>"sell "&amp;B822&amp;" "&amp;A822&amp;" @ $"&amp;G822</f>
        <v>sell 41 INSW @ $51.87</v>
      </c>
      <c r="L822" s="9">
        <f>L821+(G822*B822)</f>
        <v>212092.78000000003</v>
      </c>
      <c r="M822" s="35"/>
      <c r="N822" s="35"/>
      <c r="O822" s="35"/>
      <c r="P822" s="35"/>
      <c r="Q822" s="10"/>
    </row>
    <row r="823" spans="1:17" x14ac:dyDescent="0.45">
      <c r="A823" s="13" t="s">
        <v>121</v>
      </c>
      <c r="B823" s="35">
        <v>17</v>
      </c>
      <c r="C823" s="9">
        <v>35.229999999999997</v>
      </c>
      <c r="D823" s="9">
        <f>C823*B823</f>
        <v>598.91</v>
      </c>
      <c r="E823" s="36" t="s">
        <v>33</v>
      </c>
      <c r="F823" s="38">
        <f>D823/D824</f>
        <v>0.1500696588221144</v>
      </c>
      <c r="G823" s="40">
        <v>36.25</v>
      </c>
      <c r="H823" s="9">
        <f>(B823*G823)-D823</f>
        <v>17.340000000000032</v>
      </c>
      <c r="I823" s="35"/>
      <c r="J823" s="36">
        <f>G823*B823</f>
        <v>616.25</v>
      </c>
      <c r="K823" s="35" t="str">
        <f>"sell "&amp;B823&amp;" "&amp;A823&amp;" @ $"&amp;G823</f>
        <v>sell 17 TRMD @ $36.25</v>
      </c>
      <c r="L823" s="9">
        <f>L822+(G823*B823)</f>
        <v>212709.03000000003</v>
      </c>
      <c r="M823" s="35" t="s">
        <v>22</v>
      </c>
      <c r="N823" s="35"/>
      <c r="O823" s="35"/>
      <c r="P823" s="35"/>
      <c r="Q823" s="10"/>
    </row>
    <row r="824" spans="1:17" x14ac:dyDescent="0.45">
      <c r="A824" s="13"/>
      <c r="B824" s="35"/>
      <c r="C824" s="9"/>
      <c r="D824" s="9">
        <f>SUM(D821:D823)</f>
        <v>3990.88</v>
      </c>
      <c r="E824" s="36"/>
      <c r="F824" s="38">
        <f>SUM(F821:F823)</f>
        <v>1</v>
      </c>
      <c r="G824" s="41"/>
      <c r="H824" s="9">
        <f>SUM(H821:H823)</f>
        <v>28.430000000000177</v>
      </c>
      <c r="I824" s="35"/>
      <c r="J824" s="36">
        <f>SUM(J821:J823)</f>
        <v>4019.3100000000004</v>
      </c>
      <c r="K824" s="35"/>
      <c r="L824" s="9"/>
      <c r="M824" s="35"/>
      <c r="N824" s="35"/>
      <c r="O824" s="35"/>
      <c r="P824" s="35"/>
      <c r="Q824" s="10"/>
    </row>
    <row r="825" spans="1:17" x14ac:dyDescent="0.45">
      <c r="A825" s="13"/>
      <c r="B825" s="35"/>
      <c r="C825" s="9"/>
      <c r="D825" s="9"/>
      <c r="E825" s="35"/>
      <c r="F825" s="35"/>
      <c r="G825" s="41"/>
      <c r="H825" s="9"/>
      <c r="I825" s="35"/>
      <c r="J825" s="35"/>
      <c r="K825" s="35"/>
      <c r="L825" s="9"/>
      <c r="M825" s="35"/>
      <c r="N825" s="35"/>
      <c r="O825" s="35"/>
      <c r="P825" s="35"/>
      <c r="Q825" s="10"/>
    </row>
    <row r="826" spans="1:17" x14ac:dyDescent="0.45">
      <c r="A826" s="13"/>
      <c r="B826" s="35"/>
      <c r="C826" s="9"/>
      <c r="D826" s="9"/>
      <c r="E826" s="19"/>
      <c r="F826" s="35"/>
      <c r="G826" s="41"/>
      <c r="H826" s="9"/>
      <c r="I826" s="35"/>
      <c r="J826" s="35"/>
      <c r="K826" s="35"/>
      <c r="L826" s="9"/>
      <c r="M826" s="11" t="s">
        <v>20</v>
      </c>
      <c r="N826" s="35"/>
      <c r="O826" s="35"/>
      <c r="P826" s="35"/>
      <c r="Q826" s="10"/>
    </row>
    <row r="827" spans="1:17" x14ac:dyDescent="0.45">
      <c r="A827" s="7" t="s">
        <v>6</v>
      </c>
      <c r="B827" s="35"/>
      <c r="C827" s="9"/>
      <c r="D827" s="9"/>
      <c r="E827" s="19"/>
      <c r="F827" s="35"/>
      <c r="G827" s="41"/>
      <c r="H827" s="9"/>
      <c r="I827" s="35"/>
      <c r="J827" s="35"/>
      <c r="K827" s="35"/>
      <c r="L827" s="9"/>
      <c r="M827" s="11" t="s">
        <v>21</v>
      </c>
      <c r="N827" s="35"/>
      <c r="O827" s="35"/>
      <c r="P827" s="35"/>
      <c r="Q827" s="10"/>
    </row>
    <row r="828" spans="1:17" x14ac:dyDescent="0.45">
      <c r="A828" s="7" t="s">
        <v>0</v>
      </c>
      <c r="B828" s="11" t="s">
        <v>3</v>
      </c>
      <c r="C828" s="12" t="s">
        <v>1</v>
      </c>
      <c r="D828" s="12" t="s">
        <v>2</v>
      </c>
      <c r="E828" s="22" t="s">
        <v>7</v>
      </c>
      <c r="F828" s="39" t="s">
        <v>92</v>
      </c>
      <c r="G828" s="42" t="s">
        <v>8</v>
      </c>
      <c r="H828" s="12" t="s">
        <v>9</v>
      </c>
      <c r="I828" s="35"/>
      <c r="J828" s="35"/>
      <c r="K828" s="35"/>
      <c r="L828" s="9"/>
      <c r="M828" s="36">
        <f>L823</f>
        <v>212709.03000000003</v>
      </c>
      <c r="N828" s="35"/>
      <c r="O828" s="35"/>
      <c r="P828" s="35"/>
      <c r="Q828" s="10"/>
    </row>
    <row r="829" spans="1:17" x14ac:dyDescent="0.45">
      <c r="A829" s="13" t="s">
        <v>123</v>
      </c>
      <c r="B829" s="35">
        <v>2</v>
      </c>
      <c r="C829" s="9">
        <v>128.54</v>
      </c>
      <c r="D829" s="9">
        <f>C829*B829</f>
        <v>257.08</v>
      </c>
      <c r="E829" s="36" t="s">
        <v>33</v>
      </c>
      <c r="F829" s="38">
        <f>D829/D832</f>
        <v>7.5922600765486931E-2</v>
      </c>
      <c r="G829" s="40">
        <v>129.72</v>
      </c>
      <c r="H829" s="9">
        <f>(B829*G829)-D829</f>
        <v>2.3600000000000136</v>
      </c>
      <c r="I829" s="35" t="s">
        <v>71</v>
      </c>
      <c r="J829" s="35"/>
      <c r="K829" s="35" t="str">
        <f>"buy "&amp;B829&amp;" "&amp;A829&amp;" @ $"&amp;G829</f>
        <v>buy 2 ACLS @ $129.72</v>
      </c>
      <c r="L829" s="9">
        <f>L823-(G829*B829)</f>
        <v>212449.59000000003</v>
      </c>
      <c r="M829" s="36">
        <f>L820-(G829*B829)</f>
        <v>208430.28</v>
      </c>
      <c r="N829" s="35"/>
      <c r="O829" s="35"/>
      <c r="P829" s="35"/>
      <c r="Q829" s="10"/>
    </row>
    <row r="830" spans="1:17" x14ac:dyDescent="0.45">
      <c r="A830" s="13" t="s">
        <v>124</v>
      </c>
      <c r="B830" s="35">
        <v>10</v>
      </c>
      <c r="C830" s="9">
        <v>108.37</v>
      </c>
      <c r="D830" s="9">
        <f>C830*B830</f>
        <v>1083.7</v>
      </c>
      <c r="E830" s="36" t="s">
        <v>33</v>
      </c>
      <c r="F830" s="38">
        <f>D830/D832</f>
        <v>0.32004559845012526</v>
      </c>
      <c r="G830" s="40">
        <v>110</v>
      </c>
      <c r="H830" s="9">
        <f>(B830*G830)-D830</f>
        <v>16.299999999999955</v>
      </c>
      <c r="I830" s="35" t="s">
        <v>71</v>
      </c>
      <c r="J830" s="35"/>
      <c r="K830" s="35" t="str">
        <f>"buy "&amp;B830&amp;" "&amp;A830&amp;" @ $"&amp;G830</f>
        <v>buy 10 WYNN @ $110</v>
      </c>
      <c r="L830" s="9">
        <f>L829-(G830*B830)</f>
        <v>211349.59000000003</v>
      </c>
      <c r="M830" s="36">
        <f>M829-(G830*B830)</f>
        <v>207330.28</v>
      </c>
      <c r="N830" s="35"/>
      <c r="O830" s="35"/>
      <c r="P830" s="35"/>
      <c r="Q830" s="10"/>
    </row>
    <row r="831" spans="1:17" x14ac:dyDescent="0.45">
      <c r="A831" s="23" t="s">
        <v>125</v>
      </c>
      <c r="B831" s="24">
        <v>181</v>
      </c>
      <c r="C831" s="25">
        <v>11.3</v>
      </c>
      <c r="D831" s="25">
        <f>C831*B831</f>
        <v>2045.3000000000002</v>
      </c>
      <c r="E831" s="36" t="s">
        <v>33</v>
      </c>
      <c r="F831" s="38">
        <f>D831/D832</f>
        <v>0.6040318007843879</v>
      </c>
      <c r="G831" s="43">
        <v>11.4</v>
      </c>
      <c r="H831" s="25">
        <f>(B831*G831)-D831</f>
        <v>18.099999999999909</v>
      </c>
      <c r="I831" s="35" t="s">
        <v>71</v>
      </c>
      <c r="J831" s="35"/>
      <c r="K831" s="35" t="str">
        <f>"buy "&amp;B831&amp;" "&amp;A831&amp;" @ $"&amp;G831</f>
        <v>buy 181 COTY @ $11.4</v>
      </c>
      <c r="L831" s="9">
        <f>L830-(G831*B831)</f>
        <v>209286.19000000003</v>
      </c>
      <c r="M831" s="36">
        <f>M830-(G831*B831)</f>
        <v>205266.88</v>
      </c>
      <c r="N831" s="35" t="str">
        <f>TEXT(ROUND(M831,2),"$#,##0.00")&amp;" will be the balance in the account after purchases.  "</f>
        <v xml:space="preserve">$205,266.88 will be the balance in the account after purchases.  </v>
      </c>
      <c r="O831" s="35"/>
      <c r="P831" s="35"/>
      <c r="Q831" s="10"/>
    </row>
    <row r="832" spans="1:17" x14ac:dyDescent="0.45">
      <c r="A832" s="13"/>
      <c r="B832" s="35"/>
      <c r="C832" s="9"/>
      <c r="D832" s="9">
        <f>SUM(D829:D831)</f>
        <v>3386.08</v>
      </c>
      <c r="E832" s="35"/>
      <c r="F832" s="38">
        <f>SUM(F829:F831)</f>
        <v>1</v>
      </c>
      <c r="G832" s="9" t="s">
        <v>15</v>
      </c>
      <c r="H832" s="9">
        <f>SUM(H829:H831)</f>
        <v>36.759999999999877</v>
      </c>
      <c r="I832" s="35"/>
      <c r="J832" s="35"/>
      <c r="K832" s="35"/>
      <c r="L832" s="9"/>
      <c r="M832" s="35"/>
      <c r="N832" s="35" t="s">
        <v>27</v>
      </c>
      <c r="O832" s="35"/>
      <c r="P832" s="35"/>
      <c r="Q832" s="10"/>
    </row>
    <row r="833" spans="1:17" x14ac:dyDescent="0.45">
      <c r="A833" s="13"/>
      <c r="B833" s="35"/>
      <c r="C833" s="9"/>
      <c r="D833" s="9"/>
      <c r="E833" s="35"/>
      <c r="F833" s="35"/>
      <c r="G833" s="9"/>
      <c r="H833" s="9"/>
      <c r="I833" s="35"/>
      <c r="J833" s="35"/>
      <c r="K833" s="35"/>
      <c r="L833" s="9"/>
      <c r="M833" s="11" t="str">
        <f>IF(J824+M831&gt;0,"Credit Surplus","Credit Shortage")</f>
        <v>Credit Surplus</v>
      </c>
      <c r="N833" s="36">
        <f>J824+M831</f>
        <v>209286.19</v>
      </c>
      <c r="O833" s="35" t="s">
        <v>60</v>
      </c>
      <c r="P833" s="35"/>
      <c r="Q833" s="10"/>
    </row>
    <row r="834" spans="1:17" x14ac:dyDescent="0.45">
      <c r="A834" s="13"/>
      <c r="B834" s="35"/>
      <c r="C834" s="9"/>
      <c r="D834" s="9"/>
      <c r="E834" s="35"/>
      <c r="F834" s="35"/>
      <c r="G834" s="9"/>
      <c r="H834" s="9"/>
      <c r="I834" s="35"/>
      <c r="J834" s="35"/>
      <c r="K834" s="35"/>
      <c r="L834" s="9"/>
      <c r="M834" s="35"/>
      <c r="N834" s="35"/>
      <c r="O834" s="35"/>
      <c r="P834" s="35"/>
      <c r="Q834" s="10"/>
    </row>
    <row r="835" spans="1:17" x14ac:dyDescent="0.45">
      <c r="A835" s="13"/>
      <c r="B835" s="35"/>
      <c r="C835" s="9"/>
      <c r="D835" s="9"/>
      <c r="E835" s="35"/>
      <c r="F835" s="35"/>
      <c r="G835" s="9"/>
      <c r="H835" s="9"/>
      <c r="I835" s="35"/>
      <c r="J835" s="35"/>
      <c r="K835" s="35"/>
      <c r="L835" s="35"/>
      <c r="M835" s="35"/>
      <c r="N835" s="35"/>
      <c r="O835" s="35"/>
      <c r="P835" s="35"/>
      <c r="Q835" s="10"/>
    </row>
    <row r="836" spans="1:17" x14ac:dyDescent="0.45">
      <c r="A836" s="13" t="s">
        <v>11</v>
      </c>
      <c r="B836" s="35"/>
      <c r="C836" s="9"/>
      <c r="D836" s="21">
        <v>2883.99</v>
      </c>
      <c r="E836" s="35" t="s">
        <v>76</v>
      </c>
      <c r="F836" s="35"/>
      <c r="G836" s="9"/>
      <c r="H836" s="9"/>
      <c r="I836" s="35"/>
      <c r="J836" s="35"/>
      <c r="K836" s="35"/>
      <c r="L836" s="35"/>
      <c r="M836" s="35"/>
      <c r="N836" s="35"/>
      <c r="O836" s="35"/>
      <c r="P836" s="35"/>
      <c r="Q836" s="10"/>
    </row>
    <row r="837" spans="1:17" x14ac:dyDescent="0.45">
      <c r="A837" s="13" t="s">
        <v>12</v>
      </c>
      <c r="B837" s="35"/>
      <c r="C837" s="9"/>
      <c r="D837" s="9">
        <f>H824</f>
        <v>28.430000000000177</v>
      </c>
      <c r="E837" s="35" t="s">
        <v>16</v>
      </c>
      <c r="F837" s="35"/>
      <c r="G837" s="9"/>
      <c r="H837" s="9"/>
      <c r="I837" s="35"/>
      <c r="J837" s="35"/>
      <c r="K837" s="35"/>
      <c r="L837" s="35"/>
      <c r="M837" s="35"/>
      <c r="N837" s="35"/>
      <c r="O837" s="35"/>
      <c r="P837" s="35"/>
      <c r="Q837" s="10"/>
    </row>
    <row r="838" spans="1:17" x14ac:dyDescent="0.45">
      <c r="A838" s="13" t="s">
        <v>13</v>
      </c>
      <c r="B838" s="35"/>
      <c r="C838" s="9"/>
      <c r="D838" s="9">
        <f>D836+D837</f>
        <v>2912.42</v>
      </c>
      <c r="E838" s="35"/>
      <c r="F838" s="35"/>
      <c r="G838" s="9"/>
      <c r="H838" s="9"/>
      <c r="I838" s="35"/>
      <c r="J838" s="35"/>
      <c r="K838" s="35"/>
      <c r="L838" s="35"/>
      <c r="M838" s="35"/>
      <c r="N838" s="35"/>
      <c r="O838" s="35"/>
      <c r="P838" s="35"/>
      <c r="Q838" s="10"/>
    </row>
    <row r="839" spans="1:17" x14ac:dyDescent="0.45">
      <c r="A839" s="13" t="s">
        <v>14</v>
      </c>
      <c r="B839" s="35"/>
      <c r="C839" s="9"/>
      <c r="D839" s="9">
        <f>H832</f>
        <v>36.759999999999877</v>
      </c>
      <c r="E839" s="35" t="s">
        <v>17</v>
      </c>
      <c r="F839" s="35"/>
      <c r="G839" s="9"/>
      <c r="H839" s="9"/>
      <c r="I839" s="35"/>
      <c r="J839" s="35"/>
      <c r="K839" s="35"/>
      <c r="L839" s="35"/>
      <c r="M839" s="35"/>
      <c r="N839" s="35"/>
      <c r="O839" s="35"/>
      <c r="P839" s="35"/>
      <c r="Q839" s="10"/>
    </row>
    <row r="840" spans="1:17" x14ac:dyDescent="0.45">
      <c r="A840" s="13" t="s">
        <v>13</v>
      </c>
      <c r="B840" s="35"/>
      <c r="C840" s="9"/>
      <c r="D840" s="27">
        <f>D838-D839</f>
        <v>2875.6600000000003</v>
      </c>
      <c r="E840" s="19" t="s">
        <v>18</v>
      </c>
      <c r="F840" s="35"/>
      <c r="G840" s="9"/>
      <c r="H840" s="9"/>
      <c r="I840" s="35"/>
      <c r="J840" s="35"/>
      <c r="K840" s="35"/>
      <c r="L840" s="35"/>
      <c r="M840" s="35"/>
      <c r="N840" s="35"/>
      <c r="O840" s="35"/>
      <c r="P840" s="35"/>
      <c r="Q840" s="10"/>
    </row>
    <row r="841" spans="1:17" ht="14.65" thickBot="1" x14ac:dyDescent="0.5">
      <c r="A841" s="15"/>
      <c r="B841" s="16"/>
      <c r="C841" s="17"/>
      <c r="D841" s="17"/>
      <c r="E841" s="16"/>
      <c r="F841" s="16"/>
      <c r="G841" s="17"/>
      <c r="H841" s="17"/>
      <c r="I841" s="16"/>
      <c r="J841" s="16"/>
      <c r="K841" s="16"/>
      <c r="L841" s="16"/>
      <c r="M841" s="16"/>
      <c r="N841" s="16"/>
      <c r="O841" s="16"/>
      <c r="P841" s="16"/>
      <c r="Q841" s="18"/>
    </row>
    <row r="842" spans="1:17" ht="14.65" thickTop="1" x14ac:dyDescent="0.45"/>
    <row r="844" spans="1:17" ht="14.65" thickBot="1" x14ac:dyDescent="0.5"/>
    <row r="845" spans="1:17" ht="14.65" thickTop="1" x14ac:dyDescent="0.45">
      <c r="A845" s="2"/>
      <c r="B845" s="3"/>
      <c r="C845" s="4">
        <v>44957</v>
      </c>
      <c r="D845" s="5"/>
      <c r="E845" s="3"/>
      <c r="F845" s="3"/>
      <c r="G845" s="5"/>
      <c r="H845" s="5"/>
      <c r="I845" s="3"/>
      <c r="J845" s="3"/>
      <c r="K845" s="3"/>
      <c r="L845" s="20" t="s">
        <v>19</v>
      </c>
      <c r="M845" s="3"/>
      <c r="N845" s="3"/>
      <c r="O845" s="3"/>
      <c r="P845" s="3"/>
      <c r="Q845" s="6"/>
    </row>
    <row r="846" spans="1:17" x14ac:dyDescent="0.45">
      <c r="A846" s="7" t="s">
        <v>5</v>
      </c>
      <c r="B846" s="35"/>
      <c r="C846" s="9"/>
      <c r="D846" s="9"/>
      <c r="E846" s="35"/>
      <c r="F846" s="35"/>
      <c r="G846" s="9"/>
      <c r="H846" s="9"/>
      <c r="I846" s="35"/>
      <c r="J846" s="11" t="s">
        <v>24</v>
      </c>
      <c r="K846" s="35"/>
      <c r="L846" s="11" t="s">
        <v>10</v>
      </c>
      <c r="M846" s="35"/>
      <c r="N846" s="35"/>
      <c r="O846" s="35"/>
      <c r="P846" s="35"/>
      <c r="Q846" s="10"/>
    </row>
    <row r="847" spans="1:17" x14ac:dyDescent="0.45">
      <c r="A847" s="7" t="s">
        <v>0</v>
      </c>
      <c r="B847" s="11" t="s">
        <v>3</v>
      </c>
      <c r="C847" s="12" t="s">
        <v>1</v>
      </c>
      <c r="D847" s="12" t="s">
        <v>4</v>
      </c>
      <c r="E847" s="11" t="s">
        <v>7</v>
      </c>
      <c r="F847" s="37" t="s">
        <v>92</v>
      </c>
      <c r="G847" s="12" t="s">
        <v>8</v>
      </c>
      <c r="H847" s="12" t="s">
        <v>9</v>
      </c>
      <c r="I847" s="33" t="s">
        <v>70</v>
      </c>
      <c r="J847" s="11" t="s">
        <v>23</v>
      </c>
      <c r="K847" s="35"/>
      <c r="L847" s="31">
        <v>208689.72</v>
      </c>
      <c r="M847" s="35" t="s">
        <v>118</v>
      </c>
      <c r="N847" s="35"/>
      <c r="O847" s="35"/>
      <c r="P847" s="35"/>
      <c r="Q847" s="10"/>
    </row>
    <row r="848" spans="1:17" x14ac:dyDescent="0.45">
      <c r="A848" s="13" t="s">
        <v>119</v>
      </c>
      <c r="B848" s="35">
        <v>109</v>
      </c>
      <c r="C848" s="9">
        <v>11.77</v>
      </c>
      <c r="D848" s="9">
        <f>C848*B848</f>
        <v>1282.93</v>
      </c>
      <c r="E848" s="36" t="s">
        <v>33</v>
      </c>
      <c r="F848" s="38">
        <f>D848/D851</f>
        <v>0.32146544120594955</v>
      </c>
      <c r="G848" s="40">
        <v>11.71</v>
      </c>
      <c r="H848" s="9">
        <f>(B848*G848)-D848</f>
        <v>-6.5399999999999636</v>
      </c>
      <c r="I848" s="35" t="s">
        <v>71</v>
      </c>
      <c r="J848" s="36">
        <f>G848*B848</f>
        <v>1276.3900000000001</v>
      </c>
      <c r="K848" s="35" t="str">
        <f>"sell "&amp;B848&amp;" "&amp;A848&amp;" @ $"&amp;G848</f>
        <v>sell 109 YPF @ $11.71</v>
      </c>
      <c r="L848" s="9">
        <f>L847+(G848*B848)</f>
        <v>209966.11000000002</v>
      </c>
      <c r="M848" s="35"/>
      <c r="N848" s="35"/>
      <c r="O848" s="35"/>
      <c r="P848" s="35"/>
      <c r="Q848" s="10"/>
    </row>
    <row r="849" spans="1:17" x14ac:dyDescent="0.45">
      <c r="A849" s="13" t="s">
        <v>120</v>
      </c>
      <c r="B849" s="35">
        <v>41</v>
      </c>
      <c r="C849" s="9">
        <v>51.44</v>
      </c>
      <c r="D849" s="9">
        <f>C849*B849</f>
        <v>2109.04</v>
      </c>
      <c r="E849" s="36" t="s">
        <v>33</v>
      </c>
      <c r="F849" s="38">
        <f>D849/D851</f>
        <v>0.52846489997193602</v>
      </c>
      <c r="G849" s="40">
        <v>51.87</v>
      </c>
      <c r="H849" s="9">
        <f>(B849*G849)-D849</f>
        <v>17.630000000000109</v>
      </c>
      <c r="I849" s="35"/>
      <c r="J849" s="36">
        <f>G849*B849</f>
        <v>2126.67</v>
      </c>
      <c r="K849" s="35" t="str">
        <f>"sell "&amp;B849&amp;" "&amp;A849&amp;" @ $"&amp;G849</f>
        <v>sell 41 INSW @ $51.87</v>
      </c>
      <c r="L849" s="9">
        <f>L848+(G849*B849)</f>
        <v>212092.78000000003</v>
      </c>
      <c r="M849" s="35"/>
      <c r="N849" s="35"/>
      <c r="O849" s="35"/>
      <c r="P849" s="35"/>
      <c r="Q849" s="10"/>
    </row>
    <row r="850" spans="1:17" x14ac:dyDescent="0.45">
      <c r="A850" s="13" t="s">
        <v>121</v>
      </c>
      <c r="B850" s="35">
        <v>17</v>
      </c>
      <c r="C850" s="9">
        <v>35.229999999999997</v>
      </c>
      <c r="D850" s="9">
        <f>C850*B850</f>
        <v>598.91</v>
      </c>
      <c r="E850" s="36" t="s">
        <v>33</v>
      </c>
      <c r="F850" s="38">
        <f>D850/D851</f>
        <v>0.1500696588221144</v>
      </c>
      <c r="G850" s="40">
        <v>36.25</v>
      </c>
      <c r="H850" s="9">
        <f>(B850*G850)-D850</f>
        <v>17.340000000000032</v>
      </c>
      <c r="I850" s="35"/>
      <c r="J850" s="36">
        <f>G850*B850</f>
        <v>616.25</v>
      </c>
      <c r="K850" s="35" t="str">
        <f>"sell "&amp;B850&amp;" "&amp;A850&amp;" @ $"&amp;G850</f>
        <v>sell 17 TRMD @ $36.25</v>
      </c>
      <c r="L850" s="9">
        <f>L849+(G850*B850)</f>
        <v>212709.03000000003</v>
      </c>
      <c r="M850" s="35" t="s">
        <v>22</v>
      </c>
      <c r="N850" s="35"/>
      <c r="O850" s="35"/>
      <c r="P850" s="35"/>
      <c r="Q850" s="10"/>
    </row>
    <row r="851" spans="1:17" x14ac:dyDescent="0.45">
      <c r="A851" s="13"/>
      <c r="B851" s="35"/>
      <c r="C851" s="9"/>
      <c r="D851" s="9">
        <f>SUM(D848:D850)</f>
        <v>3990.88</v>
      </c>
      <c r="E851" s="36"/>
      <c r="F851" s="38">
        <f>SUM(F848:F850)</f>
        <v>1</v>
      </c>
      <c r="G851" s="41"/>
      <c r="H851" s="9">
        <f>SUM(H848:H850)</f>
        <v>28.430000000000177</v>
      </c>
      <c r="I851" s="35"/>
      <c r="J851" s="36">
        <f>SUM(J848:J850)</f>
        <v>4019.3100000000004</v>
      </c>
      <c r="K851" s="35"/>
      <c r="L851" s="9"/>
      <c r="M851" s="35"/>
      <c r="N851" s="35"/>
      <c r="O851" s="35"/>
      <c r="P851" s="35"/>
      <c r="Q851" s="10"/>
    </row>
    <row r="852" spans="1:17" x14ac:dyDescent="0.45">
      <c r="A852" s="13"/>
      <c r="B852" s="35"/>
      <c r="C852" s="9"/>
      <c r="D852" s="9"/>
      <c r="E852" s="35"/>
      <c r="F852" s="35"/>
      <c r="G852" s="41"/>
      <c r="H852" s="9"/>
      <c r="I852" s="35"/>
      <c r="J852" s="35"/>
      <c r="K852" s="35"/>
      <c r="L852" s="9"/>
      <c r="M852" s="35"/>
      <c r="N852" s="35"/>
      <c r="O852" s="35"/>
      <c r="P852" s="35"/>
      <c r="Q852" s="10"/>
    </row>
    <row r="853" spans="1:17" x14ac:dyDescent="0.45">
      <c r="A853" s="13"/>
      <c r="B853" s="35"/>
      <c r="C853" s="9"/>
      <c r="D853" s="9"/>
      <c r="E853" s="19"/>
      <c r="F853" s="35"/>
      <c r="G853" s="41"/>
      <c r="H853" s="9"/>
      <c r="I853" s="35"/>
      <c r="J853" s="35"/>
      <c r="K853" s="35"/>
      <c r="L853" s="9"/>
      <c r="M853" s="11" t="s">
        <v>20</v>
      </c>
      <c r="N853" s="35"/>
      <c r="O853" s="35"/>
      <c r="P853" s="35"/>
      <c r="Q853" s="10"/>
    </row>
    <row r="854" spans="1:17" x14ac:dyDescent="0.45">
      <c r="A854" s="7" t="s">
        <v>6</v>
      </c>
      <c r="B854" s="35"/>
      <c r="C854" s="9"/>
      <c r="D854" s="9"/>
      <c r="E854" s="19"/>
      <c r="F854" s="35"/>
      <c r="G854" s="41"/>
      <c r="H854" s="9"/>
      <c r="I854" s="35"/>
      <c r="J854" s="35"/>
      <c r="K854" s="35"/>
      <c r="L854" s="9"/>
      <c r="M854" s="11" t="s">
        <v>21</v>
      </c>
      <c r="N854" s="35"/>
      <c r="O854" s="35"/>
      <c r="P854" s="35"/>
      <c r="Q854" s="10"/>
    </row>
    <row r="855" spans="1:17" x14ac:dyDescent="0.45">
      <c r="A855" s="7" t="s">
        <v>0</v>
      </c>
      <c r="B855" s="11" t="s">
        <v>3</v>
      </c>
      <c r="C855" s="12" t="s">
        <v>1</v>
      </c>
      <c r="D855" s="12" t="s">
        <v>2</v>
      </c>
      <c r="E855" s="22" t="s">
        <v>7</v>
      </c>
      <c r="F855" s="39" t="s">
        <v>92</v>
      </c>
      <c r="G855" s="42" t="s">
        <v>8</v>
      </c>
      <c r="H855" s="12" t="s">
        <v>9</v>
      </c>
      <c r="I855" s="35"/>
      <c r="J855" s="35"/>
      <c r="K855" s="35"/>
      <c r="L855" s="9"/>
      <c r="M855" s="36">
        <f>L850</f>
        <v>212709.03000000003</v>
      </c>
      <c r="N855" s="35"/>
      <c r="O855" s="35"/>
      <c r="P855" s="35"/>
      <c r="Q855" s="10"/>
    </row>
    <row r="856" spans="1:17" x14ac:dyDescent="0.45">
      <c r="A856" s="13" t="s">
        <v>123</v>
      </c>
      <c r="B856" s="35">
        <v>2</v>
      </c>
      <c r="C856" s="9">
        <v>128.54</v>
      </c>
      <c r="D856" s="9">
        <f>C856*B856</f>
        <v>257.08</v>
      </c>
      <c r="E856" s="36" t="s">
        <v>33</v>
      </c>
      <c r="F856" s="38">
        <f>D856/D859</f>
        <v>7.5922600765486931E-2</v>
      </c>
      <c r="G856" s="40">
        <v>129.72</v>
      </c>
      <c r="H856" s="9">
        <f>(B856*G856)-D856</f>
        <v>2.3600000000000136</v>
      </c>
      <c r="I856" s="35" t="s">
        <v>71</v>
      </c>
      <c r="J856" s="35"/>
      <c r="K856" s="35" t="str">
        <f>"buy "&amp;B856&amp;" "&amp;A856&amp;" @ $"&amp;G856</f>
        <v>buy 2 ACLS @ $129.72</v>
      </c>
      <c r="L856" s="9">
        <f>L850-(G856*B856)</f>
        <v>212449.59000000003</v>
      </c>
      <c r="M856" s="36">
        <f>L847-(G856*B856)</f>
        <v>208430.28</v>
      </c>
      <c r="N856" s="35"/>
      <c r="O856" s="35"/>
      <c r="P856" s="35"/>
      <c r="Q856" s="10"/>
    </row>
    <row r="857" spans="1:17" x14ac:dyDescent="0.45">
      <c r="A857" s="13" t="s">
        <v>124</v>
      </c>
      <c r="B857" s="35">
        <v>10</v>
      </c>
      <c r="C857" s="9">
        <v>108.37</v>
      </c>
      <c r="D857" s="9">
        <f>C857*B857</f>
        <v>1083.7</v>
      </c>
      <c r="E857" s="36" t="s">
        <v>33</v>
      </c>
      <c r="F857" s="38">
        <f>D857/D859</f>
        <v>0.32004559845012526</v>
      </c>
      <c r="G857" s="40">
        <v>110</v>
      </c>
      <c r="H857" s="9">
        <f>(B857*G857)-D857</f>
        <v>16.299999999999955</v>
      </c>
      <c r="I857" s="35" t="s">
        <v>71</v>
      </c>
      <c r="J857" s="35"/>
      <c r="K857" s="35" t="str">
        <f>"buy "&amp;B857&amp;" "&amp;A857&amp;" @ $"&amp;G857</f>
        <v>buy 10 WYNN @ $110</v>
      </c>
      <c r="L857" s="9">
        <f>L856-(G857*B857)</f>
        <v>211349.59000000003</v>
      </c>
      <c r="M857" s="36">
        <f>M856-(G857*B857)</f>
        <v>207330.28</v>
      </c>
      <c r="N857" s="35"/>
      <c r="O857" s="35"/>
      <c r="P857" s="35"/>
      <c r="Q857" s="10"/>
    </row>
    <row r="858" spans="1:17" x14ac:dyDescent="0.45">
      <c r="A858" s="23" t="s">
        <v>125</v>
      </c>
      <c r="B858" s="24">
        <v>181</v>
      </c>
      <c r="C858" s="25">
        <v>11.3</v>
      </c>
      <c r="D858" s="25">
        <f>C858*B858</f>
        <v>2045.3000000000002</v>
      </c>
      <c r="E858" s="36" t="s">
        <v>33</v>
      </c>
      <c r="F858" s="38">
        <f>D858/D859</f>
        <v>0.6040318007843879</v>
      </c>
      <c r="G858" s="43">
        <v>11.4</v>
      </c>
      <c r="H858" s="25">
        <f>(B858*G858)-D858</f>
        <v>18.099999999999909</v>
      </c>
      <c r="I858" s="35" t="s">
        <v>71</v>
      </c>
      <c r="J858" s="35"/>
      <c r="K858" s="35" t="str">
        <f>"buy "&amp;B858&amp;" "&amp;A858&amp;" @ $"&amp;G858</f>
        <v>buy 181 COTY @ $11.4</v>
      </c>
      <c r="L858" s="9">
        <f>L857-(G858*B858)</f>
        <v>209286.19000000003</v>
      </c>
      <c r="M858" s="36">
        <f>M857-(G858*B858)</f>
        <v>205266.88</v>
      </c>
      <c r="N858" s="35" t="str">
        <f>TEXT(ROUND(M858,2),"$#,##0.00")&amp;" will be the balance in the account after purchases.  "</f>
        <v xml:space="preserve">$205,266.88 will be the balance in the account after purchases.  </v>
      </c>
      <c r="O858" s="35"/>
      <c r="P858" s="35"/>
      <c r="Q858" s="10"/>
    </row>
    <row r="859" spans="1:17" x14ac:dyDescent="0.45">
      <c r="A859" s="13"/>
      <c r="B859" s="35"/>
      <c r="C859" s="9"/>
      <c r="D859" s="9">
        <f>SUM(D856:D858)</f>
        <v>3386.08</v>
      </c>
      <c r="E859" s="35"/>
      <c r="F859" s="38">
        <f>SUM(F856:F858)</f>
        <v>1</v>
      </c>
      <c r="G859" s="9" t="s">
        <v>15</v>
      </c>
      <c r="H859" s="9">
        <f>SUM(H856:H858)</f>
        <v>36.759999999999877</v>
      </c>
      <c r="I859" s="35"/>
      <c r="J859" s="35"/>
      <c r="K859" s="35"/>
      <c r="L859" s="9"/>
      <c r="M859" s="35"/>
      <c r="N859" s="35" t="s">
        <v>27</v>
      </c>
      <c r="O859" s="35"/>
      <c r="P859" s="35"/>
      <c r="Q859" s="10"/>
    </row>
    <row r="860" spans="1:17" x14ac:dyDescent="0.45">
      <c r="A860" s="13"/>
      <c r="B860" s="35"/>
      <c r="C860" s="9"/>
      <c r="D860" s="9"/>
      <c r="E860" s="35"/>
      <c r="F860" s="35"/>
      <c r="G860" s="9"/>
      <c r="H860" s="9"/>
      <c r="I860" s="35"/>
      <c r="J860" s="35"/>
      <c r="K860" s="35"/>
      <c r="L860" s="9"/>
      <c r="M860" s="11" t="str">
        <f>IF(J851+M858&gt;0,"Credit Surplus","Credit Shortage")</f>
        <v>Credit Surplus</v>
      </c>
      <c r="N860" s="36">
        <f>J851+M858</f>
        <v>209286.19</v>
      </c>
      <c r="O860" s="35" t="s">
        <v>60</v>
      </c>
      <c r="P860" s="35"/>
      <c r="Q860" s="10"/>
    </row>
    <row r="861" spans="1:17" x14ac:dyDescent="0.45">
      <c r="A861" s="13"/>
      <c r="B861" s="35"/>
      <c r="C861" s="9"/>
      <c r="D861" s="9"/>
      <c r="E861" s="35"/>
      <c r="F861" s="35"/>
      <c r="G861" s="9"/>
      <c r="H861" s="9"/>
      <c r="I861" s="35"/>
      <c r="J861" s="35"/>
      <c r="K861" s="35"/>
      <c r="L861" s="9"/>
      <c r="M861" s="35"/>
      <c r="N861" s="35"/>
      <c r="O861" s="35"/>
      <c r="P861" s="35"/>
      <c r="Q861" s="10"/>
    </row>
    <row r="862" spans="1:17" x14ac:dyDescent="0.45">
      <c r="A862" s="13"/>
      <c r="B862" s="35"/>
      <c r="C862" s="9"/>
      <c r="D862" s="9"/>
      <c r="E862" s="35"/>
      <c r="F862" s="35"/>
      <c r="G862" s="9"/>
      <c r="H862" s="9"/>
      <c r="I862" s="35"/>
      <c r="J862" s="35"/>
      <c r="K862" s="35"/>
      <c r="L862" s="35"/>
      <c r="M862" s="35"/>
      <c r="N862" s="35"/>
      <c r="O862" s="35"/>
      <c r="P862" s="35"/>
      <c r="Q862" s="10"/>
    </row>
    <row r="863" spans="1:17" x14ac:dyDescent="0.45">
      <c r="A863" s="13" t="s">
        <v>11</v>
      </c>
      <c r="B863" s="35"/>
      <c r="C863" s="9"/>
      <c r="D863" s="21">
        <v>2883.99</v>
      </c>
      <c r="E863" s="35" t="s">
        <v>76</v>
      </c>
      <c r="F863" s="35"/>
      <c r="G863" s="9"/>
      <c r="H863" s="9"/>
      <c r="I863" s="35"/>
      <c r="J863" s="35"/>
      <c r="K863" s="35"/>
      <c r="L863" s="35"/>
      <c r="M863" s="35"/>
      <c r="N863" s="35"/>
      <c r="O863" s="35"/>
      <c r="P863" s="35"/>
      <c r="Q863" s="10"/>
    </row>
    <row r="864" spans="1:17" x14ac:dyDescent="0.45">
      <c r="A864" s="13" t="s">
        <v>12</v>
      </c>
      <c r="B864" s="35"/>
      <c r="C864" s="9"/>
      <c r="D864" s="9">
        <f>H851</f>
        <v>28.430000000000177</v>
      </c>
      <c r="E864" s="35" t="s">
        <v>16</v>
      </c>
      <c r="F864" s="35"/>
      <c r="G864" s="9"/>
      <c r="H864" s="9"/>
      <c r="I864" s="35"/>
      <c r="J864" s="35"/>
      <c r="K864" s="35"/>
      <c r="L864" s="35"/>
      <c r="M864" s="35"/>
      <c r="N864" s="35"/>
      <c r="O864" s="35"/>
      <c r="P864" s="35"/>
      <c r="Q864" s="10"/>
    </row>
    <row r="865" spans="1:17" x14ac:dyDescent="0.45">
      <c r="A865" s="13" t="s">
        <v>13</v>
      </c>
      <c r="B865" s="35"/>
      <c r="C865" s="9"/>
      <c r="D865" s="9">
        <f>D863+D864</f>
        <v>2912.42</v>
      </c>
      <c r="E865" s="35"/>
      <c r="F865" s="35"/>
      <c r="G865" s="9"/>
      <c r="H865" s="9"/>
      <c r="I865" s="35"/>
      <c r="J865" s="35"/>
      <c r="K865" s="35"/>
      <c r="L865" s="35"/>
      <c r="M865" s="35"/>
      <c r="N865" s="35"/>
      <c r="O865" s="35"/>
      <c r="P865" s="35"/>
      <c r="Q865" s="10"/>
    </row>
    <row r="866" spans="1:17" x14ac:dyDescent="0.45">
      <c r="A866" s="13" t="s">
        <v>14</v>
      </c>
      <c r="B866" s="35"/>
      <c r="C866" s="9"/>
      <c r="D866" s="9">
        <f>H859</f>
        <v>36.759999999999877</v>
      </c>
      <c r="E866" s="35" t="s">
        <v>17</v>
      </c>
      <c r="F866" s="35"/>
      <c r="G866" s="9"/>
      <c r="H866" s="9"/>
      <c r="I866" s="35"/>
      <c r="J866" s="35"/>
      <c r="K866" s="35"/>
      <c r="L866" s="35"/>
      <c r="M866" s="35"/>
      <c r="N866" s="35"/>
      <c r="O866" s="35"/>
      <c r="P866" s="35"/>
      <c r="Q866" s="10"/>
    </row>
    <row r="867" spans="1:17" x14ac:dyDescent="0.45">
      <c r="A867" s="13" t="s">
        <v>13</v>
      </c>
      <c r="B867" s="35"/>
      <c r="C867" s="9"/>
      <c r="D867" s="27">
        <f>D865-D866</f>
        <v>2875.6600000000003</v>
      </c>
      <c r="E867" s="19" t="s">
        <v>18</v>
      </c>
      <c r="F867" s="35"/>
      <c r="G867" s="9"/>
      <c r="H867" s="9"/>
      <c r="I867" s="35"/>
      <c r="J867" s="35"/>
      <c r="K867" s="35"/>
      <c r="L867" s="35"/>
      <c r="M867" s="35"/>
      <c r="N867" s="35"/>
      <c r="O867" s="35"/>
      <c r="P867" s="35"/>
      <c r="Q867" s="10"/>
    </row>
    <row r="868" spans="1:17" ht="14.65" thickBot="1" x14ac:dyDescent="0.5">
      <c r="A868" s="15"/>
      <c r="B868" s="16"/>
      <c r="C868" s="17"/>
      <c r="D868" s="17"/>
      <c r="E868" s="16"/>
      <c r="F868" s="16"/>
      <c r="G868" s="17"/>
      <c r="H868" s="17"/>
      <c r="I868" s="16"/>
      <c r="J868" s="16"/>
      <c r="K868" s="16"/>
      <c r="L868" s="16"/>
      <c r="M868" s="16"/>
      <c r="N868" s="16"/>
      <c r="O868" s="16"/>
      <c r="P868" s="16"/>
      <c r="Q868" s="18"/>
    </row>
    <row r="869" spans="1:17" ht="14.65" thickTop="1" x14ac:dyDescent="0.45"/>
    <row r="871" spans="1:17" ht="14.65" thickBot="1" x14ac:dyDescent="0.5"/>
    <row r="872" spans="1:17" ht="14.65" thickTop="1" x14ac:dyDescent="0.45">
      <c r="A872" s="2"/>
      <c r="B872" s="3"/>
      <c r="C872" s="4">
        <v>44925</v>
      </c>
      <c r="D872" s="5"/>
      <c r="E872" s="3"/>
      <c r="F872" s="3"/>
      <c r="G872" s="5"/>
      <c r="H872" s="5"/>
      <c r="I872" s="3"/>
      <c r="J872" s="3"/>
      <c r="K872" s="3"/>
      <c r="L872" s="20" t="s">
        <v>19</v>
      </c>
      <c r="M872" s="3"/>
      <c r="N872" s="3"/>
      <c r="O872" s="3"/>
      <c r="P872" s="3"/>
      <c r="Q872" s="6"/>
    </row>
    <row r="873" spans="1:17" x14ac:dyDescent="0.45">
      <c r="A873" s="7" t="s">
        <v>5</v>
      </c>
      <c r="B873" s="35"/>
      <c r="C873" s="9"/>
      <c r="D873" s="9"/>
      <c r="E873" s="35"/>
      <c r="F873" s="35"/>
      <c r="G873" s="9"/>
      <c r="H873" s="9"/>
      <c r="I873" s="35"/>
      <c r="J873" s="11" t="s">
        <v>24</v>
      </c>
      <c r="K873" s="35"/>
      <c r="L873" s="11" t="s">
        <v>10</v>
      </c>
      <c r="M873" s="35"/>
      <c r="N873" s="35"/>
      <c r="O873" s="35"/>
      <c r="P873" s="35"/>
      <c r="Q873" s="10"/>
    </row>
    <row r="874" spans="1:17" x14ac:dyDescent="0.45">
      <c r="A874" s="7" t="s">
        <v>0</v>
      </c>
      <c r="B874" s="11" t="s">
        <v>3</v>
      </c>
      <c r="C874" s="12" t="s">
        <v>1</v>
      </c>
      <c r="D874" s="12" t="s">
        <v>4</v>
      </c>
      <c r="E874" s="11" t="s">
        <v>7</v>
      </c>
      <c r="F874" s="37" t="s">
        <v>92</v>
      </c>
      <c r="G874" s="12" t="s">
        <v>8</v>
      </c>
      <c r="H874" s="12" t="s">
        <v>9</v>
      </c>
      <c r="I874" s="33" t="s">
        <v>70</v>
      </c>
      <c r="J874" s="11" t="s">
        <v>23</v>
      </c>
      <c r="K874" s="35"/>
      <c r="L874" s="31">
        <v>211066.95</v>
      </c>
      <c r="M874" s="35" t="s">
        <v>118</v>
      </c>
      <c r="N874" s="35"/>
      <c r="O874" s="35"/>
      <c r="P874" s="35"/>
      <c r="Q874" s="10"/>
    </row>
    <row r="875" spans="1:17" x14ac:dyDescent="0.45">
      <c r="A875" s="13" t="s">
        <v>113</v>
      </c>
      <c r="B875" s="35">
        <v>10</v>
      </c>
      <c r="C875" s="9">
        <v>91.47</v>
      </c>
      <c r="D875" s="9">
        <f>C875*B875</f>
        <v>914.7</v>
      </c>
      <c r="E875" s="36" t="s">
        <v>33</v>
      </c>
      <c r="F875" s="38">
        <f>D875/D878</f>
        <v>1</v>
      </c>
      <c r="G875" s="9">
        <v>91.48</v>
      </c>
      <c r="H875" s="9">
        <f>(B875*G875)-D875</f>
        <v>0.10000000000002274</v>
      </c>
      <c r="I875" s="35" t="s">
        <v>71</v>
      </c>
      <c r="J875" s="36">
        <f>G875*B875</f>
        <v>914.80000000000007</v>
      </c>
      <c r="K875" s="35" t="str">
        <f>"sell "&amp;B875&amp;" "&amp;A875&amp;" @ $"&amp;G875</f>
        <v>sell 10 BIL @ $91.48</v>
      </c>
      <c r="L875" s="9">
        <f>L874+(G875*B875)</f>
        <v>211981.75</v>
      </c>
      <c r="M875" s="35"/>
      <c r="N875" s="35"/>
      <c r="O875" s="35"/>
      <c r="P875" s="35"/>
      <c r="Q875" s="10"/>
    </row>
    <row r="876" spans="1:17" x14ac:dyDescent="0.45">
      <c r="A876" s="13"/>
      <c r="B876" s="35"/>
      <c r="C876" s="9"/>
      <c r="D876" s="9">
        <f>C876*B876</f>
        <v>0</v>
      </c>
      <c r="E876" s="36"/>
      <c r="F876" s="38">
        <f>D876/D878</f>
        <v>0</v>
      </c>
      <c r="G876" s="9"/>
      <c r="H876" s="9">
        <f>(B876*G876)-D876</f>
        <v>0</v>
      </c>
      <c r="I876" s="35"/>
      <c r="J876" s="36">
        <f>G876*B876</f>
        <v>0</v>
      </c>
      <c r="K876" s="35" t="str">
        <f>"sell "&amp;B876&amp;" "&amp;A876&amp;" @ $"&amp;G876</f>
        <v>sell   @ $</v>
      </c>
      <c r="L876" s="9">
        <f>L875+(G876*B876)</f>
        <v>211981.75</v>
      </c>
      <c r="M876" s="35"/>
      <c r="N876" s="35"/>
      <c r="O876" s="35"/>
      <c r="P876" s="35"/>
      <c r="Q876" s="10"/>
    </row>
    <row r="877" spans="1:17" x14ac:dyDescent="0.45">
      <c r="A877" s="13"/>
      <c r="B877" s="35"/>
      <c r="C877" s="9"/>
      <c r="D877" s="9">
        <f>C877*B877</f>
        <v>0</v>
      </c>
      <c r="E877" s="36"/>
      <c r="F877" s="38">
        <f>D877/D878</f>
        <v>0</v>
      </c>
      <c r="G877" s="9"/>
      <c r="H877" s="9">
        <f>(B877*G877)-D877</f>
        <v>0</v>
      </c>
      <c r="I877" s="35"/>
      <c r="J877" s="36">
        <f>G877*B877</f>
        <v>0</v>
      </c>
      <c r="K877" s="35" t="str">
        <f>"sell "&amp;B877&amp;" "&amp;A877&amp;" @ $"&amp;G877</f>
        <v>sell   @ $</v>
      </c>
      <c r="L877" s="9">
        <f>L876+(G877*B877)</f>
        <v>211981.75</v>
      </c>
      <c r="M877" s="35" t="s">
        <v>22</v>
      </c>
      <c r="N877" s="35"/>
      <c r="O877" s="35"/>
      <c r="P877" s="35"/>
      <c r="Q877" s="10"/>
    </row>
    <row r="878" spans="1:17" x14ac:dyDescent="0.45">
      <c r="A878" s="13"/>
      <c r="B878" s="35"/>
      <c r="C878" s="9"/>
      <c r="D878" s="9">
        <f>SUM(D875:D877)</f>
        <v>914.7</v>
      </c>
      <c r="E878" s="36"/>
      <c r="F878" s="38">
        <f>SUM(F875:F877)</f>
        <v>1</v>
      </c>
      <c r="G878" s="32"/>
      <c r="H878" s="9">
        <f>SUM(H875:H877)</f>
        <v>0.10000000000002274</v>
      </c>
      <c r="I878" s="35"/>
      <c r="J878" s="36">
        <f>SUM(J875:J877)</f>
        <v>914.80000000000007</v>
      </c>
      <c r="K878" s="35"/>
      <c r="L878" s="9"/>
      <c r="M878" s="35"/>
      <c r="N878" s="35"/>
      <c r="O878" s="35"/>
      <c r="P878" s="35"/>
      <c r="Q878" s="10"/>
    </row>
    <row r="879" spans="1:17" x14ac:dyDescent="0.45">
      <c r="A879" s="13"/>
      <c r="B879" s="35"/>
      <c r="C879" s="9"/>
      <c r="D879" s="9"/>
      <c r="E879" s="35"/>
      <c r="F879" s="35"/>
      <c r="G879" s="32"/>
      <c r="H879" s="9"/>
      <c r="I879" s="35"/>
      <c r="J879" s="35"/>
      <c r="K879" s="35"/>
      <c r="L879" s="9"/>
      <c r="M879" s="35"/>
      <c r="N879" s="35"/>
      <c r="O879" s="35"/>
      <c r="P879" s="35"/>
      <c r="Q879" s="10"/>
    </row>
    <row r="880" spans="1:17" x14ac:dyDescent="0.45">
      <c r="A880" s="13"/>
      <c r="B880" s="35"/>
      <c r="C880" s="9"/>
      <c r="D880" s="9"/>
      <c r="E880" s="19"/>
      <c r="F880" s="35"/>
      <c r="G880" s="32"/>
      <c r="H880" s="9"/>
      <c r="I880" s="35"/>
      <c r="J880" s="35"/>
      <c r="K880" s="35"/>
      <c r="L880" s="9"/>
      <c r="M880" s="11" t="s">
        <v>20</v>
      </c>
      <c r="N880" s="35"/>
      <c r="O880" s="35"/>
      <c r="P880" s="35"/>
      <c r="Q880" s="10"/>
    </row>
    <row r="881" spans="1:17" x14ac:dyDescent="0.45">
      <c r="A881" s="7" t="s">
        <v>6</v>
      </c>
      <c r="B881" s="35"/>
      <c r="C881" s="9"/>
      <c r="D881" s="9"/>
      <c r="E881" s="19"/>
      <c r="F881" s="35"/>
      <c r="G881" s="32"/>
      <c r="H881" s="9"/>
      <c r="I881" s="35"/>
      <c r="J881" s="35"/>
      <c r="K881" s="35"/>
      <c r="L881" s="9"/>
      <c r="M881" s="11" t="s">
        <v>21</v>
      </c>
      <c r="N881" s="35"/>
      <c r="O881" s="35"/>
      <c r="P881" s="35"/>
      <c r="Q881" s="10"/>
    </row>
    <row r="882" spans="1:17" x14ac:dyDescent="0.45">
      <c r="A882" s="7" t="s">
        <v>0</v>
      </c>
      <c r="B882" s="11" t="s">
        <v>3</v>
      </c>
      <c r="C882" s="12" t="s">
        <v>1</v>
      </c>
      <c r="D882" s="12" t="s">
        <v>2</v>
      </c>
      <c r="E882" s="22" t="s">
        <v>7</v>
      </c>
      <c r="F882" s="39" t="s">
        <v>92</v>
      </c>
      <c r="G882" s="33" t="s">
        <v>8</v>
      </c>
      <c r="H882" s="12" t="s">
        <v>9</v>
      </c>
      <c r="I882" s="35"/>
      <c r="J882" s="35"/>
      <c r="K882" s="35"/>
      <c r="L882" s="9"/>
      <c r="M882" s="36">
        <f>L877</f>
        <v>211981.75</v>
      </c>
      <c r="N882" s="35"/>
      <c r="O882" s="35"/>
      <c r="P882" s="35"/>
      <c r="Q882" s="10"/>
    </row>
    <row r="883" spans="1:17" x14ac:dyDescent="0.45">
      <c r="A883" s="13" t="s">
        <v>122</v>
      </c>
      <c r="B883" s="35">
        <v>16</v>
      </c>
      <c r="C883" s="9">
        <v>61.64</v>
      </c>
      <c r="D883" s="9">
        <f>C883*B883</f>
        <v>986.24</v>
      </c>
      <c r="E883" s="36" t="s">
        <v>33</v>
      </c>
      <c r="F883" s="38">
        <f>D883/D886</f>
        <v>1</v>
      </c>
      <c r="G883" s="9">
        <v>62.44</v>
      </c>
      <c r="H883" s="9">
        <f>(B883*G883)-D883</f>
        <v>12.799999999999955</v>
      </c>
      <c r="I883" s="35" t="s">
        <v>71</v>
      </c>
      <c r="J883" s="35"/>
      <c r="K883" s="35" t="str">
        <f>"buy "&amp;B883&amp;" "&amp;A883&amp;" @ $"&amp;G883</f>
        <v>buy 16 IEFA @ $62.44</v>
      </c>
      <c r="L883" s="9">
        <f>L877-(G883*B883)</f>
        <v>210982.71</v>
      </c>
      <c r="M883" s="36">
        <f>L874-(G883*B883)</f>
        <v>210067.91</v>
      </c>
      <c r="N883" s="35"/>
      <c r="O883" s="35"/>
      <c r="P883" s="35"/>
      <c r="Q883" s="10"/>
    </row>
    <row r="884" spans="1:17" x14ac:dyDescent="0.45">
      <c r="A884" s="13"/>
      <c r="B884" s="35"/>
      <c r="C884" s="9">
        <v>0</v>
      </c>
      <c r="D884" s="9">
        <f>C884*B884</f>
        <v>0</v>
      </c>
      <c r="E884" s="36" t="s">
        <v>33</v>
      </c>
      <c r="F884" s="38">
        <f>D884/D886</f>
        <v>0</v>
      </c>
      <c r="G884" s="9">
        <v>0</v>
      </c>
      <c r="H884" s="9">
        <f>(B884*G884)-D884</f>
        <v>0</v>
      </c>
      <c r="I884" s="35"/>
      <c r="J884" s="35"/>
      <c r="K884" s="35" t="str">
        <f>"buy "&amp;B884&amp;" "&amp;A884&amp;" @ $"&amp;G884</f>
        <v>buy   @ $0</v>
      </c>
      <c r="L884" s="9">
        <f>L883-(G884*B884)</f>
        <v>210982.71</v>
      </c>
      <c r="M884" s="36">
        <f>M883-(G884*B884)</f>
        <v>210067.91</v>
      </c>
      <c r="N884" s="35"/>
      <c r="O884" s="35"/>
      <c r="P884" s="35"/>
      <c r="Q884" s="10"/>
    </row>
    <row r="885" spans="1:17" x14ac:dyDescent="0.45">
      <c r="A885" s="23"/>
      <c r="B885" s="24"/>
      <c r="C885" s="25">
        <v>0</v>
      </c>
      <c r="D885" s="25">
        <f>C885*B885</f>
        <v>0</v>
      </c>
      <c r="E885" s="36" t="s">
        <v>33</v>
      </c>
      <c r="F885" s="38">
        <f>D885/D886</f>
        <v>0</v>
      </c>
      <c r="G885" s="25">
        <v>0</v>
      </c>
      <c r="H885" s="25">
        <f>(B885*G885)-D885</f>
        <v>0</v>
      </c>
      <c r="I885" s="35"/>
      <c r="J885" s="35"/>
      <c r="K885" s="35" t="str">
        <f>"buy "&amp;B885&amp;" "&amp;A885&amp;" @ $"&amp;G885</f>
        <v>buy   @ $0</v>
      </c>
      <c r="L885" s="9">
        <f>L884-(G885*B885)</f>
        <v>210982.71</v>
      </c>
      <c r="M885" s="36">
        <f>M884-(G885*B885)</f>
        <v>210067.91</v>
      </c>
      <c r="N885" s="35" t="str">
        <f>TEXT(ROUND(M885,2),"$#,##0.00")&amp;" will be the balance in the account after purchases.  "</f>
        <v xml:space="preserve">$210,067.91 will be the balance in the account after purchases.  </v>
      </c>
      <c r="O885" s="35"/>
      <c r="P885" s="35"/>
      <c r="Q885" s="10"/>
    </row>
    <row r="886" spans="1:17" x14ac:dyDescent="0.45">
      <c r="A886" s="13"/>
      <c r="B886" s="35"/>
      <c r="C886" s="9"/>
      <c r="D886" s="9">
        <f>SUM(D883:D885)</f>
        <v>986.24</v>
      </c>
      <c r="E886" s="35"/>
      <c r="F886" s="38">
        <f>SUM(F883:F885)</f>
        <v>1</v>
      </c>
      <c r="G886" s="9" t="s">
        <v>15</v>
      </c>
      <c r="H886" s="9">
        <f>SUM(H883:H885)</f>
        <v>12.799999999999955</v>
      </c>
      <c r="I886" s="35"/>
      <c r="J886" s="35"/>
      <c r="K886" s="35"/>
      <c r="L886" s="9"/>
      <c r="M886" s="35"/>
      <c r="N886" s="35" t="s">
        <v>27</v>
      </c>
      <c r="O886" s="35"/>
      <c r="P886" s="35"/>
      <c r="Q886" s="10"/>
    </row>
    <row r="887" spans="1:17" x14ac:dyDescent="0.45">
      <c r="A887" s="13"/>
      <c r="B887" s="35"/>
      <c r="C887" s="9"/>
      <c r="D887" s="9"/>
      <c r="E887" s="35"/>
      <c r="F887" s="35"/>
      <c r="G887" s="9"/>
      <c r="H887" s="9"/>
      <c r="I887" s="35"/>
      <c r="J887" s="35"/>
      <c r="K887" s="35"/>
      <c r="L887" s="9"/>
      <c r="M887" s="11" t="str">
        <f>IF(J878+M885&gt;0,"Credit Surplus","Credit Shortage")</f>
        <v>Credit Surplus</v>
      </c>
      <c r="N887" s="36">
        <f>J878+M885</f>
        <v>210982.71</v>
      </c>
      <c r="O887" s="35" t="s">
        <v>60</v>
      </c>
      <c r="P887" s="35"/>
      <c r="Q887" s="10"/>
    </row>
    <row r="888" spans="1:17" x14ac:dyDescent="0.45">
      <c r="A888" s="13"/>
      <c r="B888" s="35"/>
      <c r="C888" s="9"/>
      <c r="D888" s="9"/>
      <c r="E888" s="35"/>
      <c r="F888" s="35"/>
      <c r="G888" s="9"/>
      <c r="H888" s="9"/>
      <c r="I888" s="35"/>
      <c r="J888" s="35"/>
      <c r="K888" s="35"/>
      <c r="L888" s="9"/>
      <c r="M888" s="35"/>
      <c r="N888" s="35"/>
      <c r="O888" s="35"/>
      <c r="P888" s="35"/>
      <c r="Q888" s="10"/>
    </row>
    <row r="889" spans="1:17" x14ac:dyDescent="0.45">
      <c r="A889" s="13"/>
      <c r="B889" s="35"/>
      <c r="C889" s="9"/>
      <c r="D889" s="9"/>
      <c r="E889" s="35"/>
      <c r="F889" s="35"/>
      <c r="G889" s="9"/>
      <c r="H889" s="9"/>
      <c r="I889" s="35"/>
      <c r="J889" s="35"/>
      <c r="K889" s="35"/>
      <c r="L889" s="35"/>
      <c r="M889" s="35"/>
      <c r="N889" s="35"/>
      <c r="O889" s="35"/>
      <c r="P889" s="35"/>
      <c r="Q889" s="10"/>
    </row>
    <row r="890" spans="1:17" x14ac:dyDescent="0.45">
      <c r="A890" s="13" t="s">
        <v>11</v>
      </c>
      <c r="B890" s="35"/>
      <c r="C890" s="9"/>
      <c r="D890" s="21">
        <v>4589.91</v>
      </c>
      <c r="E890" s="35" t="s">
        <v>76</v>
      </c>
      <c r="F890" s="35"/>
      <c r="G890" s="9"/>
      <c r="H890" s="9"/>
      <c r="I890" s="35"/>
      <c r="J890" s="35"/>
      <c r="K890" s="35"/>
      <c r="L890" s="35"/>
      <c r="M890" s="35"/>
      <c r="N890" s="35"/>
      <c r="O890" s="35"/>
      <c r="P890" s="35"/>
      <c r="Q890" s="10"/>
    </row>
    <row r="891" spans="1:17" x14ac:dyDescent="0.45">
      <c r="A891" s="13" t="s">
        <v>12</v>
      </c>
      <c r="B891" s="35"/>
      <c r="C891" s="9"/>
      <c r="D891" s="9">
        <f>H878</f>
        <v>0.10000000000002274</v>
      </c>
      <c r="E891" s="35" t="s">
        <v>16</v>
      </c>
      <c r="F891" s="35"/>
      <c r="G891" s="9"/>
      <c r="H891" s="9"/>
      <c r="I891" s="35"/>
      <c r="J891" s="35"/>
      <c r="K891" s="35"/>
      <c r="L891" s="35"/>
      <c r="M891" s="35"/>
      <c r="N891" s="35"/>
      <c r="O891" s="35"/>
      <c r="P891" s="35"/>
      <c r="Q891" s="10"/>
    </row>
    <row r="892" spans="1:17" x14ac:dyDescent="0.45">
      <c r="A892" s="13" t="s">
        <v>13</v>
      </c>
      <c r="B892" s="35"/>
      <c r="C892" s="9"/>
      <c r="D892" s="9">
        <f>D890+D891</f>
        <v>4590.01</v>
      </c>
      <c r="E892" s="35"/>
      <c r="F892" s="35"/>
      <c r="G892" s="9"/>
      <c r="H892" s="9"/>
      <c r="I892" s="35"/>
      <c r="J892" s="35"/>
      <c r="K892" s="35"/>
      <c r="L892" s="35"/>
      <c r="M892" s="35"/>
      <c r="N892" s="35"/>
      <c r="O892" s="35"/>
      <c r="P892" s="35"/>
      <c r="Q892" s="10"/>
    </row>
    <row r="893" spans="1:17" x14ac:dyDescent="0.45">
      <c r="A893" s="13" t="s">
        <v>14</v>
      </c>
      <c r="B893" s="35"/>
      <c r="C893" s="9"/>
      <c r="D893" s="9">
        <f>H886</f>
        <v>12.799999999999955</v>
      </c>
      <c r="E893" s="35" t="s">
        <v>17</v>
      </c>
      <c r="F893" s="35"/>
      <c r="G893" s="9"/>
      <c r="H893" s="9"/>
      <c r="I893" s="35"/>
      <c r="J893" s="35"/>
      <c r="K893" s="35"/>
      <c r="L893" s="35"/>
      <c r="M893" s="35"/>
      <c r="N893" s="35"/>
      <c r="O893" s="35"/>
      <c r="P893" s="35"/>
      <c r="Q893" s="10"/>
    </row>
    <row r="894" spans="1:17" x14ac:dyDescent="0.45">
      <c r="A894" s="13" t="s">
        <v>13</v>
      </c>
      <c r="B894" s="35"/>
      <c r="C894" s="9"/>
      <c r="D894" s="27">
        <f>D892-D893</f>
        <v>4577.21</v>
      </c>
      <c r="E894" s="19" t="s">
        <v>18</v>
      </c>
      <c r="F894" s="35"/>
      <c r="G894" s="9"/>
      <c r="H894" s="9"/>
      <c r="I894" s="35"/>
      <c r="J894" s="35"/>
      <c r="K894" s="35"/>
      <c r="L894" s="35"/>
      <c r="M894" s="35"/>
      <c r="N894" s="35"/>
      <c r="O894" s="35"/>
      <c r="P894" s="35"/>
      <c r="Q894" s="10"/>
    </row>
    <row r="895" spans="1:17" ht="14.65" thickBot="1" x14ac:dyDescent="0.5">
      <c r="A895" s="15"/>
      <c r="B895" s="16"/>
      <c r="C895" s="17"/>
      <c r="D895" s="17"/>
      <c r="E895" s="16"/>
      <c r="F895" s="16"/>
      <c r="G895" s="17"/>
      <c r="H895" s="17"/>
      <c r="I895" s="16"/>
      <c r="J895" s="16"/>
      <c r="K895" s="16"/>
      <c r="L895" s="16"/>
      <c r="M895" s="16"/>
      <c r="N895" s="16"/>
      <c r="O895" s="16"/>
      <c r="P895" s="16"/>
      <c r="Q895" s="18"/>
    </row>
    <row r="896" spans="1:17" ht="14.65" thickTop="1" x14ac:dyDescent="0.45"/>
    <row r="898" spans="1:17" ht="14.65" thickBot="1" x14ac:dyDescent="0.5"/>
    <row r="899" spans="1:17" ht="14.65" thickTop="1" x14ac:dyDescent="0.45">
      <c r="A899" s="2"/>
      <c r="B899" s="3"/>
      <c r="C899" s="4">
        <v>44895</v>
      </c>
      <c r="D899" s="5"/>
      <c r="E899" s="3"/>
      <c r="F899" s="3"/>
      <c r="G899" s="5"/>
      <c r="H899" s="5"/>
      <c r="I899" s="3"/>
      <c r="J899" s="3"/>
      <c r="K899" s="3"/>
      <c r="L899" s="20" t="s">
        <v>19</v>
      </c>
      <c r="M899" s="3"/>
      <c r="N899" s="3"/>
      <c r="O899" s="3"/>
      <c r="P899" s="3"/>
      <c r="Q899" s="6"/>
    </row>
    <row r="900" spans="1:17" x14ac:dyDescent="0.45">
      <c r="A900" s="7" t="s">
        <v>5</v>
      </c>
      <c r="B900" s="35"/>
      <c r="C900" s="9"/>
      <c r="D900" s="9"/>
      <c r="E900" s="35"/>
      <c r="F900" s="35"/>
      <c r="G900" s="9"/>
      <c r="H900" s="9"/>
      <c r="I900" s="35"/>
      <c r="J900" s="11" t="s">
        <v>24</v>
      </c>
      <c r="K900" s="35"/>
      <c r="L900" s="11" t="s">
        <v>10</v>
      </c>
      <c r="M900" s="35"/>
      <c r="N900" s="35"/>
      <c r="O900" s="35"/>
      <c r="P900" s="35"/>
      <c r="Q900" s="10"/>
    </row>
    <row r="901" spans="1:17" x14ac:dyDescent="0.45">
      <c r="A901" s="7" t="s">
        <v>0</v>
      </c>
      <c r="B901" s="11" t="s">
        <v>3</v>
      </c>
      <c r="C901" s="12" t="s">
        <v>1</v>
      </c>
      <c r="D901" s="12" t="s">
        <v>4</v>
      </c>
      <c r="E901" s="11" t="s">
        <v>7</v>
      </c>
      <c r="F901" s="37" t="s">
        <v>92</v>
      </c>
      <c r="G901" s="12" t="s">
        <v>8</v>
      </c>
      <c r="H901" s="12" t="s">
        <v>9</v>
      </c>
      <c r="I901" s="33" t="s">
        <v>70</v>
      </c>
      <c r="J901" s="11" t="s">
        <v>23</v>
      </c>
      <c r="K901" s="35"/>
      <c r="L901" s="31">
        <v>213257.04</v>
      </c>
      <c r="M901" s="35" t="s">
        <v>118</v>
      </c>
      <c r="N901" s="35"/>
      <c r="O901" s="35"/>
      <c r="P901" s="35"/>
      <c r="Q901" s="10"/>
    </row>
    <row r="902" spans="1:17" x14ac:dyDescent="0.45">
      <c r="A902" s="13" t="s">
        <v>113</v>
      </c>
      <c r="B902" s="35">
        <v>10</v>
      </c>
      <c r="C902" s="9">
        <v>91.67</v>
      </c>
      <c r="D902" s="9">
        <f>C902*B902</f>
        <v>916.7</v>
      </c>
      <c r="E902" s="36" t="s">
        <v>33</v>
      </c>
      <c r="F902" s="38">
        <f>D902/D905</f>
        <v>1</v>
      </c>
      <c r="G902" s="9">
        <v>91.43</v>
      </c>
      <c r="H902" s="9">
        <f>(B902*G902)-D902</f>
        <v>-2.3999999999999773</v>
      </c>
      <c r="I902" s="35" t="s">
        <v>71</v>
      </c>
      <c r="J902" s="36">
        <f>G902*B902</f>
        <v>914.30000000000007</v>
      </c>
      <c r="K902" s="35" t="str">
        <f>"sell "&amp;B902&amp;" "&amp;A902&amp;" @ $"&amp;G902</f>
        <v>sell 10 BIL @ $91.43</v>
      </c>
      <c r="L902" s="9">
        <f>L901+(G902*B902)</f>
        <v>214171.34</v>
      </c>
      <c r="M902" s="35"/>
      <c r="N902" s="35"/>
      <c r="O902" s="35"/>
      <c r="P902" s="35"/>
      <c r="Q902" s="10"/>
    </row>
    <row r="903" spans="1:17" x14ac:dyDescent="0.45">
      <c r="A903" s="13"/>
      <c r="B903" s="35"/>
      <c r="C903" s="9"/>
      <c r="D903" s="9">
        <f>C903*B903</f>
        <v>0</v>
      </c>
      <c r="E903" s="36"/>
      <c r="F903" s="38">
        <f>D903/D905</f>
        <v>0</v>
      </c>
      <c r="G903" s="9"/>
      <c r="H903" s="9">
        <f>(B903*G903)-D903</f>
        <v>0</v>
      </c>
      <c r="I903" s="35" t="s">
        <v>71</v>
      </c>
      <c r="J903" s="36">
        <f>G903*B903</f>
        <v>0</v>
      </c>
      <c r="K903" s="35" t="str">
        <f>"sell "&amp;B903&amp;" "&amp;A903&amp;" @ $"&amp;G903</f>
        <v>sell   @ $</v>
      </c>
      <c r="L903" s="9">
        <f>L902+(G903*B903)</f>
        <v>214171.34</v>
      </c>
      <c r="M903" s="35"/>
      <c r="N903" s="35"/>
      <c r="O903" s="35"/>
      <c r="P903" s="35"/>
      <c r="Q903" s="10"/>
    </row>
    <row r="904" spans="1:17" x14ac:dyDescent="0.45">
      <c r="A904" s="13"/>
      <c r="B904" s="35"/>
      <c r="C904" s="9"/>
      <c r="D904" s="9">
        <f>C904*B904</f>
        <v>0</v>
      </c>
      <c r="E904" s="36"/>
      <c r="F904" s="38">
        <f>D904/D905</f>
        <v>0</v>
      </c>
      <c r="G904" s="9"/>
      <c r="H904" s="9">
        <f>(B904*G904)-D904</f>
        <v>0</v>
      </c>
      <c r="I904" s="35" t="s">
        <v>71</v>
      </c>
      <c r="J904" s="36">
        <f>G904*B904</f>
        <v>0</v>
      </c>
      <c r="K904" s="35" t="str">
        <f>"sell "&amp;B904&amp;" "&amp;A904&amp;" @ $"&amp;G904</f>
        <v>sell   @ $</v>
      </c>
      <c r="L904" s="9">
        <f>L903+(G904*B904)</f>
        <v>214171.34</v>
      </c>
      <c r="M904" s="35" t="s">
        <v>22</v>
      </c>
      <c r="N904" s="35"/>
      <c r="O904" s="35"/>
      <c r="P904" s="35"/>
      <c r="Q904" s="10"/>
    </row>
    <row r="905" spans="1:17" x14ac:dyDescent="0.45">
      <c r="A905" s="13"/>
      <c r="B905" s="35"/>
      <c r="C905" s="9"/>
      <c r="D905" s="9">
        <f>SUM(D902:D904)</f>
        <v>916.7</v>
      </c>
      <c r="E905" s="36"/>
      <c r="F905" s="38">
        <f>SUM(F902:F904)</f>
        <v>1</v>
      </c>
      <c r="G905" s="32"/>
      <c r="H905" s="9">
        <f>SUM(H902:H904)</f>
        <v>-2.3999999999999773</v>
      </c>
      <c r="I905" s="35"/>
      <c r="J905" s="36">
        <f>SUM(J902:J904)</f>
        <v>914.30000000000007</v>
      </c>
      <c r="K905" s="35"/>
      <c r="L905" s="9"/>
      <c r="M905" s="35"/>
      <c r="N905" s="35"/>
      <c r="O905" s="35"/>
      <c r="P905" s="35"/>
      <c r="Q905" s="10"/>
    </row>
    <row r="906" spans="1:17" x14ac:dyDescent="0.45">
      <c r="A906" s="13"/>
      <c r="B906" s="35"/>
      <c r="C906" s="9"/>
      <c r="D906" s="9"/>
      <c r="E906" s="35"/>
      <c r="F906" s="35"/>
      <c r="G906" s="32"/>
      <c r="H906" s="9"/>
      <c r="I906" s="35"/>
      <c r="J906" s="35"/>
      <c r="K906" s="35"/>
      <c r="L906" s="9"/>
      <c r="M906" s="35"/>
      <c r="N906" s="35"/>
      <c r="O906" s="35"/>
      <c r="P906" s="35"/>
      <c r="Q906" s="10"/>
    </row>
    <row r="907" spans="1:17" x14ac:dyDescent="0.45">
      <c r="A907" s="13"/>
      <c r="B907" s="35"/>
      <c r="C907" s="9"/>
      <c r="D907" s="9"/>
      <c r="E907" s="19"/>
      <c r="F907" s="35"/>
      <c r="G907" s="32"/>
      <c r="H907" s="9"/>
      <c r="I907" s="35"/>
      <c r="J907" s="35"/>
      <c r="K907" s="35"/>
      <c r="L907" s="9"/>
      <c r="M907" s="11" t="s">
        <v>20</v>
      </c>
      <c r="N907" s="35"/>
      <c r="O907" s="35"/>
      <c r="P907" s="35"/>
      <c r="Q907" s="10"/>
    </row>
    <row r="908" spans="1:17" x14ac:dyDescent="0.45">
      <c r="A908" s="7" t="s">
        <v>6</v>
      </c>
      <c r="B908" s="35"/>
      <c r="C908" s="9"/>
      <c r="D908" s="9"/>
      <c r="E908" s="19"/>
      <c r="F908" s="35"/>
      <c r="G908" s="32"/>
      <c r="H908" s="9"/>
      <c r="I908" s="35"/>
      <c r="J908" s="35"/>
      <c r="K908" s="35"/>
      <c r="L908" s="9"/>
      <c r="M908" s="11" t="s">
        <v>21</v>
      </c>
      <c r="N908" s="35"/>
      <c r="O908" s="35"/>
      <c r="P908" s="35"/>
      <c r="Q908" s="10"/>
    </row>
    <row r="909" spans="1:17" x14ac:dyDescent="0.45">
      <c r="A909" s="7" t="s">
        <v>0</v>
      </c>
      <c r="B909" s="11" t="s">
        <v>3</v>
      </c>
      <c r="C909" s="12" t="s">
        <v>1</v>
      </c>
      <c r="D909" s="12" t="s">
        <v>2</v>
      </c>
      <c r="E909" s="22" t="s">
        <v>7</v>
      </c>
      <c r="F909" s="39" t="s">
        <v>92</v>
      </c>
      <c r="G909" s="33" t="s">
        <v>8</v>
      </c>
      <c r="H909" s="12" t="s">
        <v>9</v>
      </c>
      <c r="I909" s="35"/>
      <c r="J909" s="35"/>
      <c r="K909" s="35"/>
      <c r="L909" s="9"/>
      <c r="M909" s="36">
        <f>L904</f>
        <v>214171.34</v>
      </c>
      <c r="N909" s="35"/>
      <c r="O909" s="35"/>
      <c r="P909" s="35"/>
      <c r="Q909" s="10"/>
    </row>
    <row r="910" spans="1:17" x14ac:dyDescent="0.45">
      <c r="A910" s="13" t="s">
        <v>119</v>
      </c>
      <c r="B910" s="35">
        <v>109</v>
      </c>
      <c r="C910" s="9">
        <v>8.39</v>
      </c>
      <c r="D910" s="9">
        <f>C910*B910</f>
        <v>914.5100000000001</v>
      </c>
      <c r="E910" s="36" t="s">
        <v>33</v>
      </c>
      <c r="F910" s="38">
        <f>D910/D913</f>
        <v>0.28971178032199002</v>
      </c>
      <c r="G910" s="9">
        <v>8.43</v>
      </c>
      <c r="H910" s="9">
        <f>(B910*G910)-D910</f>
        <v>4.3599999999999</v>
      </c>
      <c r="I910" s="35" t="s">
        <v>71</v>
      </c>
      <c r="J910" s="35"/>
      <c r="K910" s="35" t="str">
        <f>"buy "&amp;B910&amp;" "&amp;A910&amp;" @ $"&amp;G910</f>
        <v>buy 109 YPF @ $8.43</v>
      </c>
      <c r="L910" s="9">
        <f>L904-(G910*B910)</f>
        <v>213252.47</v>
      </c>
      <c r="M910" s="36">
        <f>L901-(G910*B910)</f>
        <v>212338.17</v>
      </c>
      <c r="N910" s="35"/>
      <c r="O910" s="35"/>
      <c r="P910" s="35"/>
      <c r="Q910" s="10"/>
    </row>
    <row r="911" spans="1:17" x14ac:dyDescent="0.45">
      <c r="A911" s="13" t="s">
        <v>120</v>
      </c>
      <c r="B911" s="35">
        <v>41</v>
      </c>
      <c r="C911" s="9">
        <v>43.08</v>
      </c>
      <c r="D911" s="9">
        <f>C911*B911</f>
        <v>1766.28</v>
      </c>
      <c r="E911" s="36" t="s">
        <v>33</v>
      </c>
      <c r="F911" s="38">
        <f>D911/D913</f>
        <v>0.55954787082385593</v>
      </c>
      <c r="G911" s="9">
        <v>43.09</v>
      </c>
      <c r="H911" s="9">
        <f>(B911*G911)-D911</f>
        <v>0.41000000000008185</v>
      </c>
      <c r="I911" s="35" t="s">
        <v>71</v>
      </c>
      <c r="J911" s="35"/>
      <c r="K911" s="35" t="str">
        <f>"buy "&amp;B911&amp;" "&amp;A911&amp;" @ $"&amp;G911</f>
        <v>buy 41 INSW @ $43.09</v>
      </c>
      <c r="L911" s="9">
        <f>L910-(G911*B911)</f>
        <v>211485.78</v>
      </c>
      <c r="M911" s="36">
        <f>M910-(G911*B911)</f>
        <v>210571.48</v>
      </c>
      <c r="N911" s="35"/>
      <c r="O911" s="35"/>
      <c r="P911" s="35"/>
      <c r="Q911" s="10"/>
    </row>
    <row r="912" spans="1:17" x14ac:dyDescent="0.45">
      <c r="A912" s="23" t="s">
        <v>121</v>
      </c>
      <c r="B912" s="24">
        <v>17</v>
      </c>
      <c r="C912" s="25">
        <v>27.99</v>
      </c>
      <c r="D912" s="25">
        <f>C912*B912</f>
        <v>475.83</v>
      </c>
      <c r="E912" s="36" t="s">
        <v>33</v>
      </c>
      <c r="F912" s="38">
        <f>D912/D913</f>
        <v>0.15074034885415413</v>
      </c>
      <c r="G912" s="25">
        <v>28.33</v>
      </c>
      <c r="H912" s="25">
        <f>(B912*G912)-D912</f>
        <v>5.7799999999999727</v>
      </c>
      <c r="I912" s="35" t="s">
        <v>71</v>
      </c>
      <c r="J912" s="35"/>
      <c r="K912" s="35" t="str">
        <f>"buy "&amp;B912&amp;" "&amp;A912&amp;" @ $"&amp;G912</f>
        <v>buy 17 TRMD @ $28.33</v>
      </c>
      <c r="L912" s="9">
        <f>L911-(G912*B912)</f>
        <v>211004.17</v>
      </c>
      <c r="M912" s="36">
        <f>M911-(G912*B912)</f>
        <v>210089.87000000002</v>
      </c>
      <c r="N912" s="35" t="str">
        <f>TEXT(ROUND(M912,2),"$#,##0.00")&amp;" will be the balance in the account after purchases.  "</f>
        <v xml:space="preserve">$210,089.87 will be the balance in the account after purchases.  </v>
      </c>
      <c r="O912" s="35"/>
      <c r="P912" s="35"/>
      <c r="Q912" s="10"/>
    </row>
    <row r="913" spans="1:17" x14ac:dyDescent="0.45">
      <c r="A913" s="13"/>
      <c r="B913" s="35"/>
      <c r="C913" s="9"/>
      <c r="D913" s="9">
        <f>SUM(D910:D912)</f>
        <v>3156.62</v>
      </c>
      <c r="E913" s="35"/>
      <c r="F913" s="38">
        <f>SUM(F910:F912)</f>
        <v>1</v>
      </c>
      <c r="G913" s="9" t="s">
        <v>15</v>
      </c>
      <c r="H913" s="9">
        <f>SUM(H910:H912)</f>
        <v>10.549999999999955</v>
      </c>
      <c r="I913" s="35"/>
      <c r="J913" s="35"/>
      <c r="K913" s="35"/>
      <c r="L913" s="9"/>
      <c r="M913" s="35"/>
      <c r="N913" s="35" t="s">
        <v>27</v>
      </c>
      <c r="O913" s="35"/>
      <c r="P913" s="35"/>
      <c r="Q913" s="10"/>
    </row>
    <row r="914" spans="1:17" x14ac:dyDescent="0.45">
      <c r="A914" s="13"/>
      <c r="B914" s="35"/>
      <c r="C914" s="9"/>
      <c r="D914" s="9"/>
      <c r="E914" s="35"/>
      <c r="F914" s="35"/>
      <c r="G914" s="9"/>
      <c r="H914" s="9"/>
      <c r="I914" s="35"/>
      <c r="J914" s="35"/>
      <c r="K914" s="35"/>
      <c r="L914" s="9"/>
      <c r="M914" s="11" t="str">
        <f>IF(J905+M912&gt;0,"Credit Surplus","Credit Shortage")</f>
        <v>Credit Surplus</v>
      </c>
      <c r="N914" s="36">
        <f>J905+M912</f>
        <v>211004.17</v>
      </c>
      <c r="O914" s="35" t="s">
        <v>60</v>
      </c>
      <c r="P914" s="35"/>
      <c r="Q914" s="10"/>
    </row>
    <row r="915" spans="1:17" x14ac:dyDescent="0.45">
      <c r="A915" s="13"/>
      <c r="B915" s="35"/>
      <c r="C915" s="9"/>
      <c r="D915" s="9"/>
      <c r="E915" s="35"/>
      <c r="F915" s="35"/>
      <c r="G915" s="9"/>
      <c r="H915" s="9"/>
      <c r="I915" s="35"/>
      <c r="J915" s="35"/>
      <c r="K915" s="35"/>
      <c r="L915" s="9"/>
      <c r="M915" s="35"/>
      <c r="N915" s="35"/>
      <c r="O915" s="35"/>
      <c r="P915" s="35"/>
      <c r="Q915" s="10"/>
    </row>
    <row r="916" spans="1:17" x14ac:dyDescent="0.45">
      <c r="A916" s="13"/>
      <c r="B916" s="35"/>
      <c r="C916" s="9"/>
      <c r="D916" s="9"/>
      <c r="E916" s="35"/>
      <c r="F916" s="35"/>
      <c r="G916" s="9"/>
      <c r="H916" s="9"/>
      <c r="I916" s="35"/>
      <c r="J916" s="35"/>
      <c r="K916" s="35"/>
      <c r="L916" s="35"/>
      <c r="M916" s="35"/>
      <c r="N916" s="35"/>
      <c r="O916" s="35"/>
      <c r="P916" s="35"/>
      <c r="Q916" s="10"/>
    </row>
    <row r="917" spans="1:17" x14ac:dyDescent="0.45">
      <c r="A917" s="13" t="s">
        <v>11</v>
      </c>
      <c r="B917" s="35"/>
      <c r="C917" s="9"/>
      <c r="D917" s="21">
        <v>4674.3999999999996</v>
      </c>
      <c r="E917" s="35" t="s">
        <v>76</v>
      </c>
      <c r="F917" s="35"/>
      <c r="G917" s="9"/>
      <c r="H917" s="9"/>
      <c r="I917" s="35"/>
      <c r="J917" s="35"/>
      <c r="K917" s="35"/>
      <c r="L917" s="35"/>
      <c r="M917" s="35"/>
      <c r="N917" s="35"/>
      <c r="O917" s="35"/>
      <c r="P917" s="35"/>
      <c r="Q917" s="10"/>
    </row>
    <row r="918" spans="1:17" x14ac:dyDescent="0.45">
      <c r="A918" s="13" t="s">
        <v>12</v>
      </c>
      <c r="B918" s="35"/>
      <c r="C918" s="9"/>
      <c r="D918" s="9">
        <f>H905</f>
        <v>-2.3999999999999773</v>
      </c>
      <c r="E918" s="35" t="s">
        <v>16</v>
      </c>
      <c r="F918" s="35"/>
      <c r="G918" s="9"/>
      <c r="H918" s="9"/>
      <c r="I918" s="35"/>
      <c r="J918" s="35"/>
      <c r="K918" s="35"/>
      <c r="L918" s="35"/>
      <c r="M918" s="35"/>
      <c r="N918" s="35"/>
      <c r="O918" s="35"/>
      <c r="P918" s="35"/>
      <c r="Q918" s="10"/>
    </row>
    <row r="919" spans="1:17" x14ac:dyDescent="0.45">
      <c r="A919" s="13" t="s">
        <v>13</v>
      </c>
      <c r="B919" s="35"/>
      <c r="C919" s="9"/>
      <c r="D919" s="9">
        <f>D917+D918</f>
        <v>4672</v>
      </c>
      <c r="E919" s="35"/>
      <c r="F919" s="35"/>
      <c r="G919" s="9"/>
      <c r="H919" s="9"/>
      <c r="I919" s="35"/>
      <c r="J919" s="35"/>
      <c r="K919" s="35"/>
      <c r="L919" s="35"/>
      <c r="M919" s="35"/>
      <c r="N919" s="35"/>
      <c r="O919" s="35"/>
      <c r="P919" s="35"/>
      <c r="Q919" s="10"/>
    </row>
    <row r="920" spans="1:17" x14ac:dyDescent="0.45">
      <c r="A920" s="13" t="s">
        <v>14</v>
      </c>
      <c r="B920" s="35"/>
      <c r="C920" s="9"/>
      <c r="D920" s="9">
        <f>H913</f>
        <v>10.549999999999955</v>
      </c>
      <c r="E920" s="35" t="s">
        <v>17</v>
      </c>
      <c r="F920" s="35"/>
      <c r="G920" s="9"/>
      <c r="H920" s="9"/>
      <c r="I920" s="35"/>
      <c r="J920" s="35"/>
      <c r="K920" s="35"/>
      <c r="L920" s="35"/>
      <c r="M920" s="35"/>
      <c r="N920" s="35"/>
      <c r="O920" s="35"/>
      <c r="P920" s="35"/>
      <c r="Q920" s="10"/>
    </row>
    <row r="921" spans="1:17" x14ac:dyDescent="0.45">
      <c r="A921" s="13" t="s">
        <v>13</v>
      </c>
      <c r="B921" s="35"/>
      <c r="C921" s="9"/>
      <c r="D921" s="27">
        <f>D919-D920</f>
        <v>4661.45</v>
      </c>
      <c r="E921" s="19" t="s">
        <v>18</v>
      </c>
      <c r="F921" s="35"/>
      <c r="G921" s="9"/>
      <c r="H921" s="9"/>
      <c r="I921" s="35"/>
      <c r="J921" s="35"/>
      <c r="K921" s="35"/>
      <c r="L921" s="35"/>
      <c r="M921" s="35"/>
      <c r="N921" s="35"/>
      <c r="O921" s="35"/>
      <c r="P921" s="35"/>
      <c r="Q921" s="10"/>
    </row>
    <row r="922" spans="1:17" ht="14.65" thickBot="1" x14ac:dyDescent="0.5">
      <c r="A922" s="15"/>
      <c r="B922" s="16"/>
      <c r="C922" s="17"/>
      <c r="D922" s="17"/>
      <c r="E922" s="16"/>
      <c r="F922" s="16"/>
      <c r="G922" s="17"/>
      <c r="H922" s="17"/>
      <c r="I922" s="16"/>
      <c r="J922" s="16"/>
      <c r="K922" s="16"/>
      <c r="L922" s="16"/>
      <c r="M922" s="16"/>
      <c r="N922" s="16"/>
      <c r="O922" s="16"/>
      <c r="P922" s="16"/>
      <c r="Q922" s="18"/>
    </row>
    <row r="923" spans="1:17" ht="14.65" thickTop="1" x14ac:dyDescent="0.45"/>
    <row r="925" spans="1:17" ht="14.65" thickBot="1" x14ac:dyDescent="0.5"/>
    <row r="926" spans="1:17" ht="14.65" thickTop="1" x14ac:dyDescent="0.45">
      <c r="A926" s="2"/>
      <c r="B926" s="3"/>
      <c r="C926" s="4">
        <v>44865</v>
      </c>
      <c r="D926" s="5"/>
      <c r="E926" s="3"/>
      <c r="F926" s="3"/>
      <c r="G926" s="5"/>
      <c r="H926" s="5"/>
      <c r="I926" s="3"/>
      <c r="J926" s="3"/>
      <c r="K926" s="3"/>
      <c r="L926" s="20" t="s">
        <v>19</v>
      </c>
      <c r="M926" s="3"/>
      <c r="N926" s="3"/>
      <c r="O926" s="3"/>
      <c r="P926" s="3"/>
      <c r="Q926" s="6"/>
    </row>
    <row r="927" spans="1:17" x14ac:dyDescent="0.45">
      <c r="A927" s="7" t="s">
        <v>5</v>
      </c>
      <c r="B927" s="35"/>
      <c r="C927" s="9"/>
      <c r="D927" s="9"/>
      <c r="E927" s="35"/>
      <c r="F927" s="35"/>
      <c r="G927" s="9"/>
      <c r="H927" s="9"/>
      <c r="I927" s="35"/>
      <c r="J927" s="11" t="s">
        <v>24</v>
      </c>
      <c r="K927" s="35"/>
      <c r="L927" s="11" t="s">
        <v>10</v>
      </c>
      <c r="M927" s="35"/>
      <c r="N927" s="35"/>
      <c r="O927" s="35"/>
      <c r="P927" s="35"/>
      <c r="Q927" s="10"/>
    </row>
    <row r="928" spans="1:17" x14ac:dyDescent="0.45">
      <c r="A928" s="7" t="s">
        <v>0</v>
      </c>
      <c r="B928" s="11" t="s">
        <v>3</v>
      </c>
      <c r="C928" s="12" t="s">
        <v>1</v>
      </c>
      <c r="D928" s="12" t="s">
        <v>4</v>
      </c>
      <c r="E928" s="11" t="s">
        <v>7</v>
      </c>
      <c r="F928" s="37" t="s">
        <v>92</v>
      </c>
      <c r="G928" s="12" t="s">
        <v>8</v>
      </c>
      <c r="H928" s="12" t="s">
        <v>9</v>
      </c>
      <c r="I928" s="33" t="s">
        <v>70</v>
      </c>
      <c r="J928" s="11" t="s">
        <v>23</v>
      </c>
      <c r="K928" s="35"/>
      <c r="L928" s="31">
        <v>213249.15</v>
      </c>
      <c r="M928" s="35" t="s">
        <v>118</v>
      </c>
      <c r="N928" s="35"/>
      <c r="O928" s="35"/>
      <c r="P928" s="35"/>
      <c r="Q928" s="10"/>
    </row>
    <row r="929" spans="1:17" x14ac:dyDescent="0.45">
      <c r="A929" s="13" t="s">
        <v>113</v>
      </c>
      <c r="B929" s="35">
        <v>10</v>
      </c>
      <c r="C929" s="9">
        <v>91.59</v>
      </c>
      <c r="D929" s="9">
        <f>C929*B929</f>
        <v>915.90000000000009</v>
      </c>
      <c r="E929" s="36" t="s">
        <v>93</v>
      </c>
      <c r="F929" s="38">
        <f>D929/D932</f>
        <v>1</v>
      </c>
      <c r="G929" s="9">
        <v>91.4</v>
      </c>
      <c r="H929" s="9">
        <f>(B929*G929)-D929</f>
        <v>-1.9000000000000909</v>
      </c>
      <c r="I929" s="35" t="s">
        <v>71</v>
      </c>
      <c r="J929" s="36">
        <f>G929*B929</f>
        <v>914</v>
      </c>
      <c r="K929" s="35" t="str">
        <f>"sell "&amp;B929&amp;" "&amp;A929&amp;" @ $"&amp;G929</f>
        <v>sell 10 BIL @ $91.4</v>
      </c>
      <c r="L929" s="9">
        <f>L928+(G929*B929)</f>
        <v>214163.15</v>
      </c>
      <c r="M929" s="35"/>
      <c r="N929" s="35"/>
      <c r="O929" s="35"/>
      <c r="P929" s="35"/>
      <c r="Q929" s="10"/>
    </row>
    <row r="930" spans="1:17" x14ac:dyDescent="0.45">
      <c r="A930" s="13"/>
      <c r="B930" s="35"/>
      <c r="C930" s="9"/>
      <c r="D930" s="9">
        <f>C930*B930</f>
        <v>0</v>
      </c>
      <c r="E930" s="36"/>
      <c r="F930" s="38">
        <f>D930/D932</f>
        <v>0</v>
      </c>
      <c r="G930" s="9"/>
      <c r="H930" s="9">
        <f>(B930*G930)-D930</f>
        <v>0</v>
      </c>
      <c r="I930" s="35" t="s">
        <v>71</v>
      </c>
      <c r="J930" s="36">
        <f>G930*B930</f>
        <v>0</v>
      </c>
      <c r="K930" s="35" t="str">
        <f>"sell "&amp;B930&amp;" "&amp;A930&amp;" @ $"&amp;G930</f>
        <v>sell   @ $</v>
      </c>
      <c r="L930" s="9">
        <f>L929+(G930*B930)</f>
        <v>214163.15</v>
      </c>
      <c r="M930" s="35"/>
      <c r="N930" s="35"/>
      <c r="O930" s="35"/>
      <c r="P930" s="35"/>
      <c r="Q930" s="10"/>
    </row>
    <row r="931" spans="1:17" x14ac:dyDescent="0.45">
      <c r="A931" s="13"/>
      <c r="B931" s="35"/>
      <c r="C931" s="9"/>
      <c r="D931" s="9">
        <f>C931*B931</f>
        <v>0</v>
      </c>
      <c r="E931" s="36"/>
      <c r="F931" s="38">
        <f>D931/D932</f>
        <v>0</v>
      </c>
      <c r="G931" s="9"/>
      <c r="H931" s="9">
        <f>(B931*G931)-D931</f>
        <v>0</v>
      </c>
      <c r="I931" s="35" t="s">
        <v>71</v>
      </c>
      <c r="J931" s="36">
        <f>G931*B931</f>
        <v>0</v>
      </c>
      <c r="K931" s="35" t="str">
        <f>"sell "&amp;B931&amp;" "&amp;A931&amp;" @ $"&amp;G931</f>
        <v>sell   @ $</v>
      </c>
      <c r="L931" s="9">
        <f>L930+(G931*B931)</f>
        <v>214163.15</v>
      </c>
      <c r="M931" s="35" t="s">
        <v>22</v>
      </c>
      <c r="N931" s="35"/>
      <c r="O931" s="35"/>
      <c r="P931" s="35"/>
      <c r="Q931" s="10"/>
    </row>
    <row r="932" spans="1:17" x14ac:dyDescent="0.45">
      <c r="A932" s="13"/>
      <c r="B932" s="35"/>
      <c r="C932" s="9"/>
      <c r="D932" s="9">
        <f>SUM(D929:D931)</f>
        <v>915.90000000000009</v>
      </c>
      <c r="E932" s="36"/>
      <c r="F932" s="38">
        <f>SUM(F929:F931)</f>
        <v>1</v>
      </c>
      <c r="G932" s="32"/>
      <c r="H932" s="9">
        <f>SUM(H929:H931)</f>
        <v>-1.9000000000000909</v>
      </c>
      <c r="I932" s="35"/>
      <c r="J932" s="36">
        <f>SUM(J929:J931)</f>
        <v>914</v>
      </c>
      <c r="K932" s="35"/>
      <c r="L932" s="9"/>
      <c r="M932" s="35"/>
      <c r="N932" s="35"/>
      <c r="O932" s="35"/>
      <c r="P932" s="35"/>
      <c r="Q932" s="10"/>
    </row>
    <row r="933" spans="1:17" x14ac:dyDescent="0.45">
      <c r="A933" s="13"/>
      <c r="B933" s="35"/>
      <c r="C933" s="9"/>
      <c r="D933" s="9"/>
      <c r="E933" s="35"/>
      <c r="F933" s="35"/>
      <c r="G933" s="32"/>
      <c r="H933" s="9"/>
      <c r="I933" s="35"/>
      <c r="J933" s="35"/>
      <c r="K933" s="35"/>
      <c r="L933" s="9"/>
      <c r="M933" s="35"/>
      <c r="N933" s="35"/>
      <c r="O933" s="35"/>
      <c r="P933" s="35"/>
      <c r="Q933" s="10"/>
    </row>
    <row r="934" spans="1:17" x14ac:dyDescent="0.45">
      <c r="A934" s="13"/>
      <c r="B934" s="35"/>
      <c r="C934" s="9"/>
      <c r="D934" s="9"/>
      <c r="E934" s="19"/>
      <c r="F934" s="35"/>
      <c r="G934" s="32"/>
      <c r="H934" s="9"/>
      <c r="I934" s="35"/>
      <c r="J934" s="35"/>
      <c r="K934" s="35"/>
      <c r="L934" s="9"/>
      <c r="M934" s="11" t="s">
        <v>20</v>
      </c>
      <c r="N934" s="35"/>
      <c r="O934" s="35"/>
      <c r="P934" s="35"/>
      <c r="Q934" s="10"/>
    </row>
    <row r="935" spans="1:17" x14ac:dyDescent="0.45">
      <c r="A935" s="7" t="s">
        <v>6</v>
      </c>
      <c r="B935" s="35"/>
      <c r="C935" s="9"/>
      <c r="D935" s="9"/>
      <c r="E935" s="19"/>
      <c r="F935" s="35"/>
      <c r="G935" s="32"/>
      <c r="H935" s="9"/>
      <c r="I935" s="35"/>
      <c r="J935" s="35"/>
      <c r="K935" s="35"/>
      <c r="L935" s="9"/>
      <c r="M935" s="11" t="s">
        <v>21</v>
      </c>
      <c r="N935" s="35"/>
      <c r="O935" s="35"/>
      <c r="P935" s="35"/>
      <c r="Q935" s="10"/>
    </row>
    <row r="936" spans="1:17" x14ac:dyDescent="0.45">
      <c r="A936" s="7" t="s">
        <v>0</v>
      </c>
      <c r="B936" s="11" t="s">
        <v>3</v>
      </c>
      <c r="C936" s="12" t="s">
        <v>1</v>
      </c>
      <c r="D936" s="12" t="s">
        <v>2</v>
      </c>
      <c r="E936" s="22" t="s">
        <v>7</v>
      </c>
      <c r="F936" s="39" t="s">
        <v>92</v>
      </c>
      <c r="G936" s="33" t="s">
        <v>8</v>
      </c>
      <c r="H936" s="12" t="s">
        <v>9</v>
      </c>
      <c r="I936" s="35"/>
      <c r="J936" s="35"/>
      <c r="K936" s="35"/>
      <c r="L936" s="9"/>
      <c r="M936" s="36">
        <f>L931</f>
        <v>214163.15</v>
      </c>
      <c r="N936" s="35"/>
      <c r="O936" s="35"/>
      <c r="P936" s="35"/>
      <c r="Q936" s="10"/>
    </row>
    <row r="937" spans="1:17" x14ac:dyDescent="0.45">
      <c r="A937" s="13" t="s">
        <v>113</v>
      </c>
      <c r="B937" s="35">
        <v>10</v>
      </c>
      <c r="C937" s="9">
        <v>91.59</v>
      </c>
      <c r="D937" s="9">
        <f>C937*B937</f>
        <v>915.90000000000009</v>
      </c>
      <c r="E937" s="36" t="s">
        <v>93</v>
      </c>
      <c r="F937" s="38">
        <f>D937/D940</f>
        <v>1</v>
      </c>
      <c r="G937" s="9">
        <v>91.4</v>
      </c>
      <c r="H937" s="9">
        <f>(B937*G937)-D937</f>
        <v>-1.9000000000000909</v>
      </c>
      <c r="I937" s="35" t="s">
        <v>71</v>
      </c>
      <c r="J937" s="35"/>
      <c r="K937" s="35" t="str">
        <f>"buy "&amp;B937&amp;" "&amp;A937&amp;" @ $"&amp;G937</f>
        <v>buy 10 BIL @ $91.4</v>
      </c>
      <c r="L937" s="9">
        <f>L931-(G937*B937)</f>
        <v>213249.15</v>
      </c>
      <c r="M937" s="36">
        <f>L928-(G937*B937)</f>
        <v>212335.15</v>
      </c>
      <c r="N937" s="35"/>
      <c r="O937" s="35"/>
      <c r="P937" s="35"/>
      <c r="Q937" s="10"/>
    </row>
    <row r="938" spans="1:17" x14ac:dyDescent="0.45">
      <c r="A938" s="13"/>
      <c r="B938" s="35"/>
      <c r="C938" s="9"/>
      <c r="D938" s="9">
        <f>C938*B938</f>
        <v>0</v>
      </c>
      <c r="E938" s="36"/>
      <c r="F938" s="38">
        <f>D938/D940</f>
        <v>0</v>
      </c>
      <c r="G938" s="9"/>
      <c r="H938" s="9">
        <f>(B938*G938)-D938</f>
        <v>0</v>
      </c>
      <c r="I938" s="35" t="s">
        <v>71</v>
      </c>
      <c r="J938" s="35"/>
      <c r="K938" s="35" t="str">
        <f>"buy "&amp;B938&amp;" "&amp;A938&amp;" @ $"&amp;G938</f>
        <v>buy   @ $</v>
      </c>
      <c r="L938" s="9">
        <f>L937-(G938*B938)</f>
        <v>213249.15</v>
      </c>
      <c r="M938" s="36">
        <f>M937-(G938*B938)</f>
        <v>212335.15</v>
      </c>
      <c r="N938" s="35"/>
      <c r="O938" s="35"/>
      <c r="P938" s="35"/>
      <c r="Q938" s="10"/>
    </row>
    <row r="939" spans="1:17" x14ac:dyDescent="0.45">
      <c r="A939" s="23"/>
      <c r="B939" s="24"/>
      <c r="C939" s="25"/>
      <c r="D939" s="25">
        <f>C939*B939</f>
        <v>0</v>
      </c>
      <c r="E939" s="36"/>
      <c r="F939" s="38">
        <f>D939/D940</f>
        <v>0</v>
      </c>
      <c r="G939" s="25"/>
      <c r="H939" s="25">
        <f>(B939*G939)-D939</f>
        <v>0</v>
      </c>
      <c r="I939" s="35" t="s">
        <v>71</v>
      </c>
      <c r="J939" s="35"/>
      <c r="K939" s="35" t="str">
        <f>"buy "&amp;B939&amp;" "&amp;A939&amp;" @ $"&amp;G939</f>
        <v>buy   @ $</v>
      </c>
      <c r="L939" s="9">
        <f>L938-(G939*B939)</f>
        <v>213249.15</v>
      </c>
      <c r="M939" s="36">
        <f>M938-(G939*B939)</f>
        <v>212335.15</v>
      </c>
      <c r="N939" s="35" t="str">
        <f>TEXT(ROUND(M939,2),"$#,##0.00")&amp;" will be the balance in the account after purchases.  "</f>
        <v xml:space="preserve">$212,335.15 will be the balance in the account after purchases.  </v>
      </c>
      <c r="O939" s="35"/>
      <c r="P939" s="35"/>
      <c r="Q939" s="10"/>
    </row>
    <row r="940" spans="1:17" x14ac:dyDescent="0.45">
      <c r="A940" s="13"/>
      <c r="B940" s="35"/>
      <c r="C940" s="9"/>
      <c r="D940" s="9">
        <f>SUM(D937:D939)</f>
        <v>915.90000000000009</v>
      </c>
      <c r="E940" s="35"/>
      <c r="F940" s="38">
        <f>SUM(F937:F939)</f>
        <v>1</v>
      </c>
      <c r="G940" s="9" t="s">
        <v>15</v>
      </c>
      <c r="H940" s="9">
        <f>SUM(H937:H939)</f>
        <v>-1.9000000000000909</v>
      </c>
      <c r="I940" s="35"/>
      <c r="J940" s="35"/>
      <c r="K940" s="35"/>
      <c r="L940" s="9"/>
      <c r="M940" s="35"/>
      <c r="N940" s="35" t="s">
        <v>27</v>
      </c>
      <c r="O940" s="35"/>
      <c r="P940" s="35"/>
      <c r="Q940" s="10"/>
    </row>
    <row r="941" spans="1:17" x14ac:dyDescent="0.45">
      <c r="A941" s="13"/>
      <c r="B941" s="35"/>
      <c r="C941" s="9"/>
      <c r="D941" s="9"/>
      <c r="E941" s="35"/>
      <c r="F941" s="35"/>
      <c r="G941" s="9"/>
      <c r="H941" s="9"/>
      <c r="I941" s="35"/>
      <c r="J941" s="35"/>
      <c r="K941" s="35"/>
      <c r="L941" s="9"/>
      <c r="M941" s="11" t="str">
        <f>IF(J932+M939&gt;0,"Credit Surplus","Credit Shortage")</f>
        <v>Credit Surplus</v>
      </c>
      <c r="N941" s="36">
        <f>J932+M939</f>
        <v>213249.15</v>
      </c>
      <c r="O941" s="35" t="s">
        <v>60</v>
      </c>
      <c r="P941" s="35"/>
      <c r="Q941" s="10"/>
    </row>
    <row r="942" spans="1:17" x14ac:dyDescent="0.45">
      <c r="A942" s="13"/>
      <c r="B942" s="35"/>
      <c r="C942" s="9"/>
      <c r="D942" s="9"/>
      <c r="E942" s="35"/>
      <c r="F942" s="35"/>
      <c r="G942" s="9"/>
      <c r="H942" s="9"/>
      <c r="I942" s="35"/>
      <c r="J942" s="35"/>
      <c r="K942" s="35"/>
      <c r="L942" s="9"/>
      <c r="M942" s="35"/>
      <c r="N942" s="35"/>
      <c r="O942" s="35"/>
      <c r="P942" s="35"/>
      <c r="Q942" s="10"/>
    </row>
    <row r="943" spans="1:17" x14ac:dyDescent="0.45">
      <c r="A943" s="13"/>
      <c r="B943" s="35"/>
      <c r="C943" s="9"/>
      <c r="D943" s="9"/>
      <c r="E943" s="35"/>
      <c r="F943" s="35"/>
      <c r="G943" s="9"/>
      <c r="H943" s="9"/>
      <c r="I943" s="35"/>
      <c r="J943" s="35"/>
      <c r="K943" s="35"/>
      <c r="L943" s="35"/>
      <c r="M943" s="35"/>
      <c r="N943" s="35"/>
      <c r="O943" s="35"/>
      <c r="P943" s="35"/>
      <c r="Q943" s="10"/>
    </row>
    <row r="944" spans="1:17" x14ac:dyDescent="0.45">
      <c r="A944" s="13" t="s">
        <v>11</v>
      </c>
      <c r="B944" s="35"/>
      <c r="C944" s="9"/>
      <c r="D944" s="21">
        <v>6914.32</v>
      </c>
      <c r="E944" s="35" t="s">
        <v>76</v>
      </c>
      <c r="F944" s="35"/>
      <c r="G944" s="9"/>
      <c r="H944" s="9"/>
      <c r="I944" s="35"/>
      <c r="J944" s="35"/>
      <c r="K944" s="35"/>
      <c r="L944" s="35"/>
      <c r="M944" s="35"/>
      <c r="N944" s="35"/>
      <c r="O944" s="35"/>
      <c r="P944" s="35"/>
      <c r="Q944" s="10"/>
    </row>
    <row r="945" spans="1:17" x14ac:dyDescent="0.45">
      <c r="A945" s="13" t="s">
        <v>12</v>
      </c>
      <c r="B945" s="35"/>
      <c r="C945" s="9"/>
      <c r="D945" s="9">
        <f>H932</f>
        <v>-1.9000000000000909</v>
      </c>
      <c r="E945" s="35" t="s">
        <v>16</v>
      </c>
      <c r="F945" s="35"/>
      <c r="G945" s="9"/>
      <c r="H945" s="9"/>
      <c r="I945" s="35"/>
      <c r="J945" s="35"/>
      <c r="K945" s="35"/>
      <c r="L945" s="35"/>
      <c r="M945" s="35"/>
      <c r="N945" s="35"/>
      <c r="O945" s="35"/>
      <c r="P945" s="35"/>
      <c r="Q945" s="10"/>
    </row>
    <row r="946" spans="1:17" x14ac:dyDescent="0.45">
      <c r="A946" s="13" t="s">
        <v>13</v>
      </c>
      <c r="B946" s="35"/>
      <c r="C946" s="9"/>
      <c r="D946" s="9">
        <f>D944+D945</f>
        <v>6912.42</v>
      </c>
      <c r="E946" s="35"/>
      <c r="F946" s="35"/>
      <c r="G946" s="9"/>
      <c r="H946" s="9"/>
      <c r="I946" s="35"/>
      <c r="J946" s="35"/>
      <c r="K946" s="35"/>
      <c r="L946" s="35"/>
      <c r="M946" s="35"/>
      <c r="N946" s="35"/>
      <c r="O946" s="35"/>
      <c r="P946" s="35"/>
      <c r="Q946" s="10"/>
    </row>
    <row r="947" spans="1:17" x14ac:dyDescent="0.45">
      <c r="A947" s="13" t="s">
        <v>14</v>
      </c>
      <c r="B947" s="35"/>
      <c r="C947" s="9"/>
      <c r="D947" s="9">
        <f>H940</f>
        <v>-1.9000000000000909</v>
      </c>
      <c r="E947" s="35" t="s">
        <v>17</v>
      </c>
      <c r="F947" s="35"/>
      <c r="G947" s="9"/>
      <c r="H947" s="9"/>
      <c r="I947" s="35"/>
      <c r="J947" s="35"/>
      <c r="K947" s="35"/>
      <c r="L947" s="35"/>
      <c r="M947" s="35"/>
      <c r="N947" s="35"/>
      <c r="O947" s="35"/>
      <c r="P947" s="35"/>
      <c r="Q947" s="10"/>
    </row>
    <row r="948" spans="1:17" x14ac:dyDescent="0.45">
      <c r="A948" s="13" t="s">
        <v>13</v>
      </c>
      <c r="B948" s="35"/>
      <c r="C948" s="9"/>
      <c r="D948" s="27">
        <f>D946-D947</f>
        <v>6914.32</v>
      </c>
      <c r="E948" s="19" t="s">
        <v>18</v>
      </c>
      <c r="F948" s="35"/>
      <c r="G948" s="9"/>
      <c r="H948" s="9"/>
      <c r="I948" s="35"/>
      <c r="J948" s="35"/>
      <c r="K948" s="35"/>
      <c r="L948" s="35"/>
      <c r="M948" s="35"/>
      <c r="N948" s="35"/>
      <c r="O948" s="35"/>
      <c r="P948" s="35"/>
      <c r="Q948" s="10"/>
    </row>
    <row r="949" spans="1:17" ht="14.65" thickBot="1" x14ac:dyDescent="0.5">
      <c r="A949" s="15"/>
      <c r="B949" s="16"/>
      <c r="C949" s="17"/>
      <c r="D949" s="17"/>
      <c r="E949" s="16"/>
      <c r="F949" s="16"/>
      <c r="G949" s="17"/>
      <c r="H949" s="17"/>
      <c r="I949" s="16"/>
      <c r="J949" s="16"/>
      <c r="K949" s="16"/>
      <c r="L949" s="16"/>
      <c r="M949" s="16"/>
      <c r="N949" s="16"/>
      <c r="O949" s="16"/>
      <c r="P949" s="16"/>
      <c r="Q949" s="18"/>
    </row>
    <row r="950" spans="1:17" ht="14.65" thickTop="1" x14ac:dyDescent="0.45"/>
    <row r="952" spans="1:17" ht="14.65" thickBot="1" x14ac:dyDescent="0.5"/>
    <row r="953" spans="1:17" ht="14.65" thickTop="1" x14ac:dyDescent="0.45">
      <c r="A953" s="2"/>
      <c r="B953" s="3"/>
      <c r="C953" s="4">
        <v>44834</v>
      </c>
      <c r="D953" s="5"/>
      <c r="E953" s="3"/>
      <c r="F953" s="3"/>
      <c r="G953" s="5"/>
      <c r="H953" s="5"/>
      <c r="I953" s="3"/>
      <c r="J953" s="3"/>
      <c r="K953" s="3"/>
      <c r="L953" s="20" t="s">
        <v>19</v>
      </c>
      <c r="M953" s="3"/>
      <c r="N953" s="3"/>
      <c r="O953" s="3"/>
      <c r="P953" s="3"/>
      <c r="Q953" s="6"/>
    </row>
    <row r="954" spans="1:17" x14ac:dyDescent="0.45">
      <c r="A954" s="7" t="s">
        <v>5</v>
      </c>
      <c r="B954" s="35"/>
      <c r="C954" s="9"/>
      <c r="D954" s="9"/>
      <c r="E954" s="35"/>
      <c r="F954" s="35"/>
      <c r="G954" s="9"/>
      <c r="H954" s="9"/>
      <c r="I954" s="35"/>
      <c r="J954" s="11" t="s">
        <v>24</v>
      </c>
      <c r="K954" s="35"/>
      <c r="L954" s="11" t="s">
        <v>10</v>
      </c>
      <c r="M954" s="35"/>
      <c r="N954" s="35"/>
      <c r="O954" s="35"/>
      <c r="P954" s="35"/>
      <c r="Q954" s="10"/>
    </row>
    <row r="955" spans="1:17" x14ac:dyDescent="0.45">
      <c r="A955" s="7" t="s">
        <v>0</v>
      </c>
      <c r="B955" s="11" t="s">
        <v>3</v>
      </c>
      <c r="C955" s="12" t="s">
        <v>1</v>
      </c>
      <c r="D955" s="12" t="s">
        <v>4</v>
      </c>
      <c r="E955" s="11" t="s">
        <v>7</v>
      </c>
      <c r="F955" s="37" t="s">
        <v>92</v>
      </c>
      <c r="G955" s="12" t="s">
        <v>8</v>
      </c>
      <c r="H955" s="12" t="s">
        <v>9</v>
      </c>
      <c r="I955" s="33" t="s">
        <v>70</v>
      </c>
      <c r="J955" s="11" t="s">
        <v>23</v>
      </c>
      <c r="K955" s="35"/>
      <c r="L955" s="31">
        <v>213242.77</v>
      </c>
      <c r="M955" s="35" t="s">
        <v>118</v>
      </c>
      <c r="N955" s="35"/>
      <c r="O955" s="35"/>
      <c r="P955" s="35"/>
      <c r="Q955" s="10"/>
    </row>
    <row r="956" spans="1:17" x14ac:dyDescent="0.45">
      <c r="A956" s="13" t="s">
        <v>113</v>
      </c>
      <c r="B956" s="35">
        <v>10</v>
      </c>
      <c r="C956" s="9">
        <v>91.6</v>
      </c>
      <c r="D956" s="9">
        <f>C956*B956</f>
        <v>916</v>
      </c>
      <c r="E956" s="36" t="s">
        <v>93</v>
      </c>
      <c r="F956" s="38">
        <f>D956/D959</f>
        <v>1</v>
      </c>
      <c r="G956" s="9">
        <v>91.45</v>
      </c>
      <c r="H956" s="9">
        <f>(B956*G956)-D956</f>
        <v>-1.5</v>
      </c>
      <c r="I956" s="35" t="s">
        <v>71</v>
      </c>
      <c r="J956" s="36">
        <f>G956*B956</f>
        <v>914.5</v>
      </c>
      <c r="K956" s="35" t="str">
        <f>"sell "&amp;B956&amp;" "&amp;A956&amp;" @ $"&amp;G956</f>
        <v>sell 10 BIL @ $91.45</v>
      </c>
      <c r="L956" s="9">
        <f>L955+(G956*B956)</f>
        <v>214157.27</v>
      </c>
      <c r="M956" s="35"/>
      <c r="N956" s="35"/>
      <c r="O956" s="35"/>
      <c r="P956" s="35"/>
      <c r="Q956" s="10"/>
    </row>
    <row r="957" spans="1:17" x14ac:dyDescent="0.45">
      <c r="A957" s="13"/>
      <c r="B957" s="35"/>
      <c r="C957" s="9">
        <v>43.06</v>
      </c>
      <c r="D957" s="9">
        <f>C957*B957</f>
        <v>0</v>
      </c>
      <c r="E957" s="36"/>
      <c r="F957" s="38">
        <f>D957/D959</f>
        <v>0</v>
      </c>
      <c r="G957" s="9"/>
      <c r="H957" s="9">
        <f>(B957*G957)-D957</f>
        <v>0</v>
      </c>
      <c r="I957" s="35" t="s">
        <v>71</v>
      </c>
      <c r="J957" s="36">
        <f>G957*B957</f>
        <v>0</v>
      </c>
      <c r="K957" s="35" t="str">
        <f>"sell "&amp;B957&amp;" "&amp;A957&amp;" @ $"&amp;G957</f>
        <v>sell   @ $</v>
      </c>
      <c r="L957" s="9">
        <f>L956+(G957*B957)</f>
        <v>214157.27</v>
      </c>
      <c r="M957" s="35"/>
      <c r="N957" s="35"/>
      <c r="O957" s="35"/>
      <c r="P957" s="35"/>
      <c r="Q957" s="10"/>
    </row>
    <row r="958" spans="1:17" x14ac:dyDescent="0.45">
      <c r="A958" s="13"/>
      <c r="B958" s="35"/>
      <c r="C958" s="9">
        <v>47.23</v>
      </c>
      <c r="D958" s="9">
        <f>C958*B958</f>
        <v>0</v>
      </c>
      <c r="E958" s="36"/>
      <c r="F958" s="38">
        <f>D958/D959</f>
        <v>0</v>
      </c>
      <c r="G958" s="9"/>
      <c r="H958" s="9">
        <f>(B958*G958)-D958</f>
        <v>0</v>
      </c>
      <c r="I958" s="35" t="s">
        <v>71</v>
      </c>
      <c r="J958" s="36">
        <f>G958*B958</f>
        <v>0</v>
      </c>
      <c r="K958" s="35" t="str">
        <f>"sell "&amp;B958&amp;" "&amp;A958&amp;" @ $"&amp;G958</f>
        <v>sell   @ $</v>
      </c>
      <c r="L958" s="9">
        <f>L957+(G958*B958)</f>
        <v>214157.27</v>
      </c>
      <c r="M958" s="35" t="s">
        <v>22</v>
      </c>
      <c r="N958" s="35"/>
      <c r="O958" s="35"/>
      <c r="P958" s="35"/>
      <c r="Q958" s="10"/>
    </row>
    <row r="959" spans="1:17" x14ac:dyDescent="0.45">
      <c r="A959" s="13"/>
      <c r="B959" s="35"/>
      <c r="C959" s="9"/>
      <c r="D959" s="9">
        <f>SUM(D956:D958)</f>
        <v>916</v>
      </c>
      <c r="E959" s="36"/>
      <c r="F959" s="38">
        <f>SUM(F956:F958)</f>
        <v>1</v>
      </c>
      <c r="G959" s="32"/>
      <c r="H959" s="9">
        <f>SUM(H956:H958)</f>
        <v>-1.5</v>
      </c>
      <c r="I959" s="35"/>
      <c r="J959" s="36">
        <f>SUM(J956:J958)</f>
        <v>914.5</v>
      </c>
      <c r="K959" s="35"/>
      <c r="L959" s="9"/>
      <c r="M959" s="35"/>
      <c r="N959" s="35"/>
      <c r="O959" s="35"/>
      <c r="P959" s="35"/>
      <c r="Q959" s="10"/>
    </row>
    <row r="960" spans="1:17" x14ac:dyDescent="0.45">
      <c r="A960" s="13"/>
      <c r="B960" s="35"/>
      <c r="C960" s="9"/>
      <c r="D960" s="9"/>
      <c r="E960" s="35"/>
      <c r="F960" s="35"/>
      <c r="G960" s="32"/>
      <c r="H960" s="9"/>
      <c r="I960" s="35"/>
      <c r="J960" s="35"/>
      <c r="K960" s="35"/>
      <c r="L960" s="9"/>
      <c r="M960" s="35"/>
      <c r="N960" s="35"/>
      <c r="O960" s="35"/>
      <c r="P960" s="35"/>
      <c r="Q960" s="10"/>
    </row>
    <row r="961" spans="1:17" x14ac:dyDescent="0.45">
      <c r="A961" s="13"/>
      <c r="B961" s="35"/>
      <c r="C961" s="9"/>
      <c r="D961" s="9"/>
      <c r="E961" s="19"/>
      <c r="F961" s="35"/>
      <c r="G961" s="32"/>
      <c r="H961" s="9"/>
      <c r="I961" s="35"/>
      <c r="J961" s="35"/>
      <c r="K961" s="35"/>
      <c r="L961" s="9"/>
      <c r="M961" s="11" t="s">
        <v>20</v>
      </c>
      <c r="N961" s="35"/>
      <c r="O961" s="35"/>
      <c r="P961" s="35"/>
      <c r="Q961" s="10"/>
    </row>
    <row r="962" spans="1:17" x14ac:dyDescent="0.45">
      <c r="A962" s="7" t="s">
        <v>6</v>
      </c>
      <c r="B962" s="35"/>
      <c r="C962" s="9"/>
      <c r="D962" s="9"/>
      <c r="E962" s="19"/>
      <c r="F962" s="35"/>
      <c r="G962" s="32"/>
      <c r="H962" s="9"/>
      <c r="I962" s="35"/>
      <c r="J962" s="35"/>
      <c r="K962" s="35"/>
      <c r="L962" s="9"/>
      <c r="M962" s="11" t="s">
        <v>21</v>
      </c>
      <c r="N962" s="35"/>
      <c r="O962" s="35"/>
      <c r="P962" s="35"/>
      <c r="Q962" s="10"/>
    </row>
    <row r="963" spans="1:17" x14ac:dyDescent="0.45">
      <c r="A963" s="7" t="s">
        <v>0</v>
      </c>
      <c r="B963" s="11" t="s">
        <v>3</v>
      </c>
      <c r="C963" s="12" t="s">
        <v>1</v>
      </c>
      <c r="D963" s="12" t="s">
        <v>2</v>
      </c>
      <c r="E963" s="22" t="s">
        <v>7</v>
      </c>
      <c r="F963" s="39" t="s">
        <v>92</v>
      </c>
      <c r="G963" s="33" t="s">
        <v>8</v>
      </c>
      <c r="H963" s="12" t="s">
        <v>9</v>
      </c>
      <c r="I963" s="35"/>
      <c r="J963" s="35"/>
      <c r="K963" s="35"/>
      <c r="L963" s="9"/>
      <c r="M963" s="36">
        <f>L958</f>
        <v>214157.27</v>
      </c>
      <c r="N963" s="35"/>
      <c r="O963" s="35"/>
      <c r="P963" s="35"/>
      <c r="Q963" s="10"/>
    </row>
    <row r="964" spans="1:17" x14ac:dyDescent="0.45">
      <c r="A964" s="13" t="s">
        <v>113</v>
      </c>
      <c r="B964" s="35">
        <v>10</v>
      </c>
      <c r="C964" s="9">
        <v>91.6</v>
      </c>
      <c r="D964" s="9">
        <f>C964*B964</f>
        <v>916</v>
      </c>
      <c r="E964" s="36" t="s">
        <v>93</v>
      </c>
      <c r="F964" s="38">
        <f>D964/D967</f>
        <v>1</v>
      </c>
      <c r="G964" s="9">
        <v>91.45</v>
      </c>
      <c r="H964" s="9">
        <f>(B964*G964)-D964</f>
        <v>-1.5</v>
      </c>
      <c r="I964" s="35" t="s">
        <v>71</v>
      </c>
      <c r="J964" s="35"/>
      <c r="K964" s="35" t="str">
        <f>"buy "&amp;B964&amp;" "&amp;A964&amp;" @ $"&amp;G964</f>
        <v>buy 10 BIL @ $91.45</v>
      </c>
      <c r="L964" s="9">
        <f>L958-(G964*B964)</f>
        <v>213242.77</v>
      </c>
      <c r="M964" s="36">
        <f>L955-(G964*B964)</f>
        <v>212328.27</v>
      </c>
      <c r="N964" s="35"/>
      <c r="O964" s="35"/>
      <c r="P964" s="35"/>
      <c r="Q964" s="10"/>
    </row>
    <row r="965" spans="1:17" x14ac:dyDescent="0.45">
      <c r="A965" s="13"/>
      <c r="B965" s="35"/>
      <c r="C965" s="9"/>
      <c r="D965" s="9">
        <f>C965*B965</f>
        <v>0</v>
      </c>
      <c r="E965" s="36"/>
      <c r="F965" s="38">
        <f>D965/D967</f>
        <v>0</v>
      </c>
      <c r="G965" s="9"/>
      <c r="H965" s="9">
        <f>(B965*G965)-D965</f>
        <v>0</v>
      </c>
      <c r="I965" s="35" t="s">
        <v>71</v>
      </c>
      <c r="J965" s="35"/>
      <c r="K965" s="35" t="str">
        <f>"buy "&amp;B965&amp;" "&amp;A965&amp;" @ $"&amp;G965</f>
        <v>buy   @ $</v>
      </c>
      <c r="L965" s="9">
        <f>L964-(G965*B965)</f>
        <v>213242.77</v>
      </c>
      <c r="M965" s="36">
        <f>M964-(G965*B965)</f>
        <v>212328.27</v>
      </c>
      <c r="N965" s="35"/>
      <c r="O965" s="35"/>
      <c r="P965" s="35"/>
      <c r="Q965" s="10"/>
    </row>
    <row r="966" spans="1:17" x14ac:dyDescent="0.45">
      <c r="A966" s="23"/>
      <c r="B966" s="24"/>
      <c r="C966" s="25"/>
      <c r="D966" s="25">
        <f>C966*B966</f>
        <v>0</v>
      </c>
      <c r="E966" s="36"/>
      <c r="F966" s="38">
        <f>D966/D967</f>
        <v>0</v>
      </c>
      <c r="G966" s="25"/>
      <c r="H966" s="25">
        <f>(B966*G966)-D966</f>
        <v>0</v>
      </c>
      <c r="I966" s="35" t="s">
        <v>71</v>
      </c>
      <c r="J966" s="35"/>
      <c r="K966" s="35" t="str">
        <f>"buy "&amp;B966&amp;" "&amp;A966&amp;" @ $"&amp;G966</f>
        <v>buy   @ $</v>
      </c>
      <c r="L966" s="9">
        <f>L965-(G966*B966)</f>
        <v>213242.77</v>
      </c>
      <c r="M966" s="36">
        <f>M965-(G966*B966)</f>
        <v>212328.27</v>
      </c>
      <c r="N966" s="35" t="str">
        <f>TEXT(ROUND(M966,2),"$#,##0.00")&amp;" will be the balance in the account after purchases.  "</f>
        <v xml:space="preserve">$212,328.27 will be the balance in the account after purchases.  </v>
      </c>
      <c r="O966" s="35"/>
      <c r="P966" s="35"/>
      <c r="Q966" s="10"/>
    </row>
    <row r="967" spans="1:17" x14ac:dyDescent="0.45">
      <c r="A967" s="13"/>
      <c r="B967" s="35"/>
      <c r="C967" s="9"/>
      <c r="D967" s="9">
        <f>SUM(D964:D966)</f>
        <v>916</v>
      </c>
      <c r="E967" s="35"/>
      <c r="F967" s="38">
        <f>SUM(F964:F966)</f>
        <v>1</v>
      </c>
      <c r="G967" s="9" t="s">
        <v>15</v>
      </c>
      <c r="H967" s="9">
        <f>SUM(H964:H966)</f>
        <v>-1.5</v>
      </c>
      <c r="I967" s="35"/>
      <c r="J967" s="35"/>
      <c r="K967" s="35"/>
      <c r="L967" s="9"/>
      <c r="M967" s="35"/>
      <c r="N967" s="35" t="s">
        <v>27</v>
      </c>
      <c r="O967" s="35"/>
      <c r="P967" s="35"/>
      <c r="Q967" s="10"/>
    </row>
    <row r="968" spans="1:17" x14ac:dyDescent="0.45">
      <c r="A968" s="13"/>
      <c r="B968" s="35"/>
      <c r="C968" s="9"/>
      <c r="D968" s="9"/>
      <c r="E968" s="35"/>
      <c r="F968" s="35"/>
      <c r="G968" s="9"/>
      <c r="H968" s="9"/>
      <c r="I968" s="35"/>
      <c r="J968" s="35"/>
      <c r="K968" s="35"/>
      <c r="L968" s="9"/>
      <c r="M968" s="11" t="str">
        <f>IF(J959+M966&gt;0,"Credit Surplus","Credit Shortage")</f>
        <v>Credit Surplus</v>
      </c>
      <c r="N968" s="36">
        <f>J959+M966</f>
        <v>213242.77</v>
      </c>
      <c r="O968" s="35" t="s">
        <v>60</v>
      </c>
      <c r="P968" s="35"/>
      <c r="Q968" s="10"/>
    </row>
    <row r="969" spans="1:17" x14ac:dyDescent="0.45">
      <c r="A969" s="13"/>
      <c r="B969" s="35"/>
      <c r="C969" s="9"/>
      <c r="D969" s="9"/>
      <c r="E969" s="35"/>
      <c r="F969" s="35"/>
      <c r="G969" s="9"/>
      <c r="H969" s="9"/>
      <c r="I969" s="35"/>
      <c r="J969" s="35"/>
      <c r="K969" s="35"/>
      <c r="L969" s="9"/>
      <c r="M969" s="35"/>
      <c r="N969" s="35"/>
      <c r="O969" s="35"/>
      <c r="P969" s="35"/>
      <c r="Q969" s="10"/>
    </row>
    <row r="970" spans="1:17" x14ac:dyDescent="0.45">
      <c r="A970" s="13"/>
      <c r="B970" s="35"/>
      <c r="C970" s="9"/>
      <c r="D970" s="9"/>
      <c r="E970" s="35"/>
      <c r="F970" s="35"/>
      <c r="G970" s="9"/>
      <c r="H970" s="9"/>
      <c r="I970" s="35"/>
      <c r="J970" s="35"/>
      <c r="K970" s="35"/>
      <c r="L970" s="35"/>
      <c r="M970" s="35"/>
      <c r="N970" s="35"/>
      <c r="O970" s="35"/>
      <c r="P970" s="35"/>
      <c r="Q970" s="10"/>
    </row>
    <row r="971" spans="1:17" x14ac:dyDescent="0.45">
      <c r="A971" s="13" t="s">
        <v>11</v>
      </c>
      <c r="B971" s="35"/>
      <c r="C971" s="9"/>
      <c r="D971" s="21">
        <v>6914.32</v>
      </c>
      <c r="E971" s="35" t="s">
        <v>76</v>
      </c>
      <c r="F971" s="35"/>
      <c r="G971" s="9"/>
      <c r="H971" s="9"/>
      <c r="I971" s="35"/>
      <c r="J971" s="35"/>
      <c r="K971" s="35"/>
      <c r="L971" s="35"/>
      <c r="M971" s="35"/>
      <c r="N971" s="35"/>
      <c r="O971" s="35"/>
      <c r="P971" s="35"/>
      <c r="Q971" s="10"/>
    </row>
    <row r="972" spans="1:17" x14ac:dyDescent="0.45">
      <c r="A972" s="13" t="s">
        <v>12</v>
      </c>
      <c r="B972" s="35"/>
      <c r="C972" s="9"/>
      <c r="D972" s="9">
        <f>H959</f>
        <v>-1.5</v>
      </c>
      <c r="E972" s="35" t="s">
        <v>16</v>
      </c>
      <c r="F972" s="35"/>
      <c r="G972" s="9"/>
      <c r="H972" s="9"/>
      <c r="I972" s="35"/>
      <c r="J972" s="35"/>
      <c r="K972" s="35"/>
      <c r="L972" s="35"/>
      <c r="M972" s="35"/>
      <c r="N972" s="35"/>
      <c r="O972" s="35"/>
      <c r="P972" s="35"/>
      <c r="Q972" s="10"/>
    </row>
    <row r="973" spans="1:17" x14ac:dyDescent="0.45">
      <c r="A973" s="13" t="s">
        <v>13</v>
      </c>
      <c r="B973" s="35"/>
      <c r="C973" s="9"/>
      <c r="D973" s="9">
        <f>D971+D972</f>
        <v>6912.82</v>
      </c>
      <c r="E973" s="35"/>
      <c r="F973" s="35"/>
      <c r="G973" s="9"/>
      <c r="H973" s="9"/>
      <c r="I973" s="35"/>
      <c r="J973" s="35"/>
      <c r="K973" s="35"/>
      <c r="L973" s="35"/>
      <c r="M973" s="35"/>
      <c r="N973" s="35"/>
      <c r="O973" s="35"/>
      <c r="P973" s="35"/>
      <c r="Q973" s="10"/>
    </row>
    <row r="974" spans="1:17" x14ac:dyDescent="0.45">
      <c r="A974" s="13" t="s">
        <v>14</v>
      </c>
      <c r="B974" s="35"/>
      <c r="C974" s="9"/>
      <c r="D974" s="9">
        <f>H967</f>
        <v>-1.5</v>
      </c>
      <c r="E974" s="35" t="s">
        <v>17</v>
      </c>
      <c r="F974" s="35"/>
      <c r="G974" s="9"/>
      <c r="H974" s="9"/>
      <c r="I974" s="35"/>
      <c r="J974" s="35"/>
      <c r="K974" s="35"/>
      <c r="L974" s="35"/>
      <c r="M974" s="35"/>
      <c r="N974" s="35"/>
      <c r="O974" s="35"/>
      <c r="P974" s="35"/>
      <c r="Q974" s="10"/>
    </row>
    <row r="975" spans="1:17" x14ac:dyDescent="0.45">
      <c r="A975" s="13" t="s">
        <v>13</v>
      </c>
      <c r="B975" s="35"/>
      <c r="C975" s="9"/>
      <c r="D975" s="27">
        <f>D973-D974</f>
        <v>6914.32</v>
      </c>
      <c r="E975" s="19" t="s">
        <v>18</v>
      </c>
      <c r="F975" s="35"/>
      <c r="G975" s="9"/>
      <c r="H975" s="9"/>
      <c r="I975" s="35"/>
      <c r="J975" s="35"/>
      <c r="K975" s="35"/>
      <c r="L975" s="35"/>
      <c r="M975" s="35"/>
      <c r="N975" s="35"/>
      <c r="O975" s="35"/>
      <c r="P975" s="35"/>
      <c r="Q975" s="10"/>
    </row>
    <row r="976" spans="1:17" ht="14.65" thickBot="1" x14ac:dyDescent="0.5">
      <c r="A976" s="15"/>
      <c r="B976" s="16"/>
      <c r="C976" s="17"/>
      <c r="D976" s="17"/>
      <c r="E976" s="16"/>
      <c r="F976" s="16"/>
      <c r="G976" s="17"/>
      <c r="H976" s="17"/>
      <c r="I976" s="16"/>
      <c r="J976" s="16"/>
      <c r="K976" s="16"/>
      <c r="L976" s="16"/>
      <c r="M976" s="16"/>
      <c r="N976" s="16"/>
      <c r="O976" s="16"/>
      <c r="P976" s="16"/>
      <c r="Q976" s="18"/>
    </row>
    <row r="977" spans="1:17" ht="14.65" thickTop="1" x14ac:dyDescent="0.45"/>
    <row r="979" spans="1:17" ht="14.65" thickBot="1" x14ac:dyDescent="0.5"/>
    <row r="980" spans="1:17" ht="14.65" thickTop="1" x14ac:dyDescent="0.45">
      <c r="A980" s="2"/>
      <c r="B980" s="3"/>
      <c r="C980" s="4">
        <v>44804</v>
      </c>
      <c r="D980" s="5"/>
      <c r="E980" s="3"/>
      <c r="F980" s="3"/>
      <c r="G980" s="5"/>
      <c r="H980" s="5"/>
      <c r="I980" s="3"/>
      <c r="J980" s="3"/>
      <c r="K980" s="3"/>
      <c r="L980" s="20" t="s">
        <v>19</v>
      </c>
      <c r="M980" s="3"/>
      <c r="N980" s="3"/>
      <c r="O980" s="3"/>
      <c r="P980" s="3"/>
      <c r="Q980" s="6"/>
    </row>
    <row r="981" spans="1:17" x14ac:dyDescent="0.45">
      <c r="A981" s="7" t="s">
        <v>5</v>
      </c>
      <c r="B981" s="35"/>
      <c r="C981" s="9"/>
      <c r="D981" s="9"/>
      <c r="E981" s="35"/>
      <c r="F981" s="35"/>
      <c r="G981" s="9"/>
      <c r="H981" s="9"/>
      <c r="I981" s="35"/>
      <c r="J981" s="11" t="s">
        <v>24</v>
      </c>
      <c r="K981" s="35"/>
      <c r="L981" s="11" t="s">
        <v>10</v>
      </c>
      <c r="M981" s="35"/>
      <c r="N981" s="35"/>
      <c r="O981" s="35"/>
      <c r="P981" s="35"/>
      <c r="Q981" s="10"/>
    </row>
    <row r="982" spans="1:17" x14ac:dyDescent="0.45">
      <c r="A982" s="7" t="s">
        <v>0</v>
      </c>
      <c r="B982" s="11" t="s">
        <v>3</v>
      </c>
      <c r="C982" s="12" t="s">
        <v>1</v>
      </c>
      <c r="D982" s="12" t="s">
        <v>4</v>
      </c>
      <c r="E982" s="11" t="s">
        <v>7</v>
      </c>
      <c r="F982" s="37" t="s">
        <v>92</v>
      </c>
      <c r="G982" s="12" t="s">
        <v>8</v>
      </c>
      <c r="H982" s="12" t="s">
        <v>9</v>
      </c>
      <c r="I982" s="33" t="s">
        <v>70</v>
      </c>
      <c r="J982" s="11" t="s">
        <v>23</v>
      </c>
      <c r="K982" s="35"/>
      <c r="L982" s="31">
        <v>213236.73</v>
      </c>
      <c r="M982" s="35" t="s">
        <v>118</v>
      </c>
      <c r="N982" s="35"/>
      <c r="O982" s="35"/>
      <c r="P982" s="35"/>
      <c r="Q982" s="10"/>
    </row>
    <row r="983" spans="1:17" x14ac:dyDescent="0.45">
      <c r="A983" s="13" t="s">
        <v>113</v>
      </c>
      <c r="B983" s="35">
        <v>10</v>
      </c>
      <c r="C983" s="9">
        <v>91.55</v>
      </c>
      <c r="D983" s="9">
        <f>C983*B983</f>
        <v>915.5</v>
      </c>
      <c r="E983" s="36" t="s">
        <v>93</v>
      </c>
      <c r="F983" s="38">
        <f>D983/D986</f>
        <v>1</v>
      </c>
      <c r="G983" s="9">
        <v>91.43</v>
      </c>
      <c r="H983" s="9">
        <f>(B983*G983)-D983</f>
        <v>-1.1999999999999318</v>
      </c>
      <c r="I983" s="35" t="s">
        <v>71</v>
      </c>
      <c r="J983" s="36">
        <f>G983*B983</f>
        <v>914.30000000000007</v>
      </c>
      <c r="K983" s="35" t="str">
        <f>"sell "&amp;B983&amp;" "&amp;A983&amp;" @ $"&amp;G983</f>
        <v>sell 10 BIL @ $91.43</v>
      </c>
      <c r="L983" s="9">
        <f>L982+(G983*B983)</f>
        <v>214151.03</v>
      </c>
      <c r="M983" s="35"/>
      <c r="N983" s="35"/>
      <c r="O983" s="35"/>
      <c r="P983" s="35"/>
      <c r="Q983" s="10"/>
    </row>
    <row r="984" spans="1:17" x14ac:dyDescent="0.45">
      <c r="A984" s="13"/>
      <c r="B984" s="35"/>
      <c r="C984" s="9">
        <v>43.06</v>
      </c>
      <c r="D984" s="9">
        <f>C984*B984</f>
        <v>0</v>
      </c>
      <c r="E984" s="36"/>
      <c r="F984" s="38">
        <f>D984/D986</f>
        <v>0</v>
      </c>
      <c r="G984" s="9"/>
      <c r="H984" s="9">
        <f>(B984*G984)-D984</f>
        <v>0</v>
      </c>
      <c r="I984" s="35" t="s">
        <v>71</v>
      </c>
      <c r="J984" s="36">
        <f>G984*B984</f>
        <v>0</v>
      </c>
      <c r="K984" s="35" t="str">
        <f>"sell "&amp;B984&amp;" "&amp;A984&amp;" @ $"&amp;G984</f>
        <v>sell   @ $</v>
      </c>
      <c r="L984" s="9">
        <f>L983+(G984*B984)</f>
        <v>214151.03</v>
      </c>
      <c r="M984" s="35"/>
      <c r="N984" s="35"/>
      <c r="O984" s="35"/>
      <c r="P984" s="35"/>
      <c r="Q984" s="10"/>
    </row>
    <row r="985" spans="1:17" x14ac:dyDescent="0.45">
      <c r="A985" s="13"/>
      <c r="B985" s="35"/>
      <c r="C985" s="9">
        <v>47.23</v>
      </c>
      <c r="D985" s="9">
        <f>C985*B985</f>
        <v>0</v>
      </c>
      <c r="E985" s="36"/>
      <c r="F985" s="38">
        <f>D985/D986</f>
        <v>0</v>
      </c>
      <c r="G985" s="9"/>
      <c r="H985" s="9">
        <f>(B985*G985)-D985</f>
        <v>0</v>
      </c>
      <c r="I985" s="35" t="s">
        <v>71</v>
      </c>
      <c r="J985" s="36">
        <f>G985*B985</f>
        <v>0</v>
      </c>
      <c r="K985" s="35" t="str">
        <f>"sell "&amp;B985&amp;" "&amp;A985&amp;" @ $"&amp;G985</f>
        <v>sell   @ $</v>
      </c>
      <c r="L985" s="9">
        <f>L984+(G985*B985)</f>
        <v>214151.03</v>
      </c>
      <c r="M985" s="35" t="s">
        <v>22</v>
      </c>
      <c r="N985" s="35"/>
      <c r="O985" s="35"/>
      <c r="P985" s="35"/>
      <c r="Q985" s="10"/>
    </row>
    <row r="986" spans="1:17" x14ac:dyDescent="0.45">
      <c r="A986" s="13"/>
      <c r="B986" s="35"/>
      <c r="C986" s="9"/>
      <c r="D986" s="9">
        <f>SUM(D983:D985)</f>
        <v>915.5</v>
      </c>
      <c r="E986" s="36"/>
      <c r="F986" s="38">
        <f>SUM(F983:F985)</f>
        <v>1</v>
      </c>
      <c r="G986" s="32"/>
      <c r="H986" s="9">
        <f>SUM(H983:H985)</f>
        <v>-1.1999999999999318</v>
      </c>
      <c r="I986" s="35"/>
      <c r="J986" s="36">
        <f>SUM(J983:J985)</f>
        <v>914.30000000000007</v>
      </c>
      <c r="K986" s="35"/>
      <c r="L986" s="9"/>
      <c r="M986" s="35"/>
      <c r="N986" s="35"/>
      <c r="O986" s="35"/>
      <c r="P986" s="35"/>
      <c r="Q986" s="10"/>
    </row>
    <row r="987" spans="1:17" x14ac:dyDescent="0.45">
      <c r="A987" s="13"/>
      <c r="B987" s="35"/>
      <c r="C987" s="9"/>
      <c r="D987" s="9"/>
      <c r="E987" s="35"/>
      <c r="F987" s="35"/>
      <c r="G987" s="32"/>
      <c r="H987" s="9"/>
      <c r="I987" s="35"/>
      <c r="J987" s="35"/>
      <c r="K987" s="35"/>
      <c r="L987" s="9"/>
      <c r="M987" s="35"/>
      <c r="N987" s="35"/>
      <c r="O987" s="35"/>
      <c r="P987" s="35"/>
      <c r="Q987" s="10"/>
    </row>
    <row r="988" spans="1:17" x14ac:dyDescent="0.45">
      <c r="A988" s="13"/>
      <c r="B988" s="35"/>
      <c r="C988" s="9"/>
      <c r="D988" s="9"/>
      <c r="E988" s="19"/>
      <c r="F988" s="35"/>
      <c r="G988" s="32"/>
      <c r="H988" s="9"/>
      <c r="I988" s="35"/>
      <c r="J988" s="35"/>
      <c r="K988" s="35"/>
      <c r="L988" s="9"/>
      <c r="M988" s="11" t="s">
        <v>20</v>
      </c>
      <c r="N988" s="35"/>
      <c r="O988" s="35"/>
      <c r="P988" s="35"/>
      <c r="Q988" s="10"/>
    </row>
    <row r="989" spans="1:17" x14ac:dyDescent="0.45">
      <c r="A989" s="7" t="s">
        <v>6</v>
      </c>
      <c r="B989" s="35"/>
      <c r="C989" s="9"/>
      <c r="D989" s="9"/>
      <c r="E989" s="19"/>
      <c r="F989" s="35"/>
      <c r="G989" s="32"/>
      <c r="H989" s="9"/>
      <c r="I989" s="35"/>
      <c r="J989" s="35"/>
      <c r="K989" s="35"/>
      <c r="L989" s="9"/>
      <c r="M989" s="11" t="s">
        <v>21</v>
      </c>
      <c r="N989" s="35"/>
      <c r="O989" s="35"/>
      <c r="P989" s="35"/>
      <c r="Q989" s="10"/>
    </row>
    <row r="990" spans="1:17" x14ac:dyDescent="0.45">
      <c r="A990" s="7" t="s">
        <v>0</v>
      </c>
      <c r="B990" s="11" t="s">
        <v>3</v>
      </c>
      <c r="C990" s="12" t="s">
        <v>1</v>
      </c>
      <c r="D990" s="12" t="s">
        <v>2</v>
      </c>
      <c r="E990" s="22" t="s">
        <v>7</v>
      </c>
      <c r="F990" s="39" t="s">
        <v>92</v>
      </c>
      <c r="G990" s="33" t="s">
        <v>8</v>
      </c>
      <c r="H990" s="12" t="s">
        <v>9</v>
      </c>
      <c r="I990" s="35"/>
      <c r="J990" s="35"/>
      <c r="K990" s="35"/>
      <c r="L990" s="9"/>
      <c r="M990" s="36">
        <f>L985</f>
        <v>214151.03</v>
      </c>
      <c r="N990" s="35"/>
      <c r="O990" s="35"/>
      <c r="P990" s="35"/>
      <c r="Q990" s="10"/>
    </row>
    <row r="991" spans="1:17" x14ac:dyDescent="0.45">
      <c r="A991" s="13" t="s">
        <v>113</v>
      </c>
      <c r="B991" s="35">
        <v>10</v>
      </c>
      <c r="C991" s="9">
        <v>91.55</v>
      </c>
      <c r="D991" s="9">
        <f>C991*B991</f>
        <v>915.5</v>
      </c>
      <c r="E991" s="36" t="s">
        <v>93</v>
      </c>
      <c r="F991" s="38">
        <f>D991/D994</f>
        <v>1</v>
      </c>
      <c r="G991" s="9">
        <v>91.43</v>
      </c>
      <c r="H991" s="9">
        <f>(B991*G991)-D991</f>
        <v>-1.1999999999999318</v>
      </c>
      <c r="I991" s="35" t="s">
        <v>71</v>
      </c>
      <c r="J991" s="35"/>
      <c r="K991" s="35" t="str">
        <f>"buy "&amp;B991&amp;" "&amp;A991&amp;" @ $"&amp;G991</f>
        <v>buy 10 BIL @ $91.43</v>
      </c>
      <c r="L991" s="9">
        <f>L985-(G991*B991)</f>
        <v>213236.73</v>
      </c>
      <c r="M991" s="36">
        <f>L982-(G991*B991)</f>
        <v>212322.43000000002</v>
      </c>
      <c r="N991" s="35"/>
      <c r="O991" s="35"/>
      <c r="P991" s="35"/>
      <c r="Q991" s="10"/>
    </row>
    <row r="992" spans="1:17" x14ac:dyDescent="0.45">
      <c r="A992" s="13"/>
      <c r="B992" s="35"/>
      <c r="C992" s="9"/>
      <c r="D992" s="9">
        <f>C992*B992</f>
        <v>0</v>
      </c>
      <c r="E992" s="36"/>
      <c r="F992" s="38">
        <f>D992/D994</f>
        <v>0</v>
      </c>
      <c r="G992" s="9"/>
      <c r="H992" s="9">
        <f>(B992*G992)-D992</f>
        <v>0</v>
      </c>
      <c r="I992" s="35" t="s">
        <v>71</v>
      </c>
      <c r="J992" s="35"/>
      <c r="K992" s="35" t="str">
        <f>"buy "&amp;B992&amp;" "&amp;A992&amp;" @ $"&amp;G992</f>
        <v>buy   @ $</v>
      </c>
      <c r="L992" s="9">
        <f>L991-(G992*B992)</f>
        <v>213236.73</v>
      </c>
      <c r="M992" s="36">
        <f>M991-(G992*B992)</f>
        <v>212322.43000000002</v>
      </c>
      <c r="N992" s="35"/>
      <c r="O992" s="35"/>
      <c r="P992" s="35"/>
      <c r="Q992" s="10"/>
    </row>
    <row r="993" spans="1:17" x14ac:dyDescent="0.45">
      <c r="A993" s="23"/>
      <c r="B993" s="24"/>
      <c r="C993" s="25"/>
      <c r="D993" s="25">
        <f>C993*B993</f>
        <v>0</v>
      </c>
      <c r="E993" s="36"/>
      <c r="F993" s="38">
        <f>D993/D994</f>
        <v>0</v>
      </c>
      <c r="G993" s="25"/>
      <c r="H993" s="25">
        <f>(B993*G993)-D993</f>
        <v>0</v>
      </c>
      <c r="I993" s="35" t="s">
        <v>71</v>
      </c>
      <c r="J993" s="35"/>
      <c r="K993" s="35" t="str">
        <f>"buy "&amp;B993&amp;" "&amp;A993&amp;" @ $"&amp;G993</f>
        <v>buy   @ $</v>
      </c>
      <c r="L993" s="9">
        <f>L992-(G993*B993)</f>
        <v>213236.73</v>
      </c>
      <c r="M993" s="36">
        <f>M992-(G993*B993)</f>
        <v>212322.43000000002</v>
      </c>
      <c r="N993" s="35" t="str">
        <f>TEXT(ROUND(M993,2),"$#,##0.00")&amp;" will be the balance in the account after purchases.  "</f>
        <v xml:space="preserve">$212,322.43 will be the balance in the account after purchases.  </v>
      </c>
      <c r="O993" s="35"/>
      <c r="P993" s="35"/>
      <c r="Q993" s="10"/>
    </row>
    <row r="994" spans="1:17" x14ac:dyDescent="0.45">
      <c r="A994" s="13"/>
      <c r="B994" s="35"/>
      <c r="C994" s="9"/>
      <c r="D994" s="9">
        <f>SUM(D991:D993)</f>
        <v>915.5</v>
      </c>
      <c r="E994" s="35"/>
      <c r="F994" s="38">
        <f>SUM(F991:F993)</f>
        <v>1</v>
      </c>
      <c r="G994" s="9" t="s">
        <v>15</v>
      </c>
      <c r="H994" s="9">
        <f>SUM(H991:H993)</f>
        <v>-1.1999999999999318</v>
      </c>
      <c r="I994" s="35"/>
      <c r="J994" s="35"/>
      <c r="K994" s="35"/>
      <c r="L994" s="9"/>
      <c r="M994" s="35"/>
      <c r="N994" s="35" t="s">
        <v>27</v>
      </c>
      <c r="O994" s="35"/>
      <c r="P994" s="35"/>
      <c r="Q994" s="10"/>
    </row>
    <row r="995" spans="1:17" x14ac:dyDescent="0.45">
      <c r="A995" s="13"/>
      <c r="B995" s="35"/>
      <c r="C995" s="9"/>
      <c r="D995" s="9"/>
      <c r="E995" s="35"/>
      <c r="F995" s="35"/>
      <c r="G995" s="9"/>
      <c r="H995" s="9"/>
      <c r="I995" s="35"/>
      <c r="J995" s="35"/>
      <c r="K995" s="35"/>
      <c r="L995" s="9"/>
      <c r="M995" s="11" t="str">
        <f>IF(J986+M993&gt;0,"Credit Surplus","Credit Shortage")</f>
        <v>Credit Surplus</v>
      </c>
      <c r="N995" s="36">
        <f>J986+M993</f>
        <v>213236.73</v>
      </c>
      <c r="O995" s="35" t="s">
        <v>60</v>
      </c>
      <c r="P995" s="35"/>
      <c r="Q995" s="10"/>
    </row>
    <row r="996" spans="1:17" x14ac:dyDescent="0.45">
      <c r="A996" s="13"/>
      <c r="B996" s="35"/>
      <c r="C996" s="9"/>
      <c r="D996" s="9"/>
      <c r="E996" s="35"/>
      <c r="F996" s="35"/>
      <c r="G996" s="9"/>
      <c r="H996" s="9"/>
      <c r="I996" s="35"/>
      <c r="J996" s="35"/>
      <c r="K996" s="35"/>
      <c r="L996" s="9"/>
      <c r="M996" s="35"/>
      <c r="N996" s="35"/>
      <c r="O996" s="35"/>
      <c r="P996" s="35"/>
      <c r="Q996" s="10"/>
    </row>
    <row r="997" spans="1:17" x14ac:dyDescent="0.45">
      <c r="A997" s="13"/>
      <c r="B997" s="35"/>
      <c r="C997" s="9"/>
      <c r="D997" s="9"/>
      <c r="E997" s="35"/>
      <c r="F997" s="35"/>
      <c r="G997" s="9"/>
      <c r="H997" s="9"/>
      <c r="I997" s="35"/>
      <c r="J997" s="35"/>
      <c r="K997" s="35"/>
      <c r="L997" s="35"/>
      <c r="M997" s="35"/>
      <c r="N997" s="35"/>
      <c r="O997" s="35"/>
      <c r="P997" s="35"/>
      <c r="Q997" s="10"/>
    </row>
    <row r="998" spans="1:17" x14ac:dyDescent="0.45">
      <c r="A998" s="13" t="s">
        <v>11</v>
      </c>
      <c r="B998" s="35"/>
      <c r="C998" s="9"/>
      <c r="D998" s="21">
        <v>6914.32</v>
      </c>
      <c r="E998" s="35" t="s">
        <v>76</v>
      </c>
      <c r="F998" s="35"/>
      <c r="G998" s="9"/>
      <c r="H998" s="9"/>
      <c r="I998" s="35"/>
      <c r="J998" s="35"/>
      <c r="K998" s="35"/>
      <c r="L998" s="35"/>
      <c r="M998" s="35"/>
      <c r="N998" s="35"/>
      <c r="O998" s="35"/>
      <c r="P998" s="35"/>
      <c r="Q998" s="10"/>
    </row>
    <row r="999" spans="1:17" x14ac:dyDescent="0.45">
      <c r="A999" s="13" t="s">
        <v>12</v>
      </c>
      <c r="B999" s="35"/>
      <c r="C999" s="9"/>
      <c r="D999" s="9">
        <f>H986</f>
        <v>-1.1999999999999318</v>
      </c>
      <c r="E999" s="35" t="s">
        <v>16</v>
      </c>
      <c r="F999" s="35"/>
      <c r="G999" s="9"/>
      <c r="H999" s="9"/>
      <c r="I999" s="35"/>
      <c r="J999" s="35"/>
      <c r="K999" s="35"/>
      <c r="L999" s="35"/>
      <c r="M999" s="35"/>
      <c r="N999" s="35"/>
      <c r="O999" s="35"/>
      <c r="P999" s="35"/>
      <c r="Q999" s="10"/>
    </row>
    <row r="1000" spans="1:17" x14ac:dyDescent="0.45">
      <c r="A1000" s="13" t="s">
        <v>13</v>
      </c>
      <c r="B1000" s="35"/>
      <c r="C1000" s="9"/>
      <c r="D1000" s="9">
        <f>D998+D999</f>
        <v>6913.12</v>
      </c>
      <c r="E1000" s="35"/>
      <c r="F1000" s="35"/>
      <c r="G1000" s="9"/>
      <c r="H1000" s="9"/>
      <c r="I1000" s="35"/>
      <c r="J1000" s="35"/>
      <c r="K1000" s="35"/>
      <c r="L1000" s="35"/>
      <c r="M1000" s="35"/>
      <c r="N1000" s="35"/>
      <c r="O1000" s="35"/>
      <c r="P1000" s="35"/>
      <c r="Q1000" s="10"/>
    </row>
    <row r="1001" spans="1:17" x14ac:dyDescent="0.45">
      <c r="A1001" s="13" t="s">
        <v>14</v>
      </c>
      <c r="B1001" s="35"/>
      <c r="C1001" s="9"/>
      <c r="D1001" s="9">
        <f>H994</f>
        <v>-1.1999999999999318</v>
      </c>
      <c r="E1001" s="35" t="s">
        <v>17</v>
      </c>
      <c r="F1001" s="35"/>
      <c r="G1001" s="9"/>
      <c r="H1001" s="9"/>
      <c r="I1001" s="35"/>
      <c r="J1001" s="35"/>
      <c r="K1001" s="35"/>
      <c r="L1001" s="35"/>
      <c r="M1001" s="35"/>
      <c r="N1001" s="35"/>
      <c r="O1001" s="35"/>
      <c r="P1001" s="35"/>
      <c r="Q1001" s="10"/>
    </row>
    <row r="1002" spans="1:17" x14ac:dyDescent="0.45">
      <c r="A1002" s="13" t="s">
        <v>13</v>
      </c>
      <c r="B1002" s="35"/>
      <c r="C1002" s="9"/>
      <c r="D1002" s="27">
        <f>D1000-D1001</f>
        <v>6914.32</v>
      </c>
      <c r="E1002" s="19" t="s">
        <v>18</v>
      </c>
      <c r="F1002" s="35"/>
      <c r="G1002" s="9"/>
      <c r="H1002" s="9"/>
      <c r="I1002" s="35"/>
      <c r="J1002" s="35"/>
      <c r="K1002" s="35"/>
      <c r="L1002" s="35"/>
      <c r="M1002" s="35"/>
      <c r="N1002" s="35"/>
      <c r="O1002" s="35"/>
      <c r="P1002" s="35"/>
      <c r="Q1002" s="10"/>
    </row>
    <row r="1003" spans="1:17" ht="14.65" thickBot="1" x14ac:dyDescent="0.5">
      <c r="A1003" s="15"/>
      <c r="B1003" s="16"/>
      <c r="C1003" s="17"/>
      <c r="D1003" s="17"/>
      <c r="E1003" s="16"/>
      <c r="F1003" s="16"/>
      <c r="G1003" s="17"/>
      <c r="H1003" s="17"/>
      <c r="I1003" s="16"/>
      <c r="J1003" s="16"/>
      <c r="K1003" s="16"/>
      <c r="L1003" s="16"/>
      <c r="M1003" s="16"/>
      <c r="N1003" s="16"/>
      <c r="O1003" s="16"/>
      <c r="P1003" s="16"/>
      <c r="Q1003" s="18"/>
    </row>
    <row r="1004" spans="1:17" ht="14.65" thickTop="1" x14ac:dyDescent="0.45"/>
    <row r="1006" spans="1:17" ht="14.65" thickBot="1" x14ac:dyDescent="0.5"/>
    <row r="1007" spans="1:17" ht="14.65" thickTop="1" x14ac:dyDescent="0.45">
      <c r="A1007" s="2"/>
      <c r="B1007" s="3"/>
      <c r="C1007" s="4">
        <v>44771</v>
      </c>
      <c r="D1007" s="5"/>
      <c r="E1007" s="3"/>
      <c r="F1007" s="3"/>
      <c r="G1007" s="5"/>
      <c r="H1007" s="5"/>
      <c r="I1007" s="3"/>
      <c r="J1007" s="3"/>
      <c r="K1007" s="3"/>
      <c r="L1007" s="20" t="s">
        <v>19</v>
      </c>
      <c r="M1007" s="3"/>
      <c r="N1007" s="3"/>
      <c r="O1007" s="3"/>
      <c r="P1007" s="3"/>
      <c r="Q1007" s="6"/>
    </row>
    <row r="1008" spans="1:17" x14ac:dyDescent="0.45">
      <c r="A1008" s="7" t="s">
        <v>5</v>
      </c>
      <c r="B1008" s="35"/>
      <c r="C1008" s="9"/>
      <c r="D1008" s="9"/>
      <c r="E1008" s="35"/>
      <c r="F1008" s="35"/>
      <c r="G1008" s="9"/>
      <c r="H1008" s="9"/>
      <c r="I1008" s="35"/>
      <c r="J1008" s="11" t="s">
        <v>24</v>
      </c>
      <c r="K1008" s="35"/>
      <c r="L1008" s="11" t="s">
        <v>10</v>
      </c>
      <c r="M1008" s="35"/>
      <c r="N1008" s="35"/>
      <c r="O1008" s="35"/>
      <c r="P1008" s="35"/>
      <c r="Q1008" s="10"/>
    </row>
    <row r="1009" spans="1:17" x14ac:dyDescent="0.45">
      <c r="A1009" s="7" t="s">
        <v>0</v>
      </c>
      <c r="B1009" s="11" t="s">
        <v>3</v>
      </c>
      <c r="C1009" s="12" t="s">
        <v>1</v>
      </c>
      <c r="D1009" s="12" t="s">
        <v>4</v>
      </c>
      <c r="E1009" s="11" t="s">
        <v>7</v>
      </c>
      <c r="F1009" s="37" t="s">
        <v>92</v>
      </c>
      <c r="G1009" s="12" t="s">
        <v>8</v>
      </c>
      <c r="H1009" s="12" t="s">
        <v>9</v>
      </c>
      <c r="I1009" s="33" t="s">
        <v>70</v>
      </c>
      <c r="J1009" s="11" t="s">
        <v>23</v>
      </c>
      <c r="K1009" s="35"/>
      <c r="L1009" s="31">
        <v>213233.85</v>
      </c>
      <c r="M1009" s="35" t="s">
        <v>118</v>
      </c>
      <c r="N1009" s="35"/>
      <c r="O1009" s="35"/>
      <c r="P1009" s="35"/>
      <c r="Q1009" s="10"/>
    </row>
    <row r="1010" spans="1:17" x14ac:dyDescent="0.45">
      <c r="A1010" s="13" t="s">
        <v>113</v>
      </c>
      <c r="B1010" s="35">
        <v>10</v>
      </c>
      <c r="C1010" s="9">
        <v>91.47</v>
      </c>
      <c r="D1010" s="9">
        <f>C1010*B1010</f>
        <v>914.7</v>
      </c>
      <c r="E1010" s="36" t="s">
        <v>37</v>
      </c>
      <c r="F1010" s="38">
        <f>D1010/D1013</f>
        <v>1</v>
      </c>
      <c r="G1010" s="9">
        <v>91.37</v>
      </c>
      <c r="H1010" s="9">
        <f>(B1010*G1010)-D1010</f>
        <v>-1</v>
      </c>
      <c r="I1010" s="35" t="s">
        <v>71</v>
      </c>
      <c r="J1010" s="36">
        <f>G1010*B1010</f>
        <v>913.7</v>
      </c>
      <c r="K1010" s="35" t="str">
        <f>"sell "&amp;B1010&amp;" "&amp;A1010&amp;" @ $"&amp;G1010</f>
        <v>sell 10 BIL @ $91.37</v>
      </c>
      <c r="L1010" s="9">
        <f>L1009+(G1010*B1010)</f>
        <v>214147.55000000002</v>
      </c>
      <c r="M1010" s="35"/>
      <c r="N1010" s="35"/>
      <c r="O1010" s="35"/>
      <c r="P1010" s="35"/>
      <c r="Q1010" s="10"/>
    </row>
    <row r="1011" spans="1:17" x14ac:dyDescent="0.45">
      <c r="A1011" s="13"/>
      <c r="B1011" s="35"/>
      <c r="C1011" s="9">
        <v>43.06</v>
      </c>
      <c r="D1011" s="9">
        <f>C1011*B1011</f>
        <v>0</v>
      </c>
      <c r="E1011" s="36"/>
      <c r="F1011" s="38">
        <f>D1011/D1013</f>
        <v>0</v>
      </c>
      <c r="G1011" s="9"/>
      <c r="H1011" s="9">
        <f>(B1011*G1011)-D1011</f>
        <v>0</v>
      </c>
      <c r="I1011" s="35" t="s">
        <v>71</v>
      </c>
      <c r="J1011" s="36">
        <f>G1011*B1011</f>
        <v>0</v>
      </c>
      <c r="K1011" s="35" t="str">
        <f>"sell "&amp;B1011&amp;" "&amp;A1011&amp;" @ $"&amp;G1011</f>
        <v>sell   @ $</v>
      </c>
      <c r="L1011" s="9">
        <f>L1010+(G1011*B1011)</f>
        <v>214147.55000000002</v>
      </c>
      <c r="M1011" s="35"/>
      <c r="N1011" s="35"/>
      <c r="O1011" s="35"/>
      <c r="P1011" s="35"/>
      <c r="Q1011" s="10"/>
    </row>
    <row r="1012" spans="1:17" x14ac:dyDescent="0.45">
      <c r="A1012" s="13"/>
      <c r="B1012" s="35"/>
      <c r="C1012" s="9">
        <v>47.23</v>
      </c>
      <c r="D1012" s="9">
        <f>C1012*B1012</f>
        <v>0</v>
      </c>
      <c r="E1012" s="36"/>
      <c r="F1012" s="38">
        <f>D1012/D1013</f>
        <v>0</v>
      </c>
      <c r="G1012" s="9"/>
      <c r="H1012" s="9">
        <f>(B1012*G1012)-D1012</f>
        <v>0</v>
      </c>
      <c r="I1012" s="35" t="s">
        <v>71</v>
      </c>
      <c r="J1012" s="36">
        <f>G1012*B1012</f>
        <v>0</v>
      </c>
      <c r="K1012" s="35" t="str">
        <f>"sell "&amp;B1012&amp;" "&amp;A1012&amp;" @ $"&amp;G1012</f>
        <v>sell   @ $</v>
      </c>
      <c r="L1012" s="9">
        <f>L1011+(G1012*B1012)</f>
        <v>214147.55000000002</v>
      </c>
      <c r="M1012" s="35" t="s">
        <v>22</v>
      </c>
      <c r="N1012" s="35"/>
      <c r="O1012" s="35"/>
      <c r="P1012" s="35"/>
      <c r="Q1012" s="10"/>
    </row>
    <row r="1013" spans="1:17" x14ac:dyDescent="0.45">
      <c r="A1013" s="13"/>
      <c r="B1013" s="35"/>
      <c r="C1013" s="9"/>
      <c r="D1013" s="9">
        <f>SUM(D1010:D1012)</f>
        <v>914.7</v>
      </c>
      <c r="E1013" s="36"/>
      <c r="F1013" s="38">
        <f>SUM(F1010:F1012)</f>
        <v>1</v>
      </c>
      <c r="G1013" s="32"/>
      <c r="H1013" s="9">
        <f>SUM(H1010:H1012)</f>
        <v>-1</v>
      </c>
      <c r="I1013" s="35"/>
      <c r="J1013" s="36">
        <f>SUM(J1010:J1012)</f>
        <v>913.7</v>
      </c>
      <c r="K1013" s="35"/>
      <c r="L1013" s="9"/>
      <c r="M1013" s="35"/>
      <c r="N1013" s="35"/>
      <c r="O1013" s="35"/>
      <c r="P1013" s="35"/>
      <c r="Q1013" s="10"/>
    </row>
    <row r="1014" spans="1:17" x14ac:dyDescent="0.45">
      <c r="A1014" s="13"/>
      <c r="B1014" s="35"/>
      <c r="C1014" s="9"/>
      <c r="D1014" s="9"/>
      <c r="E1014" s="35"/>
      <c r="F1014" s="35"/>
      <c r="G1014" s="32"/>
      <c r="H1014" s="9"/>
      <c r="I1014" s="35"/>
      <c r="J1014" s="35"/>
      <c r="K1014" s="35"/>
      <c r="L1014" s="9"/>
      <c r="M1014" s="35"/>
      <c r="N1014" s="35"/>
      <c r="O1014" s="35"/>
      <c r="P1014" s="35"/>
      <c r="Q1014" s="10"/>
    </row>
    <row r="1015" spans="1:17" x14ac:dyDescent="0.45">
      <c r="A1015" s="13"/>
      <c r="B1015" s="35"/>
      <c r="C1015" s="9"/>
      <c r="D1015" s="9"/>
      <c r="E1015" s="19"/>
      <c r="F1015" s="35"/>
      <c r="G1015" s="32"/>
      <c r="H1015" s="9"/>
      <c r="I1015" s="35"/>
      <c r="J1015" s="35"/>
      <c r="K1015" s="35"/>
      <c r="L1015" s="9"/>
      <c r="M1015" s="11" t="s">
        <v>20</v>
      </c>
      <c r="N1015" s="35"/>
      <c r="O1015" s="35"/>
      <c r="P1015" s="35"/>
      <c r="Q1015" s="10"/>
    </row>
    <row r="1016" spans="1:17" x14ac:dyDescent="0.45">
      <c r="A1016" s="7" t="s">
        <v>6</v>
      </c>
      <c r="B1016" s="35"/>
      <c r="C1016" s="9"/>
      <c r="D1016" s="9"/>
      <c r="E1016" s="19"/>
      <c r="F1016" s="35"/>
      <c r="G1016" s="32"/>
      <c r="H1016" s="9"/>
      <c r="I1016" s="35"/>
      <c r="J1016" s="35"/>
      <c r="K1016" s="35"/>
      <c r="L1016" s="9"/>
      <c r="M1016" s="11" t="s">
        <v>21</v>
      </c>
      <c r="N1016" s="35"/>
      <c r="O1016" s="35"/>
      <c r="P1016" s="35"/>
      <c r="Q1016" s="10"/>
    </row>
    <row r="1017" spans="1:17" x14ac:dyDescent="0.45">
      <c r="A1017" s="7" t="s">
        <v>0</v>
      </c>
      <c r="B1017" s="11" t="s">
        <v>3</v>
      </c>
      <c r="C1017" s="12" t="s">
        <v>1</v>
      </c>
      <c r="D1017" s="12" t="s">
        <v>2</v>
      </c>
      <c r="E1017" s="22" t="s">
        <v>7</v>
      </c>
      <c r="F1017" s="39" t="s">
        <v>92</v>
      </c>
      <c r="G1017" s="33" t="s">
        <v>8</v>
      </c>
      <c r="H1017" s="12" t="s">
        <v>9</v>
      </c>
      <c r="I1017" s="35"/>
      <c r="J1017" s="35"/>
      <c r="K1017" s="35"/>
      <c r="L1017" s="9"/>
      <c r="M1017" s="36">
        <f>L1012</f>
        <v>214147.55000000002</v>
      </c>
      <c r="N1017" s="35"/>
      <c r="O1017" s="35"/>
      <c r="P1017" s="35"/>
      <c r="Q1017" s="10"/>
    </row>
    <row r="1018" spans="1:17" x14ac:dyDescent="0.45">
      <c r="A1018" s="13" t="s">
        <v>113</v>
      </c>
      <c r="B1018" s="35">
        <v>10</v>
      </c>
      <c r="C1018" s="9">
        <v>91.47</v>
      </c>
      <c r="D1018" s="9">
        <f>C1018*B1018</f>
        <v>914.7</v>
      </c>
      <c r="E1018" s="36" t="s">
        <v>37</v>
      </c>
      <c r="F1018" s="38">
        <f>D1018/D1021</f>
        <v>1</v>
      </c>
      <c r="G1018" s="9">
        <v>91.37</v>
      </c>
      <c r="H1018" s="9">
        <f>(B1018*G1018)-D1018</f>
        <v>-1</v>
      </c>
      <c r="I1018" s="35" t="s">
        <v>71</v>
      </c>
      <c r="J1018" s="35"/>
      <c r="K1018" s="35" t="str">
        <f>"buy "&amp;B1018&amp;" "&amp;A1018&amp;" @ $"&amp;G1018</f>
        <v>buy 10 BIL @ $91.37</v>
      </c>
      <c r="L1018" s="9">
        <f>L1012-(G1018*B1018)</f>
        <v>213233.85</v>
      </c>
      <c r="M1018" s="36">
        <f>L1009-(G1018*B1018)</f>
        <v>212320.15</v>
      </c>
      <c r="N1018" s="35"/>
      <c r="O1018" s="35"/>
      <c r="P1018" s="35"/>
      <c r="Q1018" s="10"/>
    </row>
    <row r="1019" spans="1:17" x14ac:dyDescent="0.45">
      <c r="A1019" s="13"/>
      <c r="B1019" s="35"/>
      <c r="C1019" s="9"/>
      <c r="D1019" s="9">
        <f>C1019*B1019</f>
        <v>0</v>
      </c>
      <c r="E1019" s="36"/>
      <c r="F1019" s="38">
        <f>D1019/D1021</f>
        <v>0</v>
      </c>
      <c r="G1019" s="9"/>
      <c r="H1019" s="9">
        <f>(B1019*G1019)-D1019</f>
        <v>0</v>
      </c>
      <c r="I1019" s="35" t="s">
        <v>71</v>
      </c>
      <c r="J1019" s="35"/>
      <c r="K1019" s="35" t="str">
        <f>"buy "&amp;B1019&amp;" "&amp;A1019&amp;" @ $"&amp;G1019</f>
        <v>buy   @ $</v>
      </c>
      <c r="L1019" s="9">
        <f>L1018-(G1019*B1019)</f>
        <v>213233.85</v>
      </c>
      <c r="M1019" s="36">
        <f>M1018-(G1019*B1019)</f>
        <v>212320.15</v>
      </c>
      <c r="N1019" s="35"/>
      <c r="O1019" s="35"/>
      <c r="P1019" s="35"/>
      <c r="Q1019" s="10"/>
    </row>
    <row r="1020" spans="1:17" x14ac:dyDescent="0.45">
      <c r="A1020" s="23"/>
      <c r="B1020" s="24"/>
      <c r="C1020" s="25"/>
      <c r="D1020" s="25">
        <f>C1020*B1020</f>
        <v>0</v>
      </c>
      <c r="E1020" s="36"/>
      <c r="F1020" s="38">
        <f>D1020/D1021</f>
        <v>0</v>
      </c>
      <c r="G1020" s="25"/>
      <c r="H1020" s="25">
        <f>(B1020*G1020)-D1020</f>
        <v>0</v>
      </c>
      <c r="I1020" s="35" t="s">
        <v>71</v>
      </c>
      <c r="J1020" s="35"/>
      <c r="K1020" s="35" t="str">
        <f>"buy "&amp;B1020&amp;" "&amp;A1020&amp;" @ $"&amp;G1020</f>
        <v>buy   @ $</v>
      </c>
      <c r="L1020" s="9">
        <f>L1019-(G1020*B1020)</f>
        <v>213233.85</v>
      </c>
      <c r="M1020" s="36">
        <f>M1019-(G1020*B1020)</f>
        <v>212320.15</v>
      </c>
      <c r="N1020" s="35" t="str">
        <f>TEXT(ROUND(M1020,2),"$#,##0.00")&amp;" will be the balance in the account after purchases.  "</f>
        <v xml:space="preserve">$212,320.15 will be the balance in the account after purchases.  </v>
      </c>
      <c r="O1020" s="35"/>
      <c r="P1020" s="35"/>
      <c r="Q1020" s="10"/>
    </row>
    <row r="1021" spans="1:17" x14ac:dyDescent="0.45">
      <c r="A1021" s="13"/>
      <c r="B1021" s="35"/>
      <c r="C1021" s="9"/>
      <c r="D1021" s="9">
        <f>SUM(D1018:D1020)</f>
        <v>914.7</v>
      </c>
      <c r="E1021" s="35"/>
      <c r="F1021" s="38">
        <f>SUM(F1018:F1020)</f>
        <v>1</v>
      </c>
      <c r="G1021" s="9" t="s">
        <v>15</v>
      </c>
      <c r="H1021" s="9">
        <f>SUM(H1018:H1020)</f>
        <v>-1</v>
      </c>
      <c r="I1021" s="35"/>
      <c r="J1021" s="35"/>
      <c r="K1021" s="35"/>
      <c r="L1021" s="9"/>
      <c r="M1021" s="35"/>
      <c r="N1021" s="35" t="s">
        <v>27</v>
      </c>
      <c r="O1021" s="35"/>
      <c r="P1021" s="35"/>
      <c r="Q1021" s="10"/>
    </row>
    <row r="1022" spans="1:17" x14ac:dyDescent="0.45">
      <c r="A1022" s="13"/>
      <c r="B1022" s="35"/>
      <c r="C1022" s="9"/>
      <c r="D1022" s="9"/>
      <c r="E1022" s="35"/>
      <c r="F1022" s="35"/>
      <c r="G1022" s="9"/>
      <c r="H1022" s="9"/>
      <c r="I1022" s="35"/>
      <c r="J1022" s="35"/>
      <c r="K1022" s="35"/>
      <c r="L1022" s="9"/>
      <c r="M1022" s="11" t="str">
        <f>IF(J1013+M1020&gt;0,"Credit Surplus","Credit Shortage")</f>
        <v>Credit Surplus</v>
      </c>
      <c r="N1022" s="36">
        <f>J1013+M1020</f>
        <v>213233.85</v>
      </c>
      <c r="O1022" s="35" t="s">
        <v>60</v>
      </c>
      <c r="P1022" s="35"/>
      <c r="Q1022" s="10"/>
    </row>
    <row r="1023" spans="1:17" x14ac:dyDescent="0.45">
      <c r="A1023" s="13"/>
      <c r="B1023" s="35"/>
      <c r="C1023" s="9"/>
      <c r="D1023" s="9"/>
      <c r="E1023" s="35"/>
      <c r="F1023" s="35"/>
      <c r="G1023" s="9"/>
      <c r="H1023" s="9"/>
      <c r="I1023" s="35"/>
      <c r="J1023" s="35"/>
      <c r="K1023" s="35"/>
      <c r="L1023" s="9"/>
      <c r="M1023" s="35"/>
      <c r="N1023" s="35"/>
      <c r="O1023" s="35"/>
      <c r="P1023" s="35"/>
      <c r="Q1023" s="10"/>
    </row>
    <row r="1024" spans="1:17" x14ac:dyDescent="0.45">
      <c r="A1024" s="13"/>
      <c r="B1024" s="35"/>
      <c r="C1024" s="9"/>
      <c r="D1024" s="9"/>
      <c r="E1024" s="35"/>
      <c r="F1024" s="35"/>
      <c r="G1024" s="9"/>
      <c r="H1024" s="9"/>
      <c r="I1024" s="35"/>
      <c r="J1024" s="35"/>
      <c r="K1024" s="35"/>
      <c r="L1024" s="35"/>
      <c r="M1024" s="35"/>
      <c r="N1024" s="35"/>
      <c r="O1024" s="35"/>
      <c r="P1024" s="35"/>
      <c r="Q1024" s="10"/>
    </row>
    <row r="1025" spans="1:17" x14ac:dyDescent="0.45">
      <c r="A1025" s="13" t="s">
        <v>11</v>
      </c>
      <c r="B1025" s="35"/>
      <c r="C1025" s="9"/>
      <c r="D1025" s="21">
        <v>6914.99</v>
      </c>
      <c r="E1025" s="35" t="s">
        <v>76</v>
      </c>
      <c r="F1025" s="35"/>
      <c r="G1025" s="9"/>
      <c r="H1025" s="9"/>
      <c r="I1025" s="35"/>
      <c r="J1025" s="35"/>
      <c r="K1025" s="35"/>
      <c r="L1025" s="35"/>
      <c r="M1025" s="35"/>
      <c r="N1025" s="35"/>
      <c r="O1025" s="35"/>
      <c r="P1025" s="35"/>
      <c r="Q1025" s="10"/>
    </row>
    <row r="1026" spans="1:17" x14ac:dyDescent="0.45">
      <c r="A1026" s="13" t="s">
        <v>12</v>
      </c>
      <c r="B1026" s="35"/>
      <c r="C1026" s="9"/>
      <c r="D1026" s="9">
        <f>H1013</f>
        <v>-1</v>
      </c>
      <c r="E1026" s="35" t="s">
        <v>16</v>
      </c>
      <c r="F1026" s="35"/>
      <c r="G1026" s="9"/>
      <c r="H1026" s="9"/>
      <c r="I1026" s="35"/>
      <c r="J1026" s="35"/>
      <c r="K1026" s="35"/>
      <c r="L1026" s="35"/>
      <c r="M1026" s="35"/>
      <c r="N1026" s="35"/>
      <c r="O1026" s="35"/>
      <c r="P1026" s="35"/>
      <c r="Q1026" s="10"/>
    </row>
    <row r="1027" spans="1:17" x14ac:dyDescent="0.45">
      <c r="A1027" s="13" t="s">
        <v>13</v>
      </c>
      <c r="B1027" s="35"/>
      <c r="C1027" s="9"/>
      <c r="D1027" s="9">
        <f>D1025+D1026</f>
        <v>6913.99</v>
      </c>
      <c r="E1027" s="35"/>
      <c r="F1027" s="35"/>
      <c r="G1027" s="9"/>
      <c r="H1027" s="9"/>
      <c r="I1027" s="35"/>
      <c r="J1027" s="35"/>
      <c r="K1027" s="35"/>
      <c r="L1027" s="35"/>
      <c r="M1027" s="35"/>
      <c r="N1027" s="35"/>
      <c r="O1027" s="35"/>
      <c r="P1027" s="35"/>
      <c r="Q1027" s="10"/>
    </row>
    <row r="1028" spans="1:17" x14ac:dyDescent="0.45">
      <c r="A1028" s="13" t="s">
        <v>14</v>
      </c>
      <c r="B1028" s="35"/>
      <c r="C1028" s="9"/>
      <c r="D1028" s="9">
        <f>H1021</f>
        <v>-1</v>
      </c>
      <c r="E1028" s="35" t="s">
        <v>17</v>
      </c>
      <c r="F1028" s="35"/>
      <c r="G1028" s="9"/>
      <c r="H1028" s="9"/>
      <c r="I1028" s="35"/>
      <c r="J1028" s="35"/>
      <c r="K1028" s="35"/>
      <c r="L1028" s="35"/>
      <c r="M1028" s="35"/>
      <c r="N1028" s="35"/>
      <c r="O1028" s="35"/>
      <c r="P1028" s="35"/>
      <c r="Q1028" s="10"/>
    </row>
    <row r="1029" spans="1:17" x14ac:dyDescent="0.45">
      <c r="A1029" s="13" t="s">
        <v>13</v>
      </c>
      <c r="B1029" s="35"/>
      <c r="C1029" s="9"/>
      <c r="D1029" s="27">
        <f>D1027-D1028</f>
        <v>6914.99</v>
      </c>
      <c r="E1029" s="19" t="s">
        <v>18</v>
      </c>
      <c r="F1029" s="35"/>
      <c r="G1029" s="9"/>
      <c r="H1029" s="9"/>
      <c r="I1029" s="35"/>
      <c r="J1029" s="35"/>
      <c r="K1029" s="35"/>
      <c r="L1029" s="35"/>
      <c r="M1029" s="35"/>
      <c r="N1029" s="35"/>
      <c r="O1029" s="35"/>
      <c r="P1029" s="35"/>
      <c r="Q1029" s="10"/>
    </row>
    <row r="1030" spans="1:17" ht="14.65" thickBot="1" x14ac:dyDescent="0.5">
      <c r="A1030" s="15"/>
      <c r="B1030" s="16"/>
      <c r="C1030" s="17"/>
      <c r="D1030" s="17"/>
      <c r="E1030" s="16"/>
      <c r="F1030" s="16"/>
      <c r="G1030" s="17"/>
      <c r="H1030" s="17"/>
      <c r="I1030" s="16"/>
      <c r="J1030" s="16"/>
      <c r="K1030" s="16"/>
      <c r="L1030" s="16"/>
      <c r="M1030" s="16"/>
      <c r="N1030" s="16"/>
      <c r="O1030" s="16"/>
      <c r="P1030" s="16"/>
      <c r="Q1030" s="18"/>
    </row>
    <row r="1031" spans="1:17" ht="14.65" thickTop="1" x14ac:dyDescent="0.45">
      <c r="C1031" s="1"/>
      <c r="D1031" s="1"/>
      <c r="G1031" s="1"/>
      <c r="H1031" s="1"/>
    </row>
    <row r="1032" spans="1:17" x14ac:dyDescent="0.45">
      <c r="C1032" s="1"/>
      <c r="D1032" s="1"/>
      <c r="G1032" s="1"/>
      <c r="H1032" s="1"/>
    </row>
    <row r="1033" spans="1:17" ht="14.65" thickBot="1" x14ac:dyDescent="0.5"/>
    <row r="1034" spans="1:17" ht="14.65" thickTop="1" x14ac:dyDescent="0.45">
      <c r="A1034" s="2"/>
      <c r="B1034" s="3"/>
      <c r="C1034" s="4">
        <v>44742</v>
      </c>
      <c r="D1034" s="5"/>
      <c r="E1034" s="3"/>
      <c r="F1034" s="3"/>
      <c r="G1034" s="5"/>
      <c r="H1034" s="5"/>
      <c r="I1034" s="3"/>
      <c r="J1034" s="3"/>
      <c r="K1034" s="3"/>
      <c r="L1034" s="20" t="s">
        <v>19</v>
      </c>
      <c r="M1034" s="3"/>
      <c r="N1034" s="3"/>
      <c r="O1034" s="3"/>
      <c r="P1034" s="3"/>
      <c r="Q1034" s="6"/>
    </row>
    <row r="1035" spans="1:17" x14ac:dyDescent="0.45">
      <c r="A1035" s="7" t="s">
        <v>5</v>
      </c>
      <c r="B1035" s="35"/>
      <c r="C1035" s="9"/>
      <c r="D1035" s="9"/>
      <c r="E1035" s="35"/>
      <c r="F1035" s="35"/>
      <c r="G1035" s="9"/>
      <c r="H1035" s="9"/>
      <c r="I1035" s="35"/>
      <c r="J1035" s="11" t="s">
        <v>24</v>
      </c>
      <c r="K1035" s="35"/>
      <c r="L1035" s="11" t="s">
        <v>10</v>
      </c>
      <c r="M1035" s="35"/>
      <c r="N1035" s="35"/>
      <c r="O1035" s="35"/>
      <c r="P1035" s="35"/>
      <c r="Q1035" s="10"/>
    </row>
    <row r="1036" spans="1:17" x14ac:dyDescent="0.45">
      <c r="A1036" s="7" t="s">
        <v>0</v>
      </c>
      <c r="B1036" s="11" t="s">
        <v>3</v>
      </c>
      <c r="C1036" s="12" t="s">
        <v>1</v>
      </c>
      <c r="D1036" s="12" t="s">
        <v>4</v>
      </c>
      <c r="E1036" s="11" t="s">
        <v>7</v>
      </c>
      <c r="F1036" s="37" t="s">
        <v>92</v>
      </c>
      <c r="G1036" s="12" t="s">
        <v>8</v>
      </c>
      <c r="H1036" s="12" t="s">
        <v>9</v>
      </c>
      <c r="I1036" s="33" t="s">
        <v>70</v>
      </c>
      <c r="J1036" s="11" t="s">
        <v>23</v>
      </c>
      <c r="K1036" s="35"/>
      <c r="L1036" s="31">
        <v>208919.12</v>
      </c>
      <c r="M1036" s="35" t="s">
        <v>82</v>
      </c>
      <c r="N1036" s="35"/>
      <c r="O1036" s="35"/>
      <c r="P1036" s="35"/>
      <c r="Q1036" s="10"/>
    </row>
    <row r="1037" spans="1:17" x14ac:dyDescent="0.45">
      <c r="A1037" s="13" t="s">
        <v>115</v>
      </c>
      <c r="B1037" s="35">
        <v>131</v>
      </c>
      <c r="C1037" s="9">
        <v>7.37</v>
      </c>
      <c r="D1037" s="9">
        <f>C1037*B1037</f>
        <v>965.47</v>
      </c>
      <c r="E1037" s="36" t="s">
        <v>93</v>
      </c>
      <c r="F1037" s="38">
        <f>D1037/D1040</f>
        <v>0.18290474259927933</v>
      </c>
      <c r="G1037" s="9">
        <v>7.28</v>
      </c>
      <c r="H1037" s="9">
        <f>(B1037*G1037)-D1037</f>
        <v>-11.789999999999964</v>
      </c>
      <c r="I1037" s="35" t="s">
        <v>71</v>
      </c>
      <c r="J1037" s="36">
        <f>G1037*B1037</f>
        <v>953.68000000000006</v>
      </c>
      <c r="K1037" s="35" t="str">
        <f>"sell "&amp;B1037&amp;" "&amp;A1037&amp;" @ $"&amp;G1037</f>
        <v>sell 131 CENX @ $7.28</v>
      </c>
      <c r="L1037" s="9">
        <f>L1036+(G1037*B1037)</f>
        <v>209872.8</v>
      </c>
      <c r="M1037" s="35"/>
      <c r="N1037" s="35"/>
      <c r="O1037" s="35"/>
      <c r="P1037" s="35"/>
      <c r="Q1037" s="10"/>
    </row>
    <row r="1038" spans="1:17" x14ac:dyDescent="0.45">
      <c r="A1038" s="13" t="s">
        <v>116</v>
      </c>
      <c r="B1038" s="35">
        <v>53</v>
      </c>
      <c r="C1038" s="9">
        <v>43.06</v>
      </c>
      <c r="D1038" s="9">
        <f>C1038*B1038</f>
        <v>2282.1800000000003</v>
      </c>
      <c r="E1038" s="36" t="s">
        <v>93</v>
      </c>
      <c r="F1038" s="38">
        <f>D1038/D1040</f>
        <v>0.43235061210107339</v>
      </c>
      <c r="G1038" s="9">
        <v>43.51</v>
      </c>
      <c r="H1038" s="9">
        <f>(B1038*G1038)-D1038</f>
        <v>23.849999999999454</v>
      </c>
      <c r="I1038" s="35" t="s">
        <v>71</v>
      </c>
      <c r="J1038" s="36">
        <f>G1038*B1038</f>
        <v>2306.0299999999997</v>
      </c>
      <c r="K1038" s="35" t="str">
        <f>"sell "&amp;B1038&amp;" "&amp;A1038&amp;" @ $"&amp;G1038</f>
        <v>sell 53 HP @ $43.51</v>
      </c>
      <c r="L1038" s="9">
        <f>L1037+(G1038*B1038)</f>
        <v>212178.83</v>
      </c>
      <c r="M1038" s="35"/>
      <c r="N1038" s="35"/>
      <c r="O1038" s="35"/>
      <c r="P1038" s="35"/>
      <c r="Q1038" s="10"/>
    </row>
    <row r="1039" spans="1:17" x14ac:dyDescent="0.45">
      <c r="A1039" s="13" t="s">
        <v>117</v>
      </c>
      <c r="B1039" s="35">
        <v>43</v>
      </c>
      <c r="C1039" s="9">
        <v>47.23</v>
      </c>
      <c r="D1039" s="9">
        <f>C1039*B1039</f>
        <v>2030.8899999999999</v>
      </c>
      <c r="E1039" s="36" t="s">
        <v>93</v>
      </c>
      <c r="F1039" s="38">
        <f>D1039/D1040</f>
        <v>0.38474464529964714</v>
      </c>
      <c r="G1039" s="9">
        <v>46.92</v>
      </c>
      <c r="H1039" s="9">
        <f>(B1039*G1039)-D1039</f>
        <v>-13.3299999999997</v>
      </c>
      <c r="I1039" s="35" t="s">
        <v>71</v>
      </c>
      <c r="J1039" s="36">
        <f>G1039*B1039</f>
        <v>2017.5600000000002</v>
      </c>
      <c r="K1039" s="35" t="str">
        <f>"sell "&amp;B1039&amp;" "&amp;A1039&amp;" @ $"&amp;G1039</f>
        <v>sell 43 MOS @ $46.92</v>
      </c>
      <c r="L1039" s="9">
        <f>L1038+(G1039*B1039)</f>
        <v>214196.38999999998</v>
      </c>
      <c r="M1039" s="35" t="s">
        <v>22</v>
      </c>
      <c r="N1039" s="35"/>
      <c r="O1039" s="35"/>
      <c r="P1039" s="35"/>
      <c r="Q1039" s="10"/>
    </row>
    <row r="1040" spans="1:17" x14ac:dyDescent="0.45">
      <c r="A1040" s="13"/>
      <c r="B1040" s="35"/>
      <c r="C1040" s="9"/>
      <c r="D1040" s="9">
        <f>SUM(D1037:D1039)</f>
        <v>5278.5400000000009</v>
      </c>
      <c r="E1040" s="36"/>
      <c r="F1040" s="38">
        <f>SUM(F1037:F1039)</f>
        <v>0.99999999999999989</v>
      </c>
      <c r="G1040" s="32"/>
      <c r="H1040" s="9">
        <f>SUM(H1037:H1039)</f>
        <v>-1.2700000000002092</v>
      </c>
      <c r="I1040" s="35"/>
      <c r="J1040" s="36">
        <f>SUM(J1037:J1039)</f>
        <v>5277.27</v>
      </c>
      <c r="K1040" s="35"/>
      <c r="L1040" s="9"/>
      <c r="M1040" s="35"/>
      <c r="N1040" s="35"/>
      <c r="O1040" s="35"/>
      <c r="P1040" s="35"/>
      <c r="Q1040" s="10"/>
    </row>
    <row r="1041" spans="1:17" x14ac:dyDescent="0.45">
      <c r="A1041" s="13"/>
      <c r="B1041" s="35"/>
      <c r="C1041" s="9"/>
      <c r="D1041" s="9"/>
      <c r="E1041" s="35"/>
      <c r="F1041" s="35"/>
      <c r="G1041" s="32"/>
      <c r="H1041" s="9"/>
      <c r="I1041" s="35"/>
      <c r="J1041" s="35"/>
      <c r="K1041" s="35"/>
      <c r="L1041" s="9"/>
      <c r="M1041" s="35"/>
      <c r="N1041" s="35"/>
      <c r="O1041" s="35"/>
      <c r="P1041" s="35"/>
      <c r="Q1041" s="10"/>
    </row>
    <row r="1042" spans="1:17" x14ac:dyDescent="0.45">
      <c r="A1042" s="13"/>
      <c r="B1042" s="35"/>
      <c r="C1042" s="9"/>
      <c r="D1042" s="9"/>
      <c r="E1042" s="19"/>
      <c r="F1042" s="35"/>
      <c r="G1042" s="32"/>
      <c r="H1042" s="9"/>
      <c r="I1042" s="35"/>
      <c r="J1042" s="35"/>
      <c r="K1042" s="35"/>
      <c r="L1042" s="9"/>
      <c r="M1042" s="11" t="s">
        <v>20</v>
      </c>
      <c r="N1042" s="35"/>
      <c r="O1042" s="35"/>
      <c r="P1042" s="35"/>
      <c r="Q1042" s="10"/>
    </row>
    <row r="1043" spans="1:17" x14ac:dyDescent="0.45">
      <c r="A1043" s="7" t="s">
        <v>6</v>
      </c>
      <c r="B1043" s="35"/>
      <c r="C1043" s="9"/>
      <c r="D1043" s="9"/>
      <c r="E1043" s="19"/>
      <c r="F1043" s="35"/>
      <c r="G1043" s="32"/>
      <c r="H1043" s="9"/>
      <c r="I1043" s="35"/>
      <c r="J1043" s="35"/>
      <c r="K1043" s="35"/>
      <c r="L1043" s="9"/>
      <c r="M1043" s="11" t="s">
        <v>21</v>
      </c>
      <c r="N1043" s="35"/>
      <c r="O1043" s="35"/>
      <c r="P1043" s="35"/>
      <c r="Q1043" s="10"/>
    </row>
    <row r="1044" spans="1:17" x14ac:dyDescent="0.45">
      <c r="A1044" s="7" t="s">
        <v>0</v>
      </c>
      <c r="B1044" s="11" t="s">
        <v>3</v>
      </c>
      <c r="C1044" s="12" t="s">
        <v>1</v>
      </c>
      <c r="D1044" s="12" t="s">
        <v>2</v>
      </c>
      <c r="E1044" s="22" t="s">
        <v>7</v>
      </c>
      <c r="F1044" s="39" t="s">
        <v>92</v>
      </c>
      <c r="G1044" s="33" t="s">
        <v>8</v>
      </c>
      <c r="H1044" s="12" t="s">
        <v>9</v>
      </c>
      <c r="I1044" s="35"/>
      <c r="J1044" s="35"/>
      <c r="K1044" s="35"/>
      <c r="L1044" s="9"/>
      <c r="M1044" s="36">
        <f>L1039</f>
        <v>214196.38999999998</v>
      </c>
      <c r="N1044" s="35"/>
      <c r="O1044" s="35"/>
      <c r="P1044" s="35"/>
      <c r="Q1044" s="10"/>
    </row>
    <row r="1045" spans="1:17" x14ac:dyDescent="0.45">
      <c r="A1045" s="13" t="s">
        <v>113</v>
      </c>
      <c r="B1045" s="35">
        <v>10</v>
      </c>
      <c r="C1045" s="9">
        <v>91.49</v>
      </c>
      <c r="D1045" s="9">
        <f>C1045*B1045</f>
        <v>914.9</v>
      </c>
      <c r="E1045" s="36" t="s">
        <v>93</v>
      </c>
      <c r="F1045" s="38">
        <f>D1045/D1048</f>
        <v>1</v>
      </c>
      <c r="G1045" s="9">
        <v>91.43</v>
      </c>
      <c r="H1045" s="9">
        <f>(B1045*G1045)-D1045</f>
        <v>-0.59999999999990905</v>
      </c>
      <c r="I1045" s="35" t="s">
        <v>71</v>
      </c>
      <c r="J1045" s="35"/>
      <c r="K1045" s="35" t="str">
        <f>"buy "&amp;B1045&amp;" "&amp;A1045&amp;" @ $"&amp;G1045</f>
        <v>buy 10 BIL @ $91.43</v>
      </c>
      <c r="L1045" s="9">
        <f>L1039-(G1045*B1045)</f>
        <v>213282.09</v>
      </c>
      <c r="M1045" s="36">
        <f>L1036-(G1045*B1045)</f>
        <v>208004.82</v>
      </c>
      <c r="N1045" s="35"/>
      <c r="O1045" s="35"/>
      <c r="P1045" s="35"/>
      <c r="Q1045" s="10"/>
    </row>
    <row r="1046" spans="1:17" x14ac:dyDescent="0.45">
      <c r="A1046" s="13"/>
      <c r="B1046" s="35"/>
      <c r="C1046" s="9"/>
      <c r="D1046" s="9">
        <f>C1046*B1046</f>
        <v>0</v>
      </c>
      <c r="E1046" s="36" t="s">
        <v>93</v>
      </c>
      <c r="F1046" s="38">
        <f>D1046/D1048</f>
        <v>0</v>
      </c>
      <c r="G1046" s="9"/>
      <c r="H1046" s="9">
        <f>(B1046*G1046)-D1046</f>
        <v>0</v>
      </c>
      <c r="I1046" s="35" t="s">
        <v>71</v>
      </c>
      <c r="J1046" s="35"/>
      <c r="K1046" s="35" t="str">
        <f>"buy "&amp;B1046&amp;" "&amp;A1046&amp;" @ $"&amp;G1046</f>
        <v>buy   @ $</v>
      </c>
      <c r="L1046" s="9">
        <f>L1045-(G1046*B1046)</f>
        <v>213282.09</v>
      </c>
      <c r="M1046" s="36">
        <f>M1045-(G1046*B1046)</f>
        <v>208004.82</v>
      </c>
      <c r="N1046" s="35"/>
      <c r="O1046" s="35"/>
      <c r="P1046" s="35"/>
      <c r="Q1046" s="10"/>
    </row>
    <row r="1047" spans="1:17" x14ac:dyDescent="0.45">
      <c r="A1047" s="23"/>
      <c r="B1047" s="24"/>
      <c r="C1047" s="25"/>
      <c r="D1047" s="25">
        <f>C1047*B1047</f>
        <v>0</v>
      </c>
      <c r="E1047" s="36" t="s">
        <v>93</v>
      </c>
      <c r="F1047" s="38">
        <f>D1047/D1048</f>
        <v>0</v>
      </c>
      <c r="G1047" s="25"/>
      <c r="H1047" s="25">
        <f>(B1047*G1047)-D1047</f>
        <v>0</v>
      </c>
      <c r="I1047" s="35" t="s">
        <v>71</v>
      </c>
      <c r="J1047" s="35"/>
      <c r="K1047" s="35" t="str">
        <f>"buy "&amp;B1047&amp;" "&amp;A1047&amp;" @ $"&amp;G1047</f>
        <v>buy   @ $</v>
      </c>
      <c r="L1047" s="9">
        <f>L1046-(G1047*B1047)</f>
        <v>213282.09</v>
      </c>
      <c r="M1047" s="36">
        <f>M1046-(G1047*B1047)</f>
        <v>208004.82</v>
      </c>
      <c r="N1047" s="35" t="str">
        <f>TEXT(ROUND(M1047,2),"$#,##0.00")&amp;" will be the balance in the account after purchases.  "</f>
        <v xml:space="preserve">$208,004.82 will be the balance in the account after purchases.  </v>
      </c>
      <c r="O1047" s="35"/>
      <c r="P1047" s="35"/>
      <c r="Q1047" s="10"/>
    </row>
    <row r="1048" spans="1:17" x14ac:dyDescent="0.45">
      <c r="A1048" s="13"/>
      <c r="B1048" s="35"/>
      <c r="C1048" s="9"/>
      <c r="D1048" s="9">
        <f>SUM(D1045:D1047)</f>
        <v>914.9</v>
      </c>
      <c r="E1048" s="35"/>
      <c r="F1048" s="38">
        <f>SUM(F1045:F1047)</f>
        <v>1</v>
      </c>
      <c r="G1048" s="9" t="s">
        <v>15</v>
      </c>
      <c r="H1048" s="9">
        <f>SUM(H1045:H1047)</f>
        <v>-0.59999999999990905</v>
      </c>
      <c r="I1048" s="35"/>
      <c r="J1048" s="35"/>
      <c r="K1048" s="35"/>
      <c r="L1048" s="9"/>
      <c r="M1048" s="35"/>
      <c r="N1048" s="35" t="s">
        <v>27</v>
      </c>
      <c r="O1048" s="35"/>
      <c r="P1048" s="35"/>
      <c r="Q1048" s="10"/>
    </row>
    <row r="1049" spans="1:17" x14ac:dyDescent="0.45">
      <c r="A1049" s="13"/>
      <c r="B1049" s="35"/>
      <c r="C1049" s="9"/>
      <c r="D1049" s="9"/>
      <c r="E1049" s="35"/>
      <c r="F1049" s="35"/>
      <c r="G1049" s="9"/>
      <c r="H1049" s="9"/>
      <c r="I1049" s="35"/>
      <c r="J1049" s="35"/>
      <c r="K1049" s="35"/>
      <c r="L1049" s="9"/>
      <c r="M1049" s="11" t="str">
        <f>IF(J1040+M1047&gt;0,"Credit Surplus","Credit Shortage")</f>
        <v>Credit Surplus</v>
      </c>
      <c r="N1049" s="36">
        <f>J1040+M1047</f>
        <v>213282.09</v>
      </c>
      <c r="O1049" s="35" t="s">
        <v>60</v>
      </c>
      <c r="P1049" s="35"/>
      <c r="Q1049" s="10"/>
    </row>
    <row r="1050" spans="1:17" x14ac:dyDescent="0.45">
      <c r="A1050" s="13"/>
      <c r="B1050" s="35"/>
      <c r="C1050" s="9"/>
      <c r="D1050" s="9"/>
      <c r="E1050" s="35"/>
      <c r="F1050" s="35"/>
      <c r="G1050" s="9"/>
      <c r="H1050" s="9"/>
      <c r="I1050" s="35"/>
      <c r="J1050" s="35"/>
      <c r="K1050" s="35"/>
      <c r="L1050" s="9"/>
      <c r="M1050" s="35"/>
      <c r="N1050" s="35"/>
      <c r="O1050" s="35"/>
      <c r="P1050" s="35"/>
      <c r="Q1050" s="10"/>
    </row>
    <row r="1051" spans="1:17" x14ac:dyDescent="0.45">
      <c r="A1051" s="13"/>
      <c r="B1051" s="35"/>
      <c r="C1051" s="9"/>
      <c r="D1051" s="9"/>
      <c r="E1051" s="35"/>
      <c r="F1051" s="35"/>
      <c r="G1051" s="9"/>
      <c r="H1051" s="9"/>
      <c r="I1051" s="35"/>
      <c r="J1051" s="35"/>
      <c r="K1051" s="35"/>
      <c r="L1051" s="35"/>
      <c r="M1051" s="35"/>
      <c r="N1051" s="35"/>
      <c r="O1051" s="35"/>
      <c r="P1051" s="35"/>
      <c r="Q1051" s="10"/>
    </row>
    <row r="1052" spans="1:17" x14ac:dyDescent="0.45">
      <c r="A1052" s="13" t="s">
        <v>11</v>
      </c>
      <c r="B1052" s="35"/>
      <c r="C1052" s="9"/>
      <c r="D1052" s="21">
        <v>6914.99</v>
      </c>
      <c r="E1052" s="35" t="s">
        <v>76</v>
      </c>
      <c r="F1052" s="35"/>
      <c r="G1052" s="9"/>
      <c r="H1052" s="9"/>
      <c r="I1052" s="35"/>
      <c r="J1052" s="35"/>
      <c r="K1052" s="35"/>
      <c r="L1052" s="35"/>
      <c r="M1052" s="35"/>
      <c r="N1052" s="35"/>
      <c r="O1052" s="35"/>
      <c r="P1052" s="35"/>
      <c r="Q1052" s="10"/>
    </row>
    <row r="1053" spans="1:17" x14ac:dyDescent="0.45">
      <c r="A1053" s="13" t="s">
        <v>12</v>
      </c>
      <c r="B1053" s="35"/>
      <c r="C1053" s="9"/>
      <c r="D1053" s="9">
        <f>H1040</f>
        <v>-1.2700000000002092</v>
      </c>
      <c r="E1053" s="35" t="s">
        <v>16</v>
      </c>
      <c r="F1053" s="35"/>
      <c r="G1053" s="9"/>
      <c r="H1053" s="9"/>
      <c r="I1053" s="35"/>
      <c r="J1053" s="35"/>
      <c r="K1053" s="35"/>
      <c r="L1053" s="35"/>
      <c r="M1053" s="35"/>
      <c r="N1053" s="35"/>
      <c r="O1053" s="35"/>
      <c r="P1053" s="35"/>
      <c r="Q1053" s="10"/>
    </row>
    <row r="1054" spans="1:17" x14ac:dyDescent="0.45">
      <c r="A1054" s="13" t="s">
        <v>13</v>
      </c>
      <c r="B1054" s="35"/>
      <c r="C1054" s="9"/>
      <c r="D1054" s="9">
        <f>D1052+D1053</f>
        <v>6913.7199999999993</v>
      </c>
      <c r="E1054" s="35"/>
      <c r="F1054" s="35"/>
      <c r="G1054" s="9"/>
      <c r="H1054" s="9"/>
      <c r="I1054" s="35"/>
      <c r="J1054" s="35"/>
      <c r="K1054" s="35"/>
      <c r="L1054" s="35"/>
      <c r="M1054" s="35"/>
      <c r="N1054" s="35"/>
      <c r="O1054" s="35"/>
      <c r="P1054" s="35"/>
      <c r="Q1054" s="10"/>
    </row>
    <row r="1055" spans="1:17" x14ac:dyDescent="0.45">
      <c r="A1055" s="13" t="s">
        <v>14</v>
      </c>
      <c r="B1055" s="35"/>
      <c r="C1055" s="9"/>
      <c r="D1055" s="9">
        <f>H1048</f>
        <v>-0.59999999999990905</v>
      </c>
      <c r="E1055" s="35" t="s">
        <v>17</v>
      </c>
      <c r="F1055" s="35"/>
      <c r="G1055" s="9"/>
      <c r="H1055" s="9"/>
      <c r="I1055" s="35"/>
      <c r="J1055" s="35"/>
      <c r="K1055" s="35"/>
      <c r="L1055" s="35"/>
      <c r="M1055" s="35"/>
      <c r="N1055" s="35"/>
      <c r="O1055" s="35"/>
      <c r="P1055" s="35"/>
      <c r="Q1055" s="10"/>
    </row>
    <row r="1056" spans="1:17" x14ac:dyDescent="0.45">
      <c r="A1056" s="13" t="s">
        <v>13</v>
      </c>
      <c r="B1056" s="35"/>
      <c r="C1056" s="9"/>
      <c r="D1056" s="27">
        <f>D1054-D1055</f>
        <v>6914.32</v>
      </c>
      <c r="E1056" s="19" t="s">
        <v>18</v>
      </c>
      <c r="F1056" s="35"/>
      <c r="G1056" s="9"/>
      <c r="H1056" s="9"/>
      <c r="I1056" s="35"/>
      <c r="J1056" s="35"/>
      <c r="K1056" s="35"/>
      <c r="L1056" s="35"/>
      <c r="M1056" s="35"/>
      <c r="N1056" s="35"/>
      <c r="O1056" s="35"/>
      <c r="P1056" s="35"/>
      <c r="Q1056" s="10"/>
    </row>
    <row r="1057" spans="1:17" ht="14.65" thickBot="1" x14ac:dyDescent="0.5">
      <c r="A1057" s="15"/>
      <c r="B1057" s="16"/>
      <c r="C1057" s="17"/>
      <c r="D1057" s="17"/>
      <c r="E1057" s="16"/>
      <c r="F1057" s="16"/>
      <c r="G1057" s="17"/>
      <c r="H1057" s="17"/>
      <c r="I1057" s="16"/>
      <c r="J1057" s="16"/>
      <c r="K1057" s="16"/>
      <c r="L1057" s="16"/>
      <c r="M1057" s="16"/>
      <c r="N1057" s="16"/>
      <c r="O1057" s="16"/>
      <c r="P1057" s="16"/>
      <c r="Q1057" s="18"/>
    </row>
    <row r="1058" spans="1:17" ht="14.65" thickTop="1" x14ac:dyDescent="0.45">
      <c r="C1058" s="1"/>
      <c r="D1058" s="1"/>
      <c r="G1058" s="1"/>
      <c r="H1058" s="1"/>
    </row>
  </sheetData>
  <printOptions gridLines="1"/>
  <pageMargins left="0.7" right="0.7" top="0.75" bottom="0.75" header="0.3" footer="0.3"/>
  <pageSetup scale="1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C838"/>
  <sheetViews>
    <sheetView zoomScale="80" zoomScaleNormal="80" workbookViewId="0">
      <selection activeCell="D22" sqref="D22"/>
    </sheetView>
  </sheetViews>
  <sheetFormatPr defaultRowHeight="14.25" x14ac:dyDescent="0.45"/>
  <cols>
    <col min="1" max="1" width="14.46484375" bestFit="1" customWidth="1"/>
    <col min="3" max="3" width="11.73046875" style="1" bestFit="1" customWidth="1"/>
    <col min="4" max="4" width="13.59765625" style="1" customWidth="1"/>
    <col min="5" max="5" width="12.1328125" customWidth="1"/>
    <col min="6" max="6" width="10.86328125" bestFit="1" customWidth="1"/>
    <col min="7" max="7" width="10.86328125" style="1" bestFit="1" customWidth="1"/>
    <col min="8" max="8" width="17" style="1" bestFit="1" customWidth="1"/>
    <col min="9" max="9" width="13.73046875" bestFit="1" customWidth="1"/>
    <col min="10" max="10" width="12.3984375" customWidth="1"/>
    <col min="11" max="11" width="21.3984375" customWidth="1"/>
    <col min="12" max="12" width="17.59765625" customWidth="1"/>
    <col min="13" max="13" width="16.265625" customWidth="1"/>
    <col min="14" max="14" width="14.46484375" customWidth="1"/>
    <col min="17" max="17" width="34.1328125" customWidth="1"/>
    <col min="20" max="20" width="10.265625" bestFit="1" customWidth="1"/>
    <col min="21" max="21" width="10.86328125" bestFit="1" customWidth="1"/>
    <col min="22" max="22" width="11.1328125" bestFit="1" customWidth="1"/>
    <col min="24" max="24" width="10.265625" bestFit="1" customWidth="1"/>
    <col min="25" max="25" width="10.86328125" bestFit="1" customWidth="1"/>
    <col min="26" max="26" width="13.46484375" bestFit="1" customWidth="1"/>
    <col min="27" max="28" width="11.1328125" bestFit="1" customWidth="1"/>
  </cols>
  <sheetData>
    <row r="2" spans="1:29" ht="21" x14ac:dyDescent="0.65">
      <c r="J2" s="30" t="s">
        <v>43</v>
      </c>
      <c r="AC2" s="29"/>
    </row>
    <row r="3" spans="1:29" ht="14.65" thickBot="1" x14ac:dyDescent="0.5">
      <c r="X3" s="29"/>
      <c r="Y3" s="29"/>
      <c r="Z3" s="29"/>
      <c r="AA3" s="29"/>
      <c r="AB3" s="29"/>
      <c r="AC3" s="29"/>
    </row>
    <row r="4" spans="1:29" ht="14.65" thickTop="1" x14ac:dyDescent="0.45">
      <c r="A4" s="2"/>
      <c r="B4" s="3"/>
      <c r="C4" s="4">
        <v>44711</v>
      </c>
      <c r="D4" s="5"/>
      <c r="E4" s="3"/>
      <c r="F4" s="3"/>
      <c r="G4" s="5"/>
      <c r="H4" s="5"/>
      <c r="I4" s="3"/>
      <c r="J4" s="3"/>
      <c r="K4" s="3"/>
      <c r="L4" s="20" t="s">
        <v>19</v>
      </c>
      <c r="M4" s="3"/>
      <c r="N4" s="3"/>
      <c r="O4" s="3"/>
      <c r="P4" s="3"/>
      <c r="Q4" s="6"/>
      <c r="X4" s="29"/>
      <c r="Y4" s="29"/>
      <c r="Z4" s="29"/>
      <c r="AA4" s="29"/>
      <c r="AB4" s="29"/>
      <c r="AC4" s="29"/>
    </row>
    <row r="5" spans="1:29" x14ac:dyDescent="0.45">
      <c r="A5" s="7" t="s">
        <v>5</v>
      </c>
      <c r="B5" s="35"/>
      <c r="C5" s="9"/>
      <c r="D5" s="9"/>
      <c r="E5" s="35"/>
      <c r="F5" s="35"/>
      <c r="G5" s="9"/>
      <c r="H5" s="9"/>
      <c r="I5" s="35"/>
      <c r="J5" s="11" t="s">
        <v>24</v>
      </c>
      <c r="K5" s="35"/>
      <c r="L5" s="11" t="s">
        <v>10</v>
      </c>
      <c r="M5" s="35"/>
      <c r="N5" s="35"/>
      <c r="O5" s="35"/>
      <c r="P5" s="35"/>
      <c r="Q5" s="10"/>
      <c r="X5" s="29"/>
      <c r="Y5" s="29"/>
      <c r="Z5" s="29"/>
      <c r="AA5" s="29"/>
      <c r="AB5" s="29"/>
      <c r="AC5" s="29"/>
    </row>
    <row r="6" spans="1:29" x14ac:dyDescent="0.45">
      <c r="A6" s="7" t="s">
        <v>0</v>
      </c>
      <c r="B6" s="11" t="s">
        <v>3</v>
      </c>
      <c r="C6" s="12" t="s">
        <v>1</v>
      </c>
      <c r="D6" s="12" t="s">
        <v>4</v>
      </c>
      <c r="E6" s="11" t="s">
        <v>7</v>
      </c>
      <c r="F6" s="37" t="s">
        <v>92</v>
      </c>
      <c r="G6" s="12" t="s">
        <v>8</v>
      </c>
      <c r="H6" s="12" t="s">
        <v>9</v>
      </c>
      <c r="I6" s="33" t="s">
        <v>70</v>
      </c>
      <c r="J6" s="11" t="s">
        <v>23</v>
      </c>
      <c r="K6" s="35"/>
      <c r="L6" s="31">
        <v>208899.73</v>
      </c>
      <c r="M6" s="35" t="s">
        <v>82</v>
      </c>
      <c r="N6" s="35"/>
      <c r="O6" s="35"/>
      <c r="P6" s="35"/>
      <c r="Q6" s="10"/>
      <c r="X6" s="29"/>
      <c r="Y6" s="29"/>
      <c r="Z6" s="29"/>
      <c r="AA6" s="29"/>
      <c r="AB6" s="29"/>
      <c r="AC6" s="29"/>
    </row>
    <row r="7" spans="1:29" x14ac:dyDescent="0.45">
      <c r="A7" s="13" t="s">
        <v>113</v>
      </c>
      <c r="B7" s="35">
        <v>10</v>
      </c>
      <c r="C7" s="9">
        <v>91.45</v>
      </c>
      <c r="D7" s="9">
        <f>C7*B7</f>
        <v>914.5</v>
      </c>
      <c r="E7" s="36" t="s">
        <v>93</v>
      </c>
      <c r="F7" s="38">
        <f>D7/D10</f>
        <v>1</v>
      </c>
      <c r="G7" s="9">
        <v>91.44</v>
      </c>
      <c r="H7" s="9">
        <f>(B7*G7)-D7</f>
        <v>-0.10000000000002274</v>
      </c>
      <c r="I7" s="35" t="s">
        <v>71</v>
      </c>
      <c r="J7" s="36">
        <f>G7*B7</f>
        <v>914.4</v>
      </c>
      <c r="K7" s="35" t="str">
        <f>"sell "&amp;B7&amp;" "&amp;A7&amp;" @ $"&amp;G7</f>
        <v>sell 10 BIL @ $91.44</v>
      </c>
      <c r="L7" s="9">
        <f>L6+(G7*B7)</f>
        <v>209814.13</v>
      </c>
      <c r="M7" s="35"/>
      <c r="N7" s="35"/>
      <c r="O7" s="35"/>
      <c r="P7" s="35"/>
      <c r="Q7" s="10"/>
      <c r="X7" s="29"/>
      <c r="Y7" s="29"/>
      <c r="Z7" s="29"/>
      <c r="AA7" s="29"/>
      <c r="AB7" s="29"/>
      <c r="AC7" s="29"/>
    </row>
    <row r="8" spans="1:29" x14ac:dyDescent="0.45">
      <c r="A8" s="13"/>
      <c r="B8" s="35"/>
      <c r="C8" s="9"/>
      <c r="D8" s="9">
        <f>C8*B8</f>
        <v>0</v>
      </c>
      <c r="E8" s="36" t="s">
        <v>93</v>
      </c>
      <c r="F8" s="38">
        <f>D8/D10</f>
        <v>0</v>
      </c>
      <c r="G8" s="9"/>
      <c r="H8" s="9">
        <f>(B8*G8)-D8</f>
        <v>0</v>
      </c>
      <c r="I8" s="35" t="s">
        <v>71</v>
      </c>
      <c r="J8" s="36">
        <f>G8*B8</f>
        <v>0</v>
      </c>
      <c r="K8" s="35" t="str">
        <f>"sell "&amp;B8&amp;" "&amp;A8&amp;" @ $"&amp;G8</f>
        <v>sell   @ $</v>
      </c>
      <c r="L8" s="9">
        <f>L7+(G8*B8)</f>
        <v>209814.13</v>
      </c>
      <c r="M8" s="35"/>
      <c r="N8" s="35"/>
      <c r="O8" s="35"/>
      <c r="P8" s="35"/>
      <c r="Q8" s="10"/>
      <c r="X8" s="29"/>
      <c r="Y8" s="29"/>
      <c r="Z8" s="29"/>
      <c r="AA8" s="29"/>
      <c r="AB8" s="29"/>
      <c r="AC8" s="29"/>
    </row>
    <row r="9" spans="1:29" x14ac:dyDescent="0.45">
      <c r="A9" s="13"/>
      <c r="B9" s="35"/>
      <c r="C9" s="9"/>
      <c r="D9" s="9">
        <f>C9*B9</f>
        <v>0</v>
      </c>
      <c r="E9" s="36" t="s">
        <v>93</v>
      </c>
      <c r="F9" s="38">
        <f>D9/D10</f>
        <v>0</v>
      </c>
      <c r="G9" s="9"/>
      <c r="H9" s="9">
        <f>(B9*G9)-D9</f>
        <v>0</v>
      </c>
      <c r="I9" s="35" t="s">
        <v>71</v>
      </c>
      <c r="J9" s="36">
        <f>G9*B9</f>
        <v>0</v>
      </c>
      <c r="K9" s="35" t="str">
        <f>"sell "&amp;B9&amp;" "&amp;A9&amp;" @ $"&amp;G9</f>
        <v>sell   @ $</v>
      </c>
      <c r="L9" s="9">
        <f>L8+(G9*B9)</f>
        <v>209814.13</v>
      </c>
      <c r="M9" s="35" t="s">
        <v>22</v>
      </c>
      <c r="N9" s="35"/>
      <c r="O9" s="35"/>
      <c r="P9" s="35"/>
      <c r="Q9" s="10"/>
      <c r="X9" s="29"/>
      <c r="Y9" s="29"/>
      <c r="Z9" s="29"/>
      <c r="AA9" s="29"/>
      <c r="AB9" s="29"/>
      <c r="AC9" s="29"/>
    </row>
    <row r="10" spans="1:29" x14ac:dyDescent="0.45">
      <c r="A10" s="13"/>
      <c r="B10" s="35"/>
      <c r="C10" s="9"/>
      <c r="D10" s="9">
        <f>SUM(D7:D9)</f>
        <v>914.5</v>
      </c>
      <c r="E10" s="36"/>
      <c r="F10" s="38">
        <f>SUM(F7:F9)</f>
        <v>1</v>
      </c>
      <c r="G10" s="32"/>
      <c r="H10" s="9">
        <f>SUM(H7:H9)</f>
        <v>-0.10000000000002274</v>
      </c>
      <c r="I10" s="35"/>
      <c r="J10" s="36">
        <f>SUM(J7:J9)</f>
        <v>914.4</v>
      </c>
      <c r="K10" s="35"/>
      <c r="L10" s="9"/>
      <c r="M10" s="35"/>
      <c r="N10" s="35"/>
      <c r="O10" s="35"/>
      <c r="P10" s="35"/>
      <c r="Q10" s="10"/>
      <c r="X10" s="29"/>
      <c r="Y10" s="29"/>
      <c r="Z10" s="29"/>
      <c r="AA10" s="29"/>
      <c r="AB10" s="29"/>
      <c r="AC10" s="29"/>
    </row>
    <row r="11" spans="1:29" x14ac:dyDescent="0.45">
      <c r="A11" s="13"/>
      <c r="B11" s="35"/>
      <c r="C11" s="9"/>
      <c r="D11" s="9"/>
      <c r="E11" s="35"/>
      <c r="F11" s="35"/>
      <c r="G11" s="32"/>
      <c r="H11" s="9"/>
      <c r="I11" s="35"/>
      <c r="J11" s="35"/>
      <c r="K11" s="35"/>
      <c r="L11" s="9"/>
      <c r="M11" s="35"/>
      <c r="N11" s="35"/>
      <c r="O11" s="35"/>
      <c r="P11" s="35"/>
      <c r="Q11" s="10"/>
      <c r="X11" s="29"/>
      <c r="Y11" s="29"/>
      <c r="Z11" s="29"/>
      <c r="AA11" s="29"/>
      <c r="AB11" s="29"/>
      <c r="AC11" s="29"/>
    </row>
    <row r="12" spans="1:29" x14ac:dyDescent="0.45">
      <c r="A12" s="13"/>
      <c r="B12" s="35"/>
      <c r="C12" s="9"/>
      <c r="D12" s="9"/>
      <c r="E12" s="19"/>
      <c r="F12" s="35"/>
      <c r="G12" s="32"/>
      <c r="H12" s="9"/>
      <c r="I12" s="35"/>
      <c r="J12" s="35"/>
      <c r="K12" s="35"/>
      <c r="L12" s="9"/>
      <c r="M12" s="11" t="s">
        <v>20</v>
      </c>
      <c r="N12" s="35"/>
      <c r="O12" s="35"/>
      <c r="P12" s="35"/>
      <c r="Q12" s="10"/>
      <c r="X12" s="29"/>
      <c r="Y12" s="29"/>
      <c r="Z12" s="29"/>
      <c r="AA12" s="29"/>
      <c r="AB12" s="29"/>
      <c r="AC12" s="29"/>
    </row>
    <row r="13" spans="1:29" x14ac:dyDescent="0.45">
      <c r="A13" s="7" t="s">
        <v>6</v>
      </c>
      <c r="B13" s="35"/>
      <c r="C13" s="9"/>
      <c r="D13" s="9"/>
      <c r="E13" s="19"/>
      <c r="F13" s="35"/>
      <c r="G13" s="32"/>
      <c r="H13" s="9"/>
      <c r="I13" s="35"/>
      <c r="J13" s="35"/>
      <c r="K13" s="35"/>
      <c r="L13" s="9"/>
      <c r="M13" s="11" t="s">
        <v>21</v>
      </c>
      <c r="N13" s="35"/>
      <c r="O13" s="35"/>
      <c r="P13" s="35"/>
      <c r="Q13" s="10"/>
      <c r="X13" s="29"/>
      <c r="Y13" s="29"/>
      <c r="Z13" s="29"/>
      <c r="AA13" s="29"/>
      <c r="AB13" s="29"/>
      <c r="AC13" s="29"/>
    </row>
    <row r="14" spans="1:29" x14ac:dyDescent="0.45">
      <c r="A14" s="7" t="s">
        <v>0</v>
      </c>
      <c r="B14" s="11" t="s">
        <v>3</v>
      </c>
      <c r="C14" s="12" t="s">
        <v>1</v>
      </c>
      <c r="D14" s="12" t="s">
        <v>2</v>
      </c>
      <c r="E14" s="22" t="s">
        <v>7</v>
      </c>
      <c r="F14" s="39" t="s">
        <v>92</v>
      </c>
      <c r="G14" s="33" t="s">
        <v>8</v>
      </c>
      <c r="H14" s="12" t="s">
        <v>9</v>
      </c>
      <c r="I14" s="35"/>
      <c r="J14" s="35"/>
      <c r="K14" s="35"/>
      <c r="L14" s="9"/>
      <c r="M14" s="36">
        <f>L9</f>
        <v>209814.13</v>
      </c>
      <c r="N14" s="35"/>
      <c r="O14" s="35"/>
      <c r="P14" s="35"/>
      <c r="Q14" s="10"/>
      <c r="X14" s="29"/>
      <c r="Y14" s="29"/>
      <c r="Z14" s="29"/>
      <c r="AA14" s="29"/>
      <c r="AB14" s="29"/>
      <c r="AC14" s="29"/>
    </row>
    <row r="15" spans="1:29" x14ac:dyDescent="0.45">
      <c r="A15" s="13" t="s">
        <v>113</v>
      </c>
      <c r="B15" s="35">
        <v>10</v>
      </c>
      <c r="C15" s="9">
        <v>91.45</v>
      </c>
      <c r="D15" s="9">
        <f>C15*B15</f>
        <v>914.5</v>
      </c>
      <c r="E15" s="36" t="s">
        <v>93</v>
      </c>
      <c r="F15" s="38">
        <f>D15/D18</f>
        <v>1</v>
      </c>
      <c r="G15" s="9">
        <v>91.44</v>
      </c>
      <c r="H15" s="9">
        <f>(B15*G15)-D15</f>
        <v>-0.10000000000002274</v>
      </c>
      <c r="I15" s="35" t="s">
        <v>71</v>
      </c>
      <c r="J15" s="35"/>
      <c r="K15" s="35" t="str">
        <f>"buy "&amp;B15&amp;" "&amp;A15&amp;" @ $"&amp;G15</f>
        <v>buy 10 BIL @ $91.44</v>
      </c>
      <c r="L15" s="9">
        <f>L9-(G15*B15)</f>
        <v>208899.73</v>
      </c>
      <c r="M15" s="36">
        <f>L6-(G15*B15)</f>
        <v>207985.33000000002</v>
      </c>
      <c r="N15" s="35"/>
      <c r="O15" s="35"/>
      <c r="P15" s="35"/>
      <c r="Q15" s="10"/>
      <c r="X15" s="29"/>
      <c r="Y15" s="29"/>
      <c r="Z15" s="29"/>
      <c r="AA15" s="29"/>
      <c r="AB15" s="29"/>
      <c r="AC15" s="29"/>
    </row>
    <row r="16" spans="1:29" x14ac:dyDescent="0.45">
      <c r="A16" s="13"/>
      <c r="B16" s="35"/>
      <c r="C16" s="9"/>
      <c r="D16" s="9">
        <f>C16*B16</f>
        <v>0</v>
      </c>
      <c r="E16" s="36" t="s">
        <v>93</v>
      </c>
      <c r="F16" s="38">
        <f>D16/D18</f>
        <v>0</v>
      </c>
      <c r="G16" s="9"/>
      <c r="H16" s="9">
        <f>(B16*G16)-D16</f>
        <v>0</v>
      </c>
      <c r="I16" s="35" t="s">
        <v>71</v>
      </c>
      <c r="J16" s="35"/>
      <c r="K16" s="35" t="str">
        <f>"buy "&amp;B16&amp;" "&amp;A16&amp;" @ $"&amp;G16</f>
        <v>buy   @ $</v>
      </c>
      <c r="L16" s="9">
        <f>L15-(G16*B16)</f>
        <v>208899.73</v>
      </c>
      <c r="M16" s="36">
        <f>M15-(G16*B16)</f>
        <v>207985.33000000002</v>
      </c>
      <c r="N16" s="35"/>
      <c r="O16" s="35"/>
      <c r="P16" s="35"/>
      <c r="Q16" s="10"/>
      <c r="X16" s="29"/>
      <c r="Y16" s="29"/>
      <c r="Z16" s="29"/>
      <c r="AA16" s="29"/>
      <c r="AB16" s="29"/>
      <c r="AC16" s="29"/>
    </row>
    <row r="17" spans="1:29" x14ac:dyDescent="0.45">
      <c r="A17" s="23"/>
      <c r="B17" s="24"/>
      <c r="C17" s="25"/>
      <c r="D17" s="25">
        <f>C17*B17</f>
        <v>0</v>
      </c>
      <c r="E17" s="36" t="s">
        <v>93</v>
      </c>
      <c r="F17" s="38">
        <f>D17/D18</f>
        <v>0</v>
      </c>
      <c r="G17" s="25"/>
      <c r="H17" s="25">
        <f>(B17*G17)-D17</f>
        <v>0</v>
      </c>
      <c r="I17" s="35" t="s">
        <v>71</v>
      </c>
      <c r="J17" s="35"/>
      <c r="K17" s="35" t="str">
        <f>"buy "&amp;B17&amp;" "&amp;A17&amp;" @ $"&amp;G17</f>
        <v>buy   @ $</v>
      </c>
      <c r="L17" s="9">
        <f>L16-(G17*B17)</f>
        <v>208899.73</v>
      </c>
      <c r="M17" s="36">
        <f>M16-(G17*B17)</f>
        <v>207985.33000000002</v>
      </c>
      <c r="N17" s="35" t="str">
        <f>TEXT(ROUND(M17,2),"$#,##0.00")&amp;" will be the balance in the account after purchases.  "</f>
        <v xml:space="preserve">$207,985.33 will be the balance in the account after purchases.  </v>
      </c>
      <c r="O17" s="35"/>
      <c r="P17" s="35"/>
      <c r="Q17" s="10"/>
      <c r="X17" s="29"/>
      <c r="Y17" s="29"/>
      <c r="Z17" s="29"/>
      <c r="AA17" s="29"/>
      <c r="AB17" s="29"/>
      <c r="AC17" s="29"/>
    </row>
    <row r="18" spans="1:29" x14ac:dyDescent="0.45">
      <c r="A18" s="13"/>
      <c r="B18" s="35"/>
      <c r="C18" s="9"/>
      <c r="D18" s="9">
        <f>SUM(D15:D17)</f>
        <v>914.5</v>
      </c>
      <c r="E18" s="35"/>
      <c r="F18" s="38">
        <f>SUM(F15:F17)</f>
        <v>1</v>
      </c>
      <c r="G18" s="9" t="s">
        <v>15</v>
      </c>
      <c r="H18" s="9">
        <f>SUM(H15:H17)</f>
        <v>-0.10000000000002274</v>
      </c>
      <c r="I18" s="35"/>
      <c r="J18" s="35"/>
      <c r="K18" s="35"/>
      <c r="L18" s="9"/>
      <c r="M18" s="35"/>
      <c r="N18" s="35" t="s">
        <v>27</v>
      </c>
      <c r="O18" s="35"/>
      <c r="P18" s="35"/>
      <c r="Q18" s="10"/>
      <c r="X18" s="29"/>
      <c r="Y18" s="29"/>
      <c r="Z18" s="29"/>
      <c r="AA18" s="29"/>
      <c r="AB18" s="29"/>
      <c r="AC18" s="29"/>
    </row>
    <row r="19" spans="1:29" x14ac:dyDescent="0.45">
      <c r="A19" s="13"/>
      <c r="B19" s="35"/>
      <c r="C19" s="9"/>
      <c r="D19" s="9"/>
      <c r="E19" s="35"/>
      <c r="F19" s="35"/>
      <c r="G19" s="9"/>
      <c r="H19" s="9"/>
      <c r="I19" s="35"/>
      <c r="J19" s="35"/>
      <c r="K19" s="35"/>
      <c r="L19" s="9"/>
      <c r="M19" s="11" t="str">
        <f>IF(J10+M17&gt;0,"Credit Surplus","Credit Shortage")</f>
        <v>Credit Surplus</v>
      </c>
      <c r="N19" s="36">
        <f>J10+M17</f>
        <v>208899.73</v>
      </c>
      <c r="O19" s="35" t="s">
        <v>60</v>
      </c>
      <c r="P19" s="35"/>
      <c r="Q19" s="10"/>
      <c r="X19" s="29"/>
      <c r="Y19" s="29"/>
      <c r="Z19" s="29"/>
      <c r="AA19" s="29"/>
      <c r="AB19" s="29"/>
      <c r="AC19" s="29"/>
    </row>
    <row r="20" spans="1:29" x14ac:dyDescent="0.45">
      <c r="A20" s="13"/>
      <c r="B20" s="35"/>
      <c r="C20" s="9"/>
      <c r="D20" s="9"/>
      <c r="E20" s="35"/>
      <c r="F20" s="35"/>
      <c r="G20" s="9"/>
      <c r="H20" s="9"/>
      <c r="I20" s="35"/>
      <c r="J20" s="35"/>
      <c r="K20" s="35"/>
      <c r="L20" s="9"/>
      <c r="M20" s="35"/>
      <c r="N20" s="35"/>
      <c r="O20" s="35"/>
      <c r="P20" s="35"/>
      <c r="Q20" s="10"/>
      <c r="X20" s="29"/>
      <c r="Y20" s="29"/>
      <c r="Z20" s="29"/>
      <c r="AA20" s="29"/>
      <c r="AB20" s="29"/>
      <c r="AC20" s="29"/>
    </row>
    <row r="21" spans="1:29" x14ac:dyDescent="0.45">
      <c r="A21" s="13"/>
      <c r="B21" s="35"/>
      <c r="C21" s="9"/>
      <c r="D21" s="9"/>
      <c r="E21" s="35"/>
      <c r="F21" s="35"/>
      <c r="G21" s="9"/>
      <c r="H21" s="9"/>
      <c r="I21" s="35"/>
      <c r="J21" s="35"/>
      <c r="K21" s="35"/>
      <c r="L21" s="35"/>
      <c r="M21" s="35"/>
      <c r="N21" s="35"/>
      <c r="O21" s="35"/>
      <c r="P21" s="35"/>
      <c r="Q21" s="10"/>
      <c r="X21" s="29"/>
      <c r="Y21" s="29"/>
      <c r="Z21" s="29"/>
      <c r="AA21" s="29"/>
      <c r="AB21" s="29"/>
      <c r="AC21" s="29"/>
    </row>
    <row r="22" spans="1:29" x14ac:dyDescent="0.45">
      <c r="A22" s="13" t="s">
        <v>11</v>
      </c>
      <c r="B22" s="35"/>
      <c r="C22" s="9"/>
      <c r="D22" s="21">
        <v>8590.81</v>
      </c>
      <c r="E22" s="35" t="s">
        <v>76</v>
      </c>
      <c r="F22" s="35"/>
      <c r="G22" s="9"/>
      <c r="H22" s="9"/>
      <c r="I22" s="35"/>
      <c r="J22" s="35"/>
      <c r="K22" s="35"/>
      <c r="L22" s="35"/>
      <c r="M22" s="35"/>
      <c r="N22" s="35"/>
      <c r="O22" s="35"/>
      <c r="P22" s="35"/>
      <c r="Q22" s="10"/>
      <c r="X22" s="29"/>
      <c r="Y22" s="29"/>
      <c r="Z22" s="29"/>
      <c r="AA22" s="29"/>
      <c r="AB22" s="29"/>
      <c r="AC22" s="29"/>
    </row>
    <row r="23" spans="1:29" x14ac:dyDescent="0.45">
      <c r="A23" s="13" t="s">
        <v>12</v>
      </c>
      <c r="B23" s="35"/>
      <c r="C23" s="9"/>
      <c r="D23" s="9">
        <f>H10</f>
        <v>-0.10000000000002274</v>
      </c>
      <c r="E23" s="35" t="s">
        <v>16</v>
      </c>
      <c r="F23" s="35"/>
      <c r="G23" s="9"/>
      <c r="H23" s="9"/>
      <c r="I23" s="35"/>
      <c r="J23" s="35"/>
      <c r="K23" s="35"/>
      <c r="L23" s="35"/>
      <c r="M23" s="35"/>
      <c r="N23" s="35"/>
      <c r="O23" s="35"/>
      <c r="P23" s="35"/>
      <c r="Q23" s="10"/>
      <c r="X23" s="29"/>
      <c r="Y23" s="29"/>
      <c r="Z23" s="29"/>
      <c r="AA23" s="29"/>
      <c r="AB23" s="29"/>
      <c r="AC23" s="29"/>
    </row>
    <row r="24" spans="1:29" x14ac:dyDescent="0.45">
      <c r="A24" s="13" t="s">
        <v>13</v>
      </c>
      <c r="B24" s="35"/>
      <c r="C24" s="9"/>
      <c r="D24" s="9">
        <f>D22+D23</f>
        <v>8590.7099999999991</v>
      </c>
      <c r="E24" s="35"/>
      <c r="F24" s="35"/>
      <c r="G24" s="9"/>
      <c r="H24" s="9"/>
      <c r="I24" s="35"/>
      <c r="J24" s="35"/>
      <c r="K24" s="35"/>
      <c r="L24" s="35"/>
      <c r="M24" s="35"/>
      <c r="N24" s="35"/>
      <c r="O24" s="35"/>
      <c r="P24" s="35"/>
      <c r="Q24" s="10"/>
      <c r="X24" s="29"/>
      <c r="Y24" s="29"/>
      <c r="Z24" s="29"/>
      <c r="AA24" s="29"/>
      <c r="AB24" s="29"/>
      <c r="AC24" s="29"/>
    </row>
    <row r="25" spans="1:29" x14ac:dyDescent="0.45">
      <c r="A25" s="13" t="s">
        <v>14</v>
      </c>
      <c r="B25" s="35"/>
      <c r="C25" s="9"/>
      <c r="D25" s="9">
        <f>H18</f>
        <v>-0.10000000000002274</v>
      </c>
      <c r="E25" s="35" t="s">
        <v>17</v>
      </c>
      <c r="F25" s="35"/>
      <c r="G25" s="9"/>
      <c r="H25" s="9"/>
      <c r="I25" s="35"/>
      <c r="J25" s="35"/>
      <c r="K25" s="35"/>
      <c r="L25" s="35"/>
      <c r="M25" s="35"/>
      <c r="N25" s="35"/>
      <c r="O25" s="35"/>
      <c r="P25" s="35"/>
      <c r="Q25" s="10"/>
      <c r="X25" s="29"/>
      <c r="Y25" s="29"/>
      <c r="Z25" s="29"/>
      <c r="AA25" s="29"/>
      <c r="AB25" s="29"/>
      <c r="AC25" s="29"/>
    </row>
    <row r="26" spans="1:29" x14ac:dyDescent="0.45">
      <c r="A26" s="13" t="s">
        <v>13</v>
      </c>
      <c r="B26" s="35"/>
      <c r="C26" s="9"/>
      <c r="D26" s="27">
        <f>D24-D25</f>
        <v>8590.81</v>
      </c>
      <c r="E26" s="19" t="s">
        <v>18</v>
      </c>
      <c r="F26" s="35"/>
      <c r="G26" s="9"/>
      <c r="H26" s="9"/>
      <c r="I26" s="35"/>
      <c r="J26" s="35"/>
      <c r="K26" s="35"/>
      <c r="L26" s="35"/>
      <c r="M26" s="35"/>
      <c r="N26" s="35"/>
      <c r="O26" s="35"/>
      <c r="P26" s="35"/>
      <c r="Q26" s="10"/>
      <c r="X26" s="29"/>
      <c r="Y26" s="29"/>
      <c r="Z26" s="29"/>
      <c r="AA26" s="29"/>
      <c r="AB26" s="29"/>
      <c r="AC26" s="29"/>
    </row>
    <row r="27" spans="1:29" ht="14.65" thickBot="1" x14ac:dyDescent="0.5">
      <c r="A27" s="15"/>
      <c r="B27" s="16"/>
      <c r="C27" s="17"/>
      <c r="D27" s="17"/>
      <c r="E27" s="16"/>
      <c r="F27" s="16"/>
      <c r="G27" s="17"/>
      <c r="H27" s="17"/>
      <c r="I27" s="16"/>
      <c r="J27" s="16"/>
      <c r="K27" s="16"/>
      <c r="L27" s="16"/>
      <c r="M27" s="16"/>
      <c r="N27" s="16"/>
      <c r="O27" s="16"/>
      <c r="P27" s="16"/>
      <c r="Q27" s="18"/>
      <c r="X27" s="29"/>
      <c r="Y27" s="29"/>
      <c r="Z27" s="29"/>
      <c r="AA27" s="29"/>
      <c r="AB27" s="29"/>
      <c r="AC27" s="29"/>
    </row>
    <row r="28" spans="1:29" ht="14.65" thickTop="1" x14ac:dyDescent="0.45">
      <c r="X28" s="29"/>
      <c r="Y28" s="29"/>
      <c r="Z28" s="29"/>
      <c r="AA28" s="29"/>
      <c r="AB28" s="29"/>
      <c r="AC28" s="29"/>
    </row>
    <row r="29" spans="1:29" x14ac:dyDescent="0.45">
      <c r="X29" s="28"/>
      <c r="Y29" s="1"/>
      <c r="Z29" s="1"/>
    </row>
    <row r="30" spans="1:29" ht="14.65" thickBot="1" x14ac:dyDescent="0.5"/>
    <row r="31" spans="1:29" ht="14.65" thickTop="1" x14ac:dyDescent="0.45">
      <c r="A31" s="2"/>
      <c r="B31" s="3"/>
      <c r="C31" s="4">
        <v>44681</v>
      </c>
      <c r="D31" s="5"/>
      <c r="E31" s="3"/>
      <c r="F31" s="3"/>
      <c r="G31" s="5"/>
      <c r="H31" s="5"/>
      <c r="I31" s="3"/>
      <c r="J31" s="3"/>
      <c r="K31" s="3"/>
      <c r="L31" s="20" t="s">
        <v>19</v>
      </c>
      <c r="M31" s="3"/>
      <c r="N31" s="3"/>
      <c r="O31" s="3"/>
      <c r="P31" s="3"/>
      <c r="Q31" s="6"/>
    </row>
    <row r="32" spans="1:29" x14ac:dyDescent="0.45">
      <c r="A32" s="7" t="s">
        <v>5</v>
      </c>
      <c r="B32" s="35"/>
      <c r="C32" s="9"/>
      <c r="D32" s="9"/>
      <c r="E32" s="35"/>
      <c r="F32" s="35"/>
      <c r="G32" s="9"/>
      <c r="H32" s="9"/>
      <c r="I32" s="35"/>
      <c r="J32" s="11" t="s">
        <v>24</v>
      </c>
      <c r="K32" s="35"/>
      <c r="L32" s="11" t="s">
        <v>10</v>
      </c>
      <c r="M32" s="35"/>
      <c r="N32" s="35"/>
      <c r="O32" s="35"/>
      <c r="P32" s="35"/>
      <c r="Q32" s="10"/>
    </row>
    <row r="33" spans="1:17" x14ac:dyDescent="0.45">
      <c r="A33" s="7" t="s">
        <v>0</v>
      </c>
      <c r="B33" s="11" t="s">
        <v>3</v>
      </c>
      <c r="C33" s="12" t="s">
        <v>1</v>
      </c>
      <c r="D33" s="12" t="s">
        <v>4</v>
      </c>
      <c r="E33" s="11" t="s">
        <v>7</v>
      </c>
      <c r="F33" s="37" t="s">
        <v>92</v>
      </c>
      <c r="G33" s="12" t="s">
        <v>8</v>
      </c>
      <c r="H33" s="12" t="s">
        <v>9</v>
      </c>
      <c r="I33" s="33" t="s">
        <v>70</v>
      </c>
      <c r="J33" s="11" t="s">
        <v>23</v>
      </c>
      <c r="K33" s="35"/>
      <c r="L33" s="31">
        <v>200290.51</v>
      </c>
      <c r="M33" s="35" t="s">
        <v>82</v>
      </c>
      <c r="N33" s="35"/>
      <c r="O33" s="35"/>
      <c r="P33" s="35"/>
      <c r="Q33" s="10"/>
    </row>
    <row r="34" spans="1:17" x14ac:dyDescent="0.45">
      <c r="A34" s="13" t="s">
        <v>110</v>
      </c>
      <c r="B34" s="35">
        <v>55</v>
      </c>
      <c r="C34" s="9">
        <v>26.69</v>
      </c>
      <c r="D34" s="9">
        <f>C34*B34</f>
        <v>1467.95</v>
      </c>
      <c r="E34" s="36" t="s">
        <v>93</v>
      </c>
      <c r="F34" s="38">
        <f>D34/D37</f>
        <v>0.1544396060603829</v>
      </c>
      <c r="G34" s="9">
        <v>26.9</v>
      </c>
      <c r="H34" s="9">
        <f>(B34*G34)-D34</f>
        <v>11.549999999999955</v>
      </c>
      <c r="I34" s="35" t="s">
        <v>71</v>
      </c>
      <c r="J34" s="36">
        <f>G34*B34</f>
        <v>1479.5</v>
      </c>
      <c r="K34" s="35" t="str">
        <f>"sell "&amp;B34&amp;" "&amp;A34&amp;" @ $"&amp;G34</f>
        <v>sell 55 ITOS @ $26.9</v>
      </c>
      <c r="L34" s="9">
        <f>L33+(G34*B34)</f>
        <v>201770.01</v>
      </c>
      <c r="M34" s="35"/>
      <c r="N34" s="35"/>
      <c r="O34" s="35"/>
      <c r="P34" s="35"/>
      <c r="Q34" s="10"/>
    </row>
    <row r="35" spans="1:17" x14ac:dyDescent="0.45">
      <c r="A35" s="13" t="s">
        <v>111</v>
      </c>
      <c r="B35" s="35">
        <v>171</v>
      </c>
      <c r="C35" s="9">
        <v>38.14</v>
      </c>
      <c r="D35" s="9">
        <f>C35*B35</f>
        <v>6521.9400000000005</v>
      </c>
      <c r="E35" s="36" t="s">
        <v>93</v>
      </c>
      <c r="F35" s="38">
        <f>D35/D37</f>
        <v>0.68615814186413271</v>
      </c>
      <c r="G35" s="9">
        <v>38.17</v>
      </c>
      <c r="H35" s="9">
        <f>(B35*G35)-D35</f>
        <v>5.1300000000001091</v>
      </c>
      <c r="I35" s="35" t="s">
        <v>71</v>
      </c>
      <c r="J35" s="36">
        <f>G35*B35</f>
        <v>6527.0700000000006</v>
      </c>
      <c r="K35" s="35" t="str">
        <f>"sell "&amp;B35&amp;" "&amp;A35&amp;" @ $"&amp;G35</f>
        <v>sell 171 EPC @ $38.17</v>
      </c>
      <c r="L35" s="9">
        <f>L34+(G35*B35)</f>
        <v>208297.08000000002</v>
      </c>
      <c r="M35" s="35"/>
      <c r="N35" s="35"/>
      <c r="O35" s="35"/>
      <c r="P35" s="35"/>
      <c r="Q35" s="10"/>
    </row>
    <row r="36" spans="1:17" x14ac:dyDescent="0.45">
      <c r="A36" s="13" t="s">
        <v>112</v>
      </c>
      <c r="B36" s="35">
        <v>107</v>
      </c>
      <c r="C36" s="9">
        <v>14.16</v>
      </c>
      <c r="D36" s="9">
        <f>C36*B36</f>
        <v>1515.1200000000001</v>
      </c>
      <c r="E36" s="36" t="s">
        <v>93</v>
      </c>
      <c r="F36" s="38">
        <f>D36/D37</f>
        <v>0.15940225207548442</v>
      </c>
      <c r="G36" s="9">
        <v>14.04</v>
      </c>
      <c r="H36" s="9">
        <f>(B36*G36)-D36</f>
        <v>-12.840000000000146</v>
      </c>
      <c r="I36" s="35" t="s">
        <v>71</v>
      </c>
      <c r="J36" s="36">
        <f>G36*B36</f>
        <v>1502.28</v>
      </c>
      <c r="K36" s="35" t="str">
        <f>"sell "&amp;B36&amp;" "&amp;A36&amp;" @ $"&amp;G36</f>
        <v>sell 107 F @ $14.04</v>
      </c>
      <c r="L36" s="9">
        <f>L35+(G36*B36)</f>
        <v>209799.36000000002</v>
      </c>
      <c r="M36" s="35" t="s">
        <v>22</v>
      </c>
      <c r="N36" s="35"/>
      <c r="O36" s="35"/>
      <c r="P36" s="35"/>
      <c r="Q36" s="10"/>
    </row>
    <row r="37" spans="1:17" x14ac:dyDescent="0.45">
      <c r="A37" s="13"/>
      <c r="B37" s="35"/>
      <c r="C37" s="9"/>
      <c r="D37" s="9">
        <f>SUM(D34:D36)</f>
        <v>9505.01</v>
      </c>
      <c r="E37" s="36"/>
      <c r="F37" s="38">
        <f>SUM(F34:F36)</f>
        <v>1</v>
      </c>
      <c r="G37" s="32"/>
      <c r="H37" s="9">
        <f>SUM(H34:H36)</f>
        <v>3.8399999999999181</v>
      </c>
      <c r="I37" s="35"/>
      <c r="J37" s="36">
        <f>SUM(J34:J36)</f>
        <v>9508.85</v>
      </c>
      <c r="K37" s="35"/>
      <c r="L37" s="9"/>
      <c r="M37" s="35"/>
      <c r="N37" s="35"/>
      <c r="O37" s="35"/>
      <c r="P37" s="35"/>
      <c r="Q37" s="10"/>
    </row>
    <row r="38" spans="1:17" x14ac:dyDescent="0.45">
      <c r="A38" s="13"/>
      <c r="B38" s="35"/>
      <c r="C38" s="9"/>
      <c r="D38" s="9"/>
      <c r="E38" s="35"/>
      <c r="F38" s="35"/>
      <c r="G38" s="32"/>
      <c r="H38" s="9"/>
      <c r="I38" s="35"/>
      <c r="J38" s="35"/>
      <c r="K38" s="35"/>
      <c r="L38" s="9"/>
      <c r="M38" s="35"/>
      <c r="N38" s="35"/>
      <c r="O38" s="35"/>
      <c r="P38" s="35"/>
      <c r="Q38" s="10"/>
    </row>
    <row r="39" spans="1:17" x14ac:dyDescent="0.45">
      <c r="A39" s="13"/>
      <c r="B39" s="35"/>
      <c r="C39" s="9"/>
      <c r="D39" s="9"/>
      <c r="E39" s="19"/>
      <c r="F39" s="35"/>
      <c r="G39" s="32"/>
      <c r="H39" s="9"/>
      <c r="I39" s="35"/>
      <c r="J39" s="35"/>
      <c r="K39" s="35"/>
      <c r="L39" s="9"/>
      <c r="M39" s="11" t="s">
        <v>20</v>
      </c>
      <c r="N39" s="35"/>
      <c r="O39" s="35"/>
      <c r="P39" s="35"/>
      <c r="Q39" s="10"/>
    </row>
    <row r="40" spans="1:17" x14ac:dyDescent="0.45">
      <c r="A40" s="7" t="s">
        <v>6</v>
      </c>
      <c r="B40" s="35"/>
      <c r="C40" s="9"/>
      <c r="D40" s="9"/>
      <c r="E40" s="19"/>
      <c r="F40" s="35"/>
      <c r="G40" s="32"/>
      <c r="H40" s="9"/>
      <c r="I40" s="35"/>
      <c r="J40" s="35"/>
      <c r="K40" s="35"/>
      <c r="L40" s="9"/>
      <c r="M40" s="11" t="s">
        <v>21</v>
      </c>
      <c r="N40" s="35"/>
      <c r="O40" s="35"/>
      <c r="P40" s="35"/>
      <c r="Q40" s="10"/>
    </row>
    <row r="41" spans="1:17" x14ac:dyDescent="0.45">
      <c r="A41" s="7" t="s">
        <v>0</v>
      </c>
      <c r="B41" s="11" t="s">
        <v>3</v>
      </c>
      <c r="C41" s="12" t="s">
        <v>1</v>
      </c>
      <c r="D41" s="12" t="s">
        <v>2</v>
      </c>
      <c r="E41" s="22" t="s">
        <v>7</v>
      </c>
      <c r="F41" s="39" t="s">
        <v>92</v>
      </c>
      <c r="G41" s="33" t="s">
        <v>8</v>
      </c>
      <c r="H41" s="12" t="s">
        <v>9</v>
      </c>
      <c r="I41" s="35"/>
      <c r="J41" s="35"/>
      <c r="K41" s="35"/>
      <c r="L41" s="9"/>
      <c r="M41" s="36">
        <f>L36</f>
        <v>209799.36000000002</v>
      </c>
      <c r="N41" s="35"/>
      <c r="O41" s="35"/>
      <c r="P41" s="35"/>
      <c r="Q41" s="10"/>
    </row>
    <row r="42" spans="1:17" x14ac:dyDescent="0.45">
      <c r="A42" s="13" t="s">
        <v>113</v>
      </c>
      <c r="B42" s="35">
        <v>10</v>
      </c>
      <c r="C42" s="9">
        <v>91.42</v>
      </c>
      <c r="D42" s="9">
        <f>C42*B42</f>
        <v>914.2</v>
      </c>
      <c r="E42" s="36" t="s">
        <v>93</v>
      </c>
      <c r="F42" s="38">
        <f>D42/D45</f>
        <v>1</v>
      </c>
      <c r="G42" s="9">
        <v>91.44</v>
      </c>
      <c r="H42" s="9">
        <f>(B42*G42)-D42</f>
        <v>0.19999999999993179</v>
      </c>
      <c r="I42" s="35" t="s">
        <v>71</v>
      </c>
      <c r="J42" s="35"/>
      <c r="K42" s="35" t="str">
        <f>"buy "&amp;B42&amp;" "&amp;A42&amp;" @ $"&amp;G42</f>
        <v>buy 10 BIL @ $91.44</v>
      </c>
      <c r="L42" s="9">
        <f>L36-(G42*B42)</f>
        <v>208884.96000000002</v>
      </c>
      <c r="M42" s="36">
        <f>L33-(G42*B42)</f>
        <v>199376.11000000002</v>
      </c>
      <c r="N42" s="35"/>
      <c r="O42" s="35"/>
      <c r="P42" s="35"/>
      <c r="Q42" s="10"/>
    </row>
    <row r="43" spans="1:17" x14ac:dyDescent="0.45">
      <c r="A43" s="13"/>
      <c r="B43" s="35"/>
      <c r="C43" s="9"/>
      <c r="D43" s="9">
        <f>C43*B43</f>
        <v>0</v>
      </c>
      <c r="E43" s="36" t="s">
        <v>93</v>
      </c>
      <c r="F43" s="38">
        <f>D43/D45</f>
        <v>0</v>
      </c>
      <c r="G43" s="9"/>
      <c r="H43" s="9">
        <f>(B43*G43)-D43</f>
        <v>0</v>
      </c>
      <c r="I43" s="35" t="s">
        <v>71</v>
      </c>
      <c r="J43" s="35"/>
      <c r="K43" s="35" t="str">
        <f>"buy "&amp;B43&amp;" "&amp;A43&amp;" @ $"&amp;G43</f>
        <v>buy   @ $</v>
      </c>
      <c r="L43" s="9">
        <f>L42-(G43*B43)</f>
        <v>208884.96000000002</v>
      </c>
      <c r="M43" s="36">
        <f>M42-(G43*B43)</f>
        <v>199376.11000000002</v>
      </c>
      <c r="N43" s="35"/>
      <c r="O43" s="35"/>
      <c r="P43" s="35"/>
      <c r="Q43" s="10"/>
    </row>
    <row r="44" spans="1:17" x14ac:dyDescent="0.45">
      <c r="A44" s="23"/>
      <c r="B44" s="24"/>
      <c r="C44" s="25"/>
      <c r="D44" s="25">
        <f>C44*B44</f>
        <v>0</v>
      </c>
      <c r="E44" s="36" t="s">
        <v>93</v>
      </c>
      <c r="F44" s="38">
        <f>D44/D45</f>
        <v>0</v>
      </c>
      <c r="G44" s="25"/>
      <c r="H44" s="25">
        <f>(B44*G44)-D44</f>
        <v>0</v>
      </c>
      <c r="I44" s="35" t="s">
        <v>71</v>
      </c>
      <c r="J44" s="35"/>
      <c r="K44" s="35" t="str">
        <f>"buy "&amp;B44&amp;" "&amp;A44&amp;" @ $"&amp;G44</f>
        <v>buy   @ $</v>
      </c>
      <c r="L44" s="9">
        <f>L43-(G44*B44)</f>
        <v>208884.96000000002</v>
      </c>
      <c r="M44" s="36">
        <f>M43-(G44*B44)</f>
        <v>199376.11000000002</v>
      </c>
      <c r="N44" s="35" t="str">
        <f>TEXT(ROUND(M44,2),"$#,##0.00")&amp;" will be the balance in the account after purchases.  "</f>
        <v xml:space="preserve">$199,376.11 will be the balance in the account after purchases.  </v>
      </c>
      <c r="O44" s="35"/>
      <c r="P44" s="35"/>
      <c r="Q44" s="10"/>
    </row>
    <row r="45" spans="1:17" x14ac:dyDescent="0.45">
      <c r="A45" s="13"/>
      <c r="B45" s="35"/>
      <c r="C45" s="9"/>
      <c r="D45" s="9">
        <f>SUM(D42:D44)</f>
        <v>914.2</v>
      </c>
      <c r="E45" s="35"/>
      <c r="F45" s="38">
        <f>SUM(F42:F44)</f>
        <v>1</v>
      </c>
      <c r="G45" s="9" t="s">
        <v>15</v>
      </c>
      <c r="H45" s="9">
        <f>SUM(H42:H44)</f>
        <v>0.19999999999993179</v>
      </c>
      <c r="I45" s="35"/>
      <c r="J45" s="35"/>
      <c r="K45" s="35"/>
      <c r="L45" s="9"/>
      <c r="M45" s="35"/>
      <c r="N45" s="35" t="s">
        <v>27</v>
      </c>
      <c r="O45" s="35"/>
      <c r="P45" s="35"/>
      <c r="Q45" s="10"/>
    </row>
    <row r="46" spans="1:17" x14ac:dyDescent="0.45">
      <c r="A46" s="13"/>
      <c r="B46" s="35"/>
      <c r="C46" s="9"/>
      <c r="D46" s="9"/>
      <c r="E46" s="35"/>
      <c r="F46" s="35"/>
      <c r="G46" s="9"/>
      <c r="H46" s="9"/>
      <c r="I46" s="35"/>
      <c r="J46" s="35"/>
      <c r="K46" s="35"/>
      <c r="L46" s="9"/>
      <c r="M46" s="11" t="str">
        <f>IF(J37+M44&gt;0,"Credit Surplus","Credit Shortage")</f>
        <v>Credit Surplus</v>
      </c>
      <c r="N46" s="36">
        <f>J37+M44</f>
        <v>208884.96000000002</v>
      </c>
      <c r="O46" s="35" t="s">
        <v>60</v>
      </c>
      <c r="P46" s="35"/>
      <c r="Q46" s="10"/>
    </row>
    <row r="47" spans="1:17" x14ac:dyDescent="0.45">
      <c r="A47" s="13"/>
      <c r="B47" s="35"/>
      <c r="C47" s="9"/>
      <c r="D47" s="9"/>
      <c r="E47" s="35"/>
      <c r="F47" s="35"/>
      <c r="G47" s="9"/>
      <c r="H47" s="9"/>
      <c r="I47" s="35"/>
      <c r="J47" s="35"/>
      <c r="K47" s="35"/>
      <c r="L47" s="9"/>
      <c r="M47" s="35"/>
      <c r="N47" s="35"/>
      <c r="O47" s="35"/>
      <c r="P47" s="35"/>
      <c r="Q47" s="10"/>
    </row>
    <row r="48" spans="1:17" x14ac:dyDescent="0.45">
      <c r="A48" s="13"/>
      <c r="B48" s="35"/>
      <c r="C48" s="9"/>
      <c r="D48" s="9"/>
      <c r="E48" s="35"/>
      <c r="F48" s="35"/>
      <c r="G48" s="9"/>
      <c r="H48" s="9"/>
      <c r="I48" s="35"/>
      <c r="J48" s="35"/>
      <c r="K48" s="35"/>
      <c r="L48" s="35"/>
      <c r="M48" s="35"/>
      <c r="N48" s="35"/>
      <c r="O48" s="35"/>
      <c r="P48" s="35"/>
      <c r="Q48" s="10"/>
    </row>
    <row r="49" spans="1:17" x14ac:dyDescent="0.45">
      <c r="A49" s="13" t="s">
        <v>11</v>
      </c>
      <c r="B49" s="35"/>
      <c r="C49" s="9"/>
      <c r="D49" s="21">
        <v>8590.81</v>
      </c>
      <c r="E49" s="35" t="s">
        <v>76</v>
      </c>
      <c r="F49" s="35"/>
      <c r="G49" s="9"/>
      <c r="H49" s="9"/>
      <c r="I49" s="35"/>
      <c r="J49" s="35"/>
      <c r="K49" s="35"/>
      <c r="L49" s="35"/>
      <c r="M49" s="35"/>
      <c r="N49" s="35"/>
      <c r="O49" s="35"/>
      <c r="P49" s="35"/>
      <c r="Q49" s="10"/>
    </row>
    <row r="50" spans="1:17" x14ac:dyDescent="0.45">
      <c r="A50" s="13" t="s">
        <v>12</v>
      </c>
      <c r="B50" s="35"/>
      <c r="C50" s="9"/>
      <c r="D50" s="9">
        <f>H37</f>
        <v>3.8399999999999181</v>
      </c>
      <c r="E50" s="35" t="s">
        <v>16</v>
      </c>
      <c r="F50" s="35"/>
      <c r="G50" s="9"/>
      <c r="H50" s="9"/>
      <c r="I50" s="35"/>
      <c r="J50" s="35"/>
      <c r="K50" s="35"/>
      <c r="L50" s="35"/>
      <c r="M50" s="35"/>
      <c r="N50" s="35"/>
      <c r="O50" s="35"/>
      <c r="P50" s="35"/>
      <c r="Q50" s="10"/>
    </row>
    <row r="51" spans="1:17" x14ac:dyDescent="0.45">
      <c r="A51" s="13" t="s">
        <v>13</v>
      </c>
      <c r="B51" s="35"/>
      <c r="C51" s="9"/>
      <c r="D51" s="9">
        <f>D49+D50</f>
        <v>8594.65</v>
      </c>
      <c r="E51" s="35"/>
      <c r="F51" s="35"/>
      <c r="G51" s="9"/>
      <c r="H51" s="9"/>
      <c r="I51" s="35"/>
      <c r="J51" s="35"/>
      <c r="K51" s="35"/>
      <c r="L51" s="35"/>
      <c r="M51" s="35"/>
      <c r="N51" s="35"/>
      <c r="O51" s="35"/>
      <c r="P51" s="35"/>
      <c r="Q51" s="10"/>
    </row>
    <row r="52" spans="1:17" x14ac:dyDescent="0.45">
      <c r="A52" s="13" t="s">
        <v>14</v>
      </c>
      <c r="B52" s="35"/>
      <c r="C52" s="9"/>
      <c r="D52" s="9">
        <f>H45</f>
        <v>0.19999999999993179</v>
      </c>
      <c r="E52" s="35" t="s">
        <v>17</v>
      </c>
      <c r="F52" s="35"/>
      <c r="G52" s="9"/>
      <c r="H52" s="9"/>
      <c r="I52" s="35"/>
      <c r="J52" s="35"/>
      <c r="K52" s="35"/>
      <c r="L52" s="35"/>
      <c r="M52" s="35"/>
      <c r="N52" s="35"/>
      <c r="O52" s="35"/>
      <c r="P52" s="35"/>
      <c r="Q52" s="10"/>
    </row>
    <row r="53" spans="1:17" x14ac:dyDescent="0.45">
      <c r="A53" s="13" t="s">
        <v>13</v>
      </c>
      <c r="B53" s="35"/>
      <c r="C53" s="9"/>
      <c r="D53" s="27">
        <f>D51-D52</f>
        <v>8594.4499999999989</v>
      </c>
      <c r="E53" s="19" t="s">
        <v>18</v>
      </c>
      <c r="F53" s="35"/>
      <c r="G53" s="9"/>
      <c r="H53" s="9"/>
      <c r="I53" s="35"/>
      <c r="J53" s="35"/>
      <c r="K53" s="35"/>
      <c r="L53" s="35"/>
      <c r="M53" s="35"/>
      <c r="N53" s="35"/>
      <c r="O53" s="35"/>
      <c r="P53" s="35"/>
      <c r="Q53" s="10"/>
    </row>
    <row r="54" spans="1:17" ht="14.65" thickBot="1" x14ac:dyDescent="0.5">
      <c r="A54" s="15"/>
      <c r="B54" s="16"/>
      <c r="C54" s="17"/>
      <c r="D54" s="17"/>
      <c r="E54" s="16"/>
      <c r="F54" s="16"/>
      <c r="G54" s="17"/>
      <c r="H54" s="17"/>
      <c r="I54" s="16"/>
      <c r="J54" s="16"/>
      <c r="K54" s="16"/>
      <c r="L54" s="16"/>
      <c r="M54" s="16"/>
      <c r="N54" s="16"/>
      <c r="O54" s="16"/>
      <c r="P54" s="16"/>
      <c r="Q54" s="18"/>
    </row>
    <row r="55" spans="1:17" ht="14.65" thickTop="1" x14ac:dyDescent="0.45"/>
    <row r="56" spans="1:17" ht="14.65" thickBot="1" x14ac:dyDescent="0.5"/>
    <row r="57" spans="1:17" ht="14.65" thickTop="1" x14ac:dyDescent="0.45">
      <c r="A57" s="2"/>
      <c r="B57" s="3"/>
      <c r="C57" s="4">
        <v>44651</v>
      </c>
      <c r="D57" s="5"/>
      <c r="E57" s="3"/>
      <c r="F57" s="3"/>
      <c r="G57" s="5"/>
      <c r="H57" s="5"/>
      <c r="I57" s="3"/>
      <c r="J57" s="3"/>
      <c r="K57" s="3"/>
      <c r="L57" s="20" t="s">
        <v>19</v>
      </c>
      <c r="M57" s="3"/>
      <c r="N57" s="3"/>
      <c r="O57" s="3"/>
      <c r="P57" s="3"/>
      <c r="Q57" s="6"/>
    </row>
    <row r="58" spans="1:17" x14ac:dyDescent="0.45">
      <c r="A58" s="7" t="s">
        <v>5</v>
      </c>
      <c r="B58" s="35"/>
      <c r="C58" s="9"/>
      <c r="D58" s="9"/>
      <c r="E58" s="35"/>
      <c r="F58" s="35"/>
      <c r="G58" s="9"/>
      <c r="H58" s="9"/>
      <c r="I58" s="35"/>
      <c r="J58" s="11" t="s">
        <v>24</v>
      </c>
      <c r="K58" s="35"/>
      <c r="L58" s="11" t="s">
        <v>10</v>
      </c>
      <c r="M58" s="35"/>
      <c r="N58" s="35"/>
      <c r="O58" s="35"/>
      <c r="P58" s="35"/>
      <c r="Q58" s="10"/>
    </row>
    <row r="59" spans="1:17" x14ac:dyDescent="0.45">
      <c r="A59" s="7" t="s">
        <v>0</v>
      </c>
      <c r="B59" s="11" t="s">
        <v>3</v>
      </c>
      <c r="C59" s="12" t="s">
        <v>1</v>
      </c>
      <c r="D59" s="12" t="s">
        <v>4</v>
      </c>
      <c r="E59" s="11" t="s">
        <v>7</v>
      </c>
      <c r="F59" s="37" t="s">
        <v>92</v>
      </c>
      <c r="G59" s="12" t="s">
        <v>8</v>
      </c>
      <c r="H59" s="12" t="s">
        <v>9</v>
      </c>
      <c r="I59" s="33" t="s">
        <v>70</v>
      </c>
      <c r="J59" s="11" t="s">
        <v>23</v>
      </c>
      <c r="K59" s="35"/>
      <c r="L59" s="31">
        <v>193274.88</v>
      </c>
      <c r="M59" s="35" t="s">
        <v>82</v>
      </c>
      <c r="N59" s="35"/>
      <c r="O59" s="35"/>
      <c r="P59" s="35"/>
      <c r="Q59" s="10"/>
    </row>
    <row r="60" spans="1:17" x14ac:dyDescent="0.45">
      <c r="A60" s="13" t="s">
        <v>107</v>
      </c>
      <c r="B60" s="35">
        <v>161</v>
      </c>
      <c r="C60" s="9">
        <v>54.65</v>
      </c>
      <c r="D60" s="9">
        <f>C60*B60</f>
        <v>8798.65</v>
      </c>
      <c r="E60" s="36" t="s">
        <v>93</v>
      </c>
      <c r="F60" s="38">
        <f>D60/D63</f>
        <v>0.678381072731296</v>
      </c>
      <c r="G60" s="9">
        <v>55.25</v>
      </c>
      <c r="H60" s="9">
        <f>(B60*G60)-D60</f>
        <v>96.600000000000364</v>
      </c>
      <c r="I60" s="35" t="s">
        <v>71</v>
      </c>
      <c r="J60" s="36">
        <f>G60*B60</f>
        <v>8895.25</v>
      </c>
      <c r="K60" s="35" t="str">
        <f>"sell "&amp;B60&amp;" "&amp;A60&amp;" @ $"&amp;G60</f>
        <v>sell 161 AOSL @ $55.25</v>
      </c>
      <c r="L60" s="9">
        <f>L59+(G60*B60)</f>
        <v>202170.13</v>
      </c>
      <c r="M60" s="35"/>
      <c r="N60" s="35"/>
      <c r="O60" s="35"/>
      <c r="P60" s="35"/>
      <c r="Q60" s="10"/>
    </row>
    <row r="61" spans="1:17" x14ac:dyDescent="0.45">
      <c r="A61" s="13" t="s">
        <v>108</v>
      </c>
      <c r="B61" s="35">
        <v>16</v>
      </c>
      <c r="C61" s="9">
        <v>114.07</v>
      </c>
      <c r="D61" s="9">
        <f>C61*B61</f>
        <v>1825.12</v>
      </c>
      <c r="E61" s="36" t="s">
        <v>93</v>
      </c>
      <c r="F61" s="38">
        <f>D61/D63</f>
        <v>0.14071782187759974</v>
      </c>
      <c r="G61" s="9">
        <v>115.07</v>
      </c>
      <c r="H61" s="9">
        <f>(B61*G61)-D61</f>
        <v>16</v>
      </c>
      <c r="I61" s="35" t="s">
        <v>71</v>
      </c>
      <c r="J61" s="36">
        <f>G61*B61</f>
        <v>1841.12</v>
      </c>
      <c r="K61" s="35" t="str">
        <f>"sell "&amp;B61&amp;" "&amp;A61&amp;" @ $"&amp;G61</f>
        <v>sell 16 WIRE @ $115.07</v>
      </c>
      <c r="L61" s="9">
        <f>L60+(G61*B61)</f>
        <v>204011.25</v>
      </c>
      <c r="M61" s="35"/>
      <c r="N61" s="35"/>
      <c r="O61" s="35"/>
      <c r="P61" s="35"/>
      <c r="Q61" s="10"/>
    </row>
    <row r="62" spans="1:17" x14ac:dyDescent="0.45">
      <c r="A62" s="13" t="s">
        <v>109</v>
      </c>
      <c r="B62" s="35">
        <v>45</v>
      </c>
      <c r="C62" s="9">
        <v>52.14</v>
      </c>
      <c r="D62" s="9">
        <f>C62*B62</f>
        <v>2346.3000000000002</v>
      </c>
      <c r="E62" s="36" t="s">
        <v>93</v>
      </c>
      <c r="F62" s="38">
        <f>D62/D63</f>
        <v>0.18090110539110429</v>
      </c>
      <c r="G62" s="9">
        <v>52.85</v>
      </c>
      <c r="H62" s="9">
        <f>(B62*G62)-D62</f>
        <v>31.949999999999818</v>
      </c>
      <c r="I62" s="35" t="s">
        <v>71</v>
      </c>
      <c r="J62" s="36">
        <f>G62*B62</f>
        <v>2378.25</v>
      </c>
      <c r="K62" s="35" t="str">
        <f>"sell "&amp;B62&amp;" "&amp;A62&amp;" @ $"&amp;G62</f>
        <v>sell 45 CUBI @ $52.85</v>
      </c>
      <c r="L62" s="9">
        <f>L61+(G62*B62)</f>
        <v>206389.5</v>
      </c>
      <c r="M62" s="35" t="s">
        <v>22</v>
      </c>
      <c r="N62" s="35"/>
      <c r="O62" s="35"/>
      <c r="P62" s="35"/>
      <c r="Q62" s="10"/>
    </row>
    <row r="63" spans="1:17" x14ac:dyDescent="0.45">
      <c r="A63" s="13"/>
      <c r="B63" s="35"/>
      <c r="C63" s="9"/>
      <c r="D63" s="9">
        <f>SUM(D60:D62)</f>
        <v>12970.07</v>
      </c>
      <c r="E63" s="36"/>
      <c r="F63" s="38">
        <f>SUM(F60:F62)</f>
        <v>1</v>
      </c>
      <c r="G63" s="32"/>
      <c r="H63" s="9">
        <f>SUM(H60:H62)</f>
        <v>144.55000000000018</v>
      </c>
      <c r="I63" s="35"/>
      <c r="J63" s="36">
        <f>SUM(J60:J62)</f>
        <v>13114.619999999999</v>
      </c>
      <c r="K63" s="35"/>
      <c r="L63" s="9"/>
      <c r="M63" s="35"/>
      <c r="N63" s="35"/>
      <c r="O63" s="35"/>
      <c r="P63" s="35"/>
      <c r="Q63" s="10"/>
    </row>
    <row r="64" spans="1:17" x14ac:dyDescent="0.45">
      <c r="A64" s="13"/>
      <c r="B64" s="35"/>
      <c r="C64" s="9"/>
      <c r="D64" s="9"/>
      <c r="E64" s="35"/>
      <c r="F64" s="35"/>
      <c r="G64" s="32"/>
      <c r="H64" s="9"/>
      <c r="I64" s="35"/>
      <c r="J64" s="35"/>
      <c r="K64" s="35"/>
      <c r="L64" s="9"/>
      <c r="M64" s="35"/>
      <c r="N64" s="35"/>
      <c r="O64" s="35"/>
      <c r="P64" s="35"/>
      <c r="Q64" s="10"/>
    </row>
    <row r="65" spans="1:17" x14ac:dyDescent="0.45">
      <c r="A65" s="13"/>
      <c r="B65" s="35"/>
      <c r="C65" s="9"/>
      <c r="D65" s="9"/>
      <c r="E65" s="19"/>
      <c r="F65" s="35"/>
      <c r="G65" s="32"/>
      <c r="H65" s="9"/>
      <c r="I65" s="35"/>
      <c r="J65" s="35"/>
      <c r="K65" s="35"/>
      <c r="L65" s="9"/>
      <c r="M65" s="11" t="s">
        <v>20</v>
      </c>
      <c r="N65" s="35"/>
      <c r="O65" s="35"/>
      <c r="P65" s="35"/>
      <c r="Q65" s="10"/>
    </row>
    <row r="66" spans="1:17" x14ac:dyDescent="0.45">
      <c r="A66" s="7" t="s">
        <v>6</v>
      </c>
      <c r="B66" s="35"/>
      <c r="C66" s="9"/>
      <c r="D66" s="9"/>
      <c r="E66" s="19"/>
      <c r="F66" s="35"/>
      <c r="G66" s="32"/>
      <c r="H66" s="9"/>
      <c r="I66" s="35"/>
      <c r="J66" s="35"/>
      <c r="K66" s="35"/>
      <c r="L66" s="9"/>
      <c r="M66" s="11" t="s">
        <v>21</v>
      </c>
      <c r="N66" s="35"/>
      <c r="O66" s="35"/>
      <c r="P66" s="35"/>
      <c r="Q66" s="10"/>
    </row>
    <row r="67" spans="1:17" x14ac:dyDescent="0.45">
      <c r="A67" s="7" t="s">
        <v>0</v>
      </c>
      <c r="B67" s="11" t="s">
        <v>3</v>
      </c>
      <c r="C67" s="12" t="s">
        <v>1</v>
      </c>
      <c r="D67" s="12" t="s">
        <v>2</v>
      </c>
      <c r="E67" s="22" t="s">
        <v>7</v>
      </c>
      <c r="F67" s="39" t="s">
        <v>92</v>
      </c>
      <c r="G67" s="33" t="s">
        <v>8</v>
      </c>
      <c r="H67" s="12" t="s">
        <v>9</v>
      </c>
      <c r="I67" s="35"/>
      <c r="J67" s="35"/>
      <c r="K67" s="35"/>
      <c r="L67" s="9"/>
      <c r="M67" s="36">
        <f>L62</f>
        <v>206389.5</v>
      </c>
      <c r="N67" s="35"/>
      <c r="O67" s="35"/>
      <c r="P67" s="35"/>
      <c r="Q67" s="10"/>
    </row>
    <row r="68" spans="1:17" x14ac:dyDescent="0.45">
      <c r="A68" s="13" t="s">
        <v>115</v>
      </c>
      <c r="B68" s="35">
        <v>131</v>
      </c>
      <c r="C68" s="9">
        <v>26.31</v>
      </c>
      <c r="D68" s="9">
        <f>C68*B68</f>
        <v>3446.6099999999997</v>
      </c>
      <c r="E68" s="36" t="s">
        <v>93</v>
      </c>
      <c r="F68" s="38">
        <f>D68/D71</f>
        <v>0.40200969271413484</v>
      </c>
      <c r="G68" s="9">
        <v>26.7</v>
      </c>
      <c r="H68" s="9">
        <f>(B68*G68)-D68</f>
        <v>51.090000000000146</v>
      </c>
      <c r="I68" s="35" t="s">
        <v>71</v>
      </c>
      <c r="J68" s="35"/>
      <c r="K68" s="35" t="str">
        <f>"buy "&amp;B68&amp;" "&amp;A68&amp;" @ $"&amp;G68</f>
        <v>buy 131 CENX @ $26.7</v>
      </c>
      <c r="L68" s="9">
        <f>L62-(G68*B68)</f>
        <v>202891.8</v>
      </c>
      <c r="M68" s="36">
        <f>L59-(G68*B68)</f>
        <v>189777.18</v>
      </c>
      <c r="N68" s="35"/>
      <c r="O68" s="35"/>
      <c r="P68" s="35"/>
      <c r="Q68" s="10"/>
    </row>
    <row r="69" spans="1:17" x14ac:dyDescent="0.45">
      <c r="A69" s="13" t="s">
        <v>116</v>
      </c>
      <c r="B69" s="35">
        <v>53</v>
      </c>
      <c r="C69" s="9">
        <v>42.78</v>
      </c>
      <c r="D69" s="9">
        <f>C69*B69</f>
        <v>2267.34</v>
      </c>
      <c r="E69" s="36" t="s">
        <v>93</v>
      </c>
      <c r="F69" s="38">
        <f>D69/D71</f>
        <v>0.26446063136776909</v>
      </c>
      <c r="G69" s="9">
        <v>42.85</v>
      </c>
      <c r="H69" s="9">
        <f>(B69*G69)-D69</f>
        <v>3.7100000000000364</v>
      </c>
      <c r="I69" s="35" t="s">
        <v>71</v>
      </c>
      <c r="J69" s="35"/>
      <c r="K69" s="35" t="str">
        <f>"buy "&amp;B69&amp;" "&amp;A69&amp;" @ $"&amp;G69</f>
        <v>buy 53 HP @ $42.85</v>
      </c>
      <c r="L69" s="9">
        <f>L68-(G69*B69)</f>
        <v>200620.75</v>
      </c>
      <c r="M69" s="36">
        <f>M68-(G69*B69)</f>
        <v>187506.13</v>
      </c>
      <c r="N69" s="35"/>
      <c r="O69" s="35"/>
      <c r="P69" s="35"/>
      <c r="Q69" s="10"/>
    </row>
    <row r="70" spans="1:17" x14ac:dyDescent="0.45">
      <c r="A70" s="23" t="s">
        <v>117</v>
      </c>
      <c r="B70" s="24">
        <v>43</v>
      </c>
      <c r="C70" s="25">
        <v>66.5</v>
      </c>
      <c r="D70" s="25">
        <f>C70*B70</f>
        <v>2859.5</v>
      </c>
      <c r="E70" s="36" t="s">
        <v>93</v>
      </c>
      <c r="F70" s="38">
        <f>D70/D71</f>
        <v>0.33352967591809596</v>
      </c>
      <c r="G70" s="25">
        <v>65.599999999999994</v>
      </c>
      <c r="H70" s="25">
        <f>(B70*G70)-D70</f>
        <v>-38.700000000000273</v>
      </c>
      <c r="I70" s="35" t="s">
        <v>71</v>
      </c>
      <c r="J70" s="35"/>
      <c r="K70" s="35" t="str">
        <f>"buy "&amp;B70&amp;" "&amp;A70&amp;" @ $"&amp;G70</f>
        <v>buy 43 MOS @ $65.6</v>
      </c>
      <c r="L70" s="9">
        <f>L69-(G70*B70)</f>
        <v>197799.95</v>
      </c>
      <c r="M70" s="36">
        <f>M69-(G70*B70)</f>
        <v>184685.33000000002</v>
      </c>
      <c r="N70" s="35" t="str">
        <f>TEXT(ROUND(M70,2),"$#,##0.00")&amp;" will be the balance in the account after purchases.  "</f>
        <v xml:space="preserve">$184,685.33 will be the balance in the account after purchases.  </v>
      </c>
      <c r="O70" s="35"/>
      <c r="P70" s="35"/>
      <c r="Q70" s="10"/>
    </row>
    <row r="71" spans="1:17" x14ac:dyDescent="0.45">
      <c r="A71" s="13"/>
      <c r="B71" s="35"/>
      <c r="C71" s="9"/>
      <c r="D71" s="9">
        <f>SUM(D68:D70)</f>
        <v>8573.4500000000007</v>
      </c>
      <c r="E71" s="35"/>
      <c r="F71" s="38">
        <f>SUM(F68:F70)</f>
        <v>0.99999999999999978</v>
      </c>
      <c r="G71" s="9" t="s">
        <v>15</v>
      </c>
      <c r="H71" s="9">
        <f>SUM(H68:H70)</f>
        <v>16.099999999999909</v>
      </c>
      <c r="I71" s="35"/>
      <c r="J71" s="35"/>
      <c r="K71" s="35"/>
      <c r="L71" s="9"/>
      <c r="M71" s="35"/>
      <c r="N71" s="35" t="s">
        <v>27</v>
      </c>
      <c r="O71" s="35"/>
      <c r="P71" s="35"/>
      <c r="Q71" s="10"/>
    </row>
    <row r="72" spans="1:17" x14ac:dyDescent="0.45">
      <c r="A72" s="13"/>
      <c r="B72" s="35"/>
      <c r="C72" s="9"/>
      <c r="D72" s="9"/>
      <c r="E72" s="35"/>
      <c r="F72" s="35"/>
      <c r="G72" s="9"/>
      <c r="H72" s="9"/>
      <c r="I72" s="35"/>
      <c r="J72" s="35"/>
      <c r="K72" s="35"/>
      <c r="L72" s="9"/>
      <c r="M72" s="11" t="str">
        <f>IF(J63+M70&gt;0,"Credit Surplus","Credit Shortage")</f>
        <v>Credit Surplus</v>
      </c>
      <c r="N72" s="36">
        <f>J63+M70</f>
        <v>197799.95</v>
      </c>
      <c r="O72" s="35" t="s">
        <v>60</v>
      </c>
      <c r="P72" s="35"/>
      <c r="Q72" s="10"/>
    </row>
    <row r="73" spans="1:17" x14ac:dyDescent="0.45">
      <c r="A73" s="13"/>
      <c r="B73" s="35"/>
      <c r="C73" s="9"/>
      <c r="D73" s="9"/>
      <c r="E73" s="35"/>
      <c r="F73" s="35"/>
      <c r="G73" s="9"/>
      <c r="H73" s="9"/>
      <c r="I73" s="35"/>
      <c r="J73" s="35"/>
      <c r="K73" s="35"/>
      <c r="L73" s="9"/>
      <c r="M73" s="35"/>
      <c r="N73" s="35"/>
      <c r="O73" s="35"/>
      <c r="P73" s="35"/>
      <c r="Q73" s="10"/>
    </row>
    <row r="74" spans="1:17" x14ac:dyDescent="0.45">
      <c r="A74" s="13"/>
      <c r="B74" s="35"/>
      <c r="C74" s="9"/>
      <c r="D74" s="9"/>
      <c r="E74" s="35"/>
      <c r="F74" s="35"/>
      <c r="G74" s="9"/>
      <c r="H74" s="9"/>
      <c r="I74" s="35"/>
      <c r="J74" s="35"/>
      <c r="K74" s="35"/>
      <c r="L74" s="35"/>
      <c r="M74" s="35"/>
      <c r="N74" s="35"/>
      <c r="O74" s="35"/>
      <c r="P74" s="35"/>
      <c r="Q74" s="10"/>
    </row>
    <row r="75" spans="1:17" x14ac:dyDescent="0.45">
      <c r="A75" s="13" t="s">
        <v>11</v>
      </c>
      <c r="B75" s="35"/>
      <c r="C75" s="9"/>
      <c r="D75" s="21">
        <v>4396.62</v>
      </c>
      <c r="E75" s="35" t="s">
        <v>76</v>
      </c>
      <c r="F75" s="35"/>
      <c r="G75" s="9"/>
      <c r="H75" s="9"/>
      <c r="I75" s="35"/>
      <c r="J75" s="35"/>
      <c r="K75" s="35"/>
      <c r="L75" s="35"/>
      <c r="M75" s="35"/>
      <c r="N75" s="35"/>
      <c r="O75" s="35"/>
      <c r="P75" s="35"/>
      <c r="Q75" s="10"/>
    </row>
    <row r="76" spans="1:17" x14ac:dyDescent="0.45">
      <c r="A76" s="13" t="s">
        <v>12</v>
      </c>
      <c r="B76" s="35"/>
      <c r="C76" s="9"/>
      <c r="D76" s="9">
        <f>H63</f>
        <v>144.55000000000018</v>
      </c>
      <c r="E76" s="35" t="s">
        <v>16</v>
      </c>
      <c r="F76" s="35"/>
      <c r="G76" s="9"/>
      <c r="H76" s="9"/>
      <c r="I76" s="35"/>
      <c r="J76" s="35"/>
      <c r="K76" s="35"/>
      <c r="L76" s="35"/>
      <c r="M76" s="35"/>
      <c r="N76" s="35"/>
      <c r="O76" s="35"/>
      <c r="P76" s="35"/>
      <c r="Q76" s="10"/>
    </row>
    <row r="77" spans="1:17" x14ac:dyDescent="0.45">
      <c r="A77" s="13" t="s">
        <v>13</v>
      </c>
      <c r="B77" s="35"/>
      <c r="C77" s="9"/>
      <c r="D77" s="9">
        <f>D75+D76</f>
        <v>4541.17</v>
      </c>
      <c r="E77" s="35"/>
      <c r="F77" s="35"/>
      <c r="G77" s="9"/>
      <c r="H77" s="9"/>
      <c r="I77" s="35"/>
      <c r="J77" s="35"/>
      <c r="K77" s="35"/>
      <c r="L77" s="35"/>
      <c r="M77" s="35"/>
      <c r="N77" s="35"/>
      <c r="O77" s="35"/>
      <c r="P77" s="35"/>
      <c r="Q77" s="10"/>
    </row>
    <row r="78" spans="1:17" x14ac:dyDescent="0.45">
      <c r="A78" s="13" t="s">
        <v>14</v>
      </c>
      <c r="B78" s="35"/>
      <c r="C78" s="9"/>
      <c r="D78" s="9">
        <f>H71</f>
        <v>16.099999999999909</v>
      </c>
      <c r="E78" s="35" t="s">
        <v>17</v>
      </c>
      <c r="F78" s="35"/>
      <c r="G78" s="9"/>
      <c r="H78" s="9"/>
      <c r="I78" s="35"/>
      <c r="J78" s="35"/>
      <c r="K78" s="35"/>
      <c r="L78" s="35"/>
      <c r="M78" s="35"/>
      <c r="N78" s="35"/>
      <c r="O78" s="35"/>
      <c r="P78" s="35"/>
      <c r="Q78" s="10"/>
    </row>
    <row r="79" spans="1:17" x14ac:dyDescent="0.45">
      <c r="A79" s="13" t="s">
        <v>13</v>
      </c>
      <c r="B79" s="35"/>
      <c r="C79" s="9"/>
      <c r="D79" s="27">
        <f>D77-D78</f>
        <v>4525.07</v>
      </c>
      <c r="E79" s="19" t="s">
        <v>18</v>
      </c>
      <c r="F79" s="35"/>
      <c r="G79" s="9"/>
      <c r="H79" s="9"/>
      <c r="I79" s="35"/>
      <c r="J79" s="35"/>
      <c r="K79" s="35"/>
      <c r="L79" s="35"/>
      <c r="M79" s="35"/>
      <c r="N79" s="35"/>
      <c r="O79" s="35"/>
      <c r="P79" s="35"/>
      <c r="Q79" s="10"/>
    </row>
    <row r="80" spans="1:17" ht="14.65" thickBot="1" x14ac:dyDescent="0.5">
      <c r="A80" s="15"/>
      <c r="B80" s="16"/>
      <c r="C80" s="17"/>
      <c r="D80" s="17"/>
      <c r="E80" s="16"/>
      <c r="F80" s="16"/>
      <c r="G80" s="17"/>
      <c r="H80" s="17"/>
      <c r="I80" s="16"/>
      <c r="J80" s="16"/>
      <c r="K80" s="16"/>
      <c r="L80" s="16"/>
      <c r="M80" s="16"/>
      <c r="N80" s="16"/>
      <c r="O80" s="16"/>
      <c r="P80" s="16"/>
      <c r="Q80" s="18"/>
    </row>
    <row r="81" spans="1:17" ht="14.65" thickTop="1" x14ac:dyDescent="0.45"/>
    <row r="82" spans="1:17" ht="14.65" thickBot="1" x14ac:dyDescent="0.5"/>
    <row r="83" spans="1:17" ht="14.65" thickTop="1" x14ac:dyDescent="0.45">
      <c r="A83" s="2"/>
      <c r="B83" s="3"/>
      <c r="C83" s="4">
        <v>44620</v>
      </c>
      <c r="D83" s="5"/>
      <c r="E83" s="3"/>
      <c r="F83" s="3"/>
      <c r="G83" s="5"/>
      <c r="H83" s="5"/>
      <c r="I83" s="3"/>
      <c r="J83" s="3"/>
      <c r="K83" s="3"/>
      <c r="L83" s="20" t="s">
        <v>19</v>
      </c>
      <c r="M83" s="3"/>
      <c r="N83" s="3"/>
      <c r="O83" s="3"/>
      <c r="P83" s="3"/>
      <c r="Q83" s="6"/>
    </row>
    <row r="84" spans="1:17" x14ac:dyDescent="0.45">
      <c r="A84" s="7" t="s">
        <v>5</v>
      </c>
      <c r="B84" s="35"/>
      <c r="C84" s="9"/>
      <c r="D84" s="9"/>
      <c r="E84" s="35"/>
      <c r="F84" s="35"/>
      <c r="G84" s="9"/>
      <c r="H84" s="9"/>
      <c r="I84" s="35"/>
      <c r="J84" s="11" t="s">
        <v>24</v>
      </c>
      <c r="K84" s="35"/>
      <c r="L84" s="11" t="s">
        <v>10</v>
      </c>
      <c r="M84" s="35"/>
      <c r="N84" s="35"/>
      <c r="O84" s="35"/>
      <c r="P84" s="35"/>
      <c r="Q84" s="10"/>
    </row>
    <row r="85" spans="1:17" x14ac:dyDescent="0.45">
      <c r="A85" s="7" t="s">
        <v>0</v>
      </c>
      <c r="B85" s="11" t="s">
        <v>3</v>
      </c>
      <c r="C85" s="12" t="s">
        <v>1</v>
      </c>
      <c r="D85" s="12" t="s">
        <v>4</v>
      </c>
      <c r="E85" s="11" t="s">
        <v>7</v>
      </c>
      <c r="F85" s="37" t="s">
        <v>92</v>
      </c>
      <c r="G85" s="12" t="s">
        <v>8</v>
      </c>
      <c r="H85" s="12" t="s">
        <v>9</v>
      </c>
      <c r="I85" s="33" t="s">
        <v>70</v>
      </c>
      <c r="J85" s="11" t="s">
        <v>23</v>
      </c>
      <c r="K85" s="35"/>
      <c r="L85" s="31">
        <v>193274.88</v>
      </c>
      <c r="M85" s="35" t="s">
        <v>82</v>
      </c>
      <c r="N85" s="35"/>
      <c r="O85" s="35"/>
      <c r="P85" s="35"/>
      <c r="Q85" s="10"/>
    </row>
    <row r="86" spans="1:17" x14ac:dyDescent="0.45">
      <c r="A86" s="13" t="s">
        <v>57</v>
      </c>
      <c r="B86" s="35">
        <v>8</v>
      </c>
      <c r="C86" s="9">
        <v>870.43</v>
      </c>
      <c r="D86" s="9">
        <f>C86*B86</f>
        <v>6963.44</v>
      </c>
      <c r="E86" s="36" t="s">
        <v>114</v>
      </c>
      <c r="F86" s="38">
        <f>D86/D89</f>
        <v>0.68847337240664719</v>
      </c>
      <c r="G86" s="9">
        <v>869.97</v>
      </c>
      <c r="H86" s="9">
        <f>(B86*G86)-D86</f>
        <v>-3.6799999999993815</v>
      </c>
      <c r="I86" s="35" t="s">
        <v>71</v>
      </c>
      <c r="J86" s="36">
        <f>G86*B86</f>
        <v>6959.76</v>
      </c>
      <c r="K86" s="35" t="str">
        <f>"sell "&amp;B86&amp;" "&amp;A86&amp;" @ $"&amp;G86</f>
        <v>sell 8 TSLA @ $869.97</v>
      </c>
      <c r="L86" s="9">
        <f>L85+(G86*B86)</f>
        <v>200234.64</v>
      </c>
      <c r="M86" s="35"/>
      <c r="N86" s="35"/>
      <c r="O86" s="35"/>
      <c r="P86" s="35"/>
      <c r="Q86" s="10"/>
    </row>
    <row r="87" spans="1:17" x14ac:dyDescent="0.45">
      <c r="A87" s="13" t="s">
        <v>106</v>
      </c>
      <c r="B87" s="35">
        <v>88</v>
      </c>
      <c r="C87" s="9">
        <v>19.93</v>
      </c>
      <c r="D87" s="9">
        <f>C87*B87</f>
        <v>1753.84</v>
      </c>
      <c r="E87" s="36" t="s">
        <v>114</v>
      </c>
      <c r="F87" s="38">
        <f>D87/D89</f>
        <v>0.1734016720847274</v>
      </c>
      <c r="G87" s="32">
        <v>19.87</v>
      </c>
      <c r="H87" s="9">
        <f>(B87*G87)-D87</f>
        <v>-5.2799999999997453</v>
      </c>
      <c r="I87" s="35" t="s">
        <v>71</v>
      </c>
      <c r="J87" s="36">
        <f>G87*B87</f>
        <v>1748.5600000000002</v>
      </c>
      <c r="K87" s="35" t="str">
        <f>"sell "&amp;B87&amp;" "&amp;A87&amp;" @ $"&amp;G87</f>
        <v>sell 88 CDXS @ $19.87</v>
      </c>
      <c r="L87" s="9">
        <f>L86+(G87*B87)</f>
        <v>201983.2</v>
      </c>
      <c r="M87" s="35"/>
      <c r="N87" s="35"/>
      <c r="O87" s="35"/>
      <c r="P87" s="35"/>
      <c r="Q87" s="10"/>
    </row>
    <row r="88" spans="1:17" x14ac:dyDescent="0.45">
      <c r="A88" s="13" t="s">
        <v>97</v>
      </c>
      <c r="B88" s="35">
        <v>12</v>
      </c>
      <c r="C88" s="9">
        <v>116.42</v>
      </c>
      <c r="D88" s="9">
        <f>C88*B88</f>
        <v>1397.04</v>
      </c>
      <c r="E88" s="36" t="s">
        <v>114</v>
      </c>
      <c r="F88" s="38">
        <f>D88/D89</f>
        <v>0.13812495550862539</v>
      </c>
      <c r="G88" s="32">
        <v>116.56</v>
      </c>
      <c r="H88" s="9">
        <f>(B88*G88)-D88</f>
        <v>1.6800000000000637</v>
      </c>
      <c r="I88" s="35" t="s">
        <v>71</v>
      </c>
      <c r="J88" s="36">
        <f>G88*B88</f>
        <v>1398.72</v>
      </c>
      <c r="K88" s="35" t="str">
        <f>"sell "&amp;B88&amp;" "&amp;A88&amp;" @ $"&amp;G88</f>
        <v>sell 12 NET @ $116.56</v>
      </c>
      <c r="L88" s="9">
        <f>L87+(G88*B88)</f>
        <v>203381.92</v>
      </c>
      <c r="M88" s="35" t="s">
        <v>22</v>
      </c>
      <c r="N88" s="35"/>
      <c r="O88" s="35"/>
      <c r="P88" s="35"/>
      <c r="Q88" s="10"/>
    </row>
    <row r="89" spans="1:17" x14ac:dyDescent="0.45">
      <c r="A89" s="13"/>
      <c r="B89" s="35"/>
      <c r="C89" s="9"/>
      <c r="D89" s="9">
        <f>SUM(D86:D88)</f>
        <v>10114.32</v>
      </c>
      <c r="E89" s="36"/>
      <c r="F89" s="38">
        <f>SUM(F86:F88)</f>
        <v>0.99999999999999989</v>
      </c>
      <c r="G89" s="32"/>
      <c r="H89" s="9">
        <f>SUM(H86:H88)</f>
        <v>-7.2799999999990632</v>
      </c>
      <c r="I89" s="35"/>
      <c r="J89" s="36">
        <f>SUM(J86:J88)</f>
        <v>10107.039999999999</v>
      </c>
      <c r="K89" s="35"/>
      <c r="L89" s="9"/>
      <c r="M89" s="35"/>
      <c r="N89" s="35"/>
      <c r="O89" s="35"/>
      <c r="P89" s="35"/>
      <c r="Q89" s="10"/>
    </row>
    <row r="90" spans="1:17" x14ac:dyDescent="0.45">
      <c r="A90" s="13"/>
      <c r="B90" s="35"/>
      <c r="C90" s="9"/>
      <c r="D90" s="9"/>
      <c r="E90" s="35"/>
      <c r="F90" s="35"/>
      <c r="G90" s="32"/>
      <c r="H90" s="9"/>
      <c r="I90" s="35"/>
      <c r="J90" s="35"/>
      <c r="K90" s="35"/>
      <c r="L90" s="9"/>
      <c r="M90" s="35"/>
      <c r="N90" s="35"/>
      <c r="O90" s="35"/>
      <c r="P90" s="35"/>
      <c r="Q90" s="10"/>
    </row>
    <row r="91" spans="1:17" x14ac:dyDescent="0.45">
      <c r="A91" s="13"/>
      <c r="B91" s="35"/>
      <c r="C91" s="9"/>
      <c r="D91" s="9"/>
      <c r="E91" s="19"/>
      <c r="F91" s="35"/>
      <c r="G91" s="32"/>
      <c r="H91" s="9"/>
      <c r="I91" s="35"/>
      <c r="J91" s="35"/>
      <c r="K91" s="35"/>
      <c r="L91" s="9"/>
      <c r="M91" s="11" t="s">
        <v>20</v>
      </c>
      <c r="N91" s="35"/>
      <c r="O91" s="35"/>
      <c r="P91" s="35"/>
      <c r="Q91" s="10"/>
    </row>
    <row r="92" spans="1:17" x14ac:dyDescent="0.45">
      <c r="A92" s="7" t="s">
        <v>6</v>
      </c>
      <c r="B92" s="35"/>
      <c r="C92" s="9"/>
      <c r="D92" s="9"/>
      <c r="E92" s="19"/>
      <c r="F92" s="35"/>
      <c r="G92" s="32"/>
      <c r="H92" s="9"/>
      <c r="I92" s="35"/>
      <c r="J92" s="35"/>
      <c r="K92" s="35"/>
      <c r="L92" s="9"/>
      <c r="M92" s="11" t="s">
        <v>21</v>
      </c>
      <c r="N92" s="35"/>
      <c r="O92" s="35"/>
      <c r="P92" s="35"/>
      <c r="Q92" s="10"/>
    </row>
    <row r="93" spans="1:17" x14ac:dyDescent="0.45">
      <c r="A93" s="7" t="s">
        <v>0</v>
      </c>
      <c r="B93" s="11" t="s">
        <v>3</v>
      </c>
      <c r="C93" s="12" t="s">
        <v>1</v>
      </c>
      <c r="D93" s="12" t="s">
        <v>2</v>
      </c>
      <c r="E93" s="22" t="s">
        <v>7</v>
      </c>
      <c r="F93" s="39" t="s">
        <v>92</v>
      </c>
      <c r="G93" s="33" t="s">
        <v>8</v>
      </c>
      <c r="H93" s="12" t="s">
        <v>9</v>
      </c>
      <c r="I93" s="35"/>
      <c r="J93" s="35"/>
      <c r="K93" s="35"/>
      <c r="L93" s="9"/>
      <c r="M93" s="36">
        <f>L88</f>
        <v>203381.92</v>
      </c>
      <c r="N93" s="35"/>
      <c r="O93" s="35"/>
      <c r="P93" s="35"/>
      <c r="Q93" s="10"/>
    </row>
    <row r="94" spans="1:17" x14ac:dyDescent="0.45">
      <c r="A94" s="13" t="s">
        <v>113</v>
      </c>
      <c r="B94" s="35">
        <v>10</v>
      </c>
      <c r="C94" s="9">
        <v>91.41</v>
      </c>
      <c r="D94" s="9">
        <f>C94*B94</f>
        <v>914.09999999999991</v>
      </c>
      <c r="E94" s="36" t="s">
        <v>114</v>
      </c>
      <c r="F94" s="38">
        <f>D94/D97</f>
        <v>1</v>
      </c>
      <c r="G94" s="9">
        <v>91.42</v>
      </c>
      <c r="H94" s="9">
        <f>(B94*G94)-D94</f>
        <v>0.10000000000013642</v>
      </c>
      <c r="I94" s="35" t="s">
        <v>71</v>
      </c>
      <c r="J94" s="35"/>
      <c r="K94" s="35" t="str">
        <f>"buy "&amp;B94&amp;" "&amp;A94&amp;" @ $"&amp;G94</f>
        <v>buy 10 BIL @ $91.42</v>
      </c>
      <c r="L94" s="9">
        <f>L88-(G94*B94)</f>
        <v>202467.72</v>
      </c>
      <c r="M94" s="36">
        <f>L85-(G94*B94)</f>
        <v>192360.68</v>
      </c>
      <c r="N94" s="35"/>
      <c r="O94" s="35"/>
      <c r="P94" s="35"/>
      <c r="Q94" s="10"/>
    </row>
    <row r="95" spans="1:17" x14ac:dyDescent="0.45">
      <c r="A95" s="13"/>
      <c r="B95" s="35"/>
      <c r="C95" s="9">
        <v>0</v>
      </c>
      <c r="D95" s="9">
        <f>C95*B95</f>
        <v>0</v>
      </c>
      <c r="E95" s="36"/>
      <c r="F95" s="38">
        <f>D95/D97</f>
        <v>0</v>
      </c>
      <c r="G95" s="9">
        <v>0</v>
      </c>
      <c r="H95" s="9">
        <f>(B95*G95)-D95</f>
        <v>0</v>
      </c>
      <c r="I95" s="35" t="s">
        <v>71</v>
      </c>
      <c r="J95" s="35"/>
      <c r="K95" s="35" t="str">
        <f>"buy "&amp;B95&amp;" "&amp;A95&amp;" @ $"&amp;G95</f>
        <v>buy   @ $0</v>
      </c>
      <c r="L95" s="9">
        <f>L94-(G95*B95)</f>
        <v>202467.72</v>
      </c>
      <c r="M95" s="36">
        <f>M94-(G95*B95)</f>
        <v>192360.68</v>
      </c>
      <c r="N95" s="35"/>
      <c r="O95" s="35"/>
      <c r="P95" s="35"/>
      <c r="Q95" s="10"/>
    </row>
    <row r="96" spans="1:17" x14ac:dyDescent="0.45">
      <c r="A96" s="23"/>
      <c r="B96" s="24"/>
      <c r="C96" s="25">
        <v>0</v>
      </c>
      <c r="D96" s="25">
        <f>C96*B96</f>
        <v>0</v>
      </c>
      <c r="E96" s="36"/>
      <c r="F96" s="38">
        <f>D96/D97</f>
        <v>0</v>
      </c>
      <c r="G96" s="25">
        <v>0</v>
      </c>
      <c r="H96" s="25">
        <f>(B96*G96)-D96</f>
        <v>0</v>
      </c>
      <c r="I96" s="35" t="s">
        <v>71</v>
      </c>
      <c r="J96" s="35"/>
      <c r="K96" s="35" t="str">
        <f>"buy "&amp;B96&amp;" "&amp;A96&amp;" @ $"&amp;G96</f>
        <v>buy   @ $0</v>
      </c>
      <c r="L96" s="9">
        <f>L95-(G96*B96)</f>
        <v>202467.72</v>
      </c>
      <c r="M96" s="36">
        <f>M95-(G96*B96)</f>
        <v>192360.68</v>
      </c>
      <c r="N96" s="35" t="str">
        <f>TEXT(ROUND(M96,2),"$#,##0.00")&amp;" will be the balance in the account after purchases.  "</f>
        <v xml:space="preserve">$192,360.68 will be the balance in the account after purchases.  </v>
      </c>
      <c r="O96" s="35"/>
      <c r="P96" s="35"/>
      <c r="Q96" s="10"/>
    </row>
    <row r="97" spans="1:17" x14ac:dyDescent="0.45">
      <c r="A97" s="13"/>
      <c r="B97" s="35"/>
      <c r="C97" s="9"/>
      <c r="D97" s="9">
        <f>SUM(D94:D96)</f>
        <v>914.09999999999991</v>
      </c>
      <c r="E97" s="35"/>
      <c r="F97" s="38">
        <f>SUM(F94:F96)</f>
        <v>1</v>
      </c>
      <c r="G97" s="9" t="s">
        <v>15</v>
      </c>
      <c r="H97" s="9">
        <f>SUM(H94:H96)</f>
        <v>0.10000000000013642</v>
      </c>
      <c r="I97" s="35"/>
      <c r="J97" s="35"/>
      <c r="K97" s="35"/>
      <c r="L97" s="9"/>
      <c r="M97" s="35"/>
      <c r="N97" s="35" t="s">
        <v>27</v>
      </c>
      <c r="O97" s="35"/>
      <c r="P97" s="35"/>
      <c r="Q97" s="10"/>
    </row>
    <row r="98" spans="1:17" x14ac:dyDescent="0.45">
      <c r="A98" s="13"/>
      <c r="B98" s="35"/>
      <c r="C98" s="9"/>
      <c r="D98" s="9"/>
      <c r="E98" s="35"/>
      <c r="F98" s="35"/>
      <c r="G98" s="9"/>
      <c r="H98" s="9"/>
      <c r="I98" s="35"/>
      <c r="J98" s="35"/>
      <c r="K98" s="35"/>
      <c r="L98" s="9"/>
      <c r="M98" s="11" t="str">
        <f>IF(J89+M96&gt;0,"Credit Surplus","Credit Shortage")</f>
        <v>Credit Surplus</v>
      </c>
      <c r="N98" s="36">
        <f>J89+M96</f>
        <v>202467.72</v>
      </c>
      <c r="O98" s="35" t="s">
        <v>60</v>
      </c>
      <c r="P98" s="35"/>
      <c r="Q98" s="10"/>
    </row>
    <row r="99" spans="1:17" x14ac:dyDescent="0.45">
      <c r="A99" s="13"/>
      <c r="B99" s="35"/>
      <c r="C99" s="9"/>
      <c r="D99" s="9"/>
      <c r="E99" s="35"/>
      <c r="F99" s="35"/>
      <c r="G99" s="9"/>
      <c r="H99" s="9"/>
      <c r="I99" s="35"/>
      <c r="J99" s="35"/>
      <c r="K99" s="35"/>
      <c r="L99" s="9"/>
      <c r="M99" s="35"/>
      <c r="N99" s="35"/>
      <c r="O99" s="35"/>
      <c r="P99" s="35"/>
      <c r="Q99" s="10"/>
    </row>
    <row r="100" spans="1:17" x14ac:dyDescent="0.45">
      <c r="A100" s="13"/>
      <c r="B100" s="35"/>
      <c r="C100" s="9"/>
      <c r="D100" s="9"/>
      <c r="E100" s="35"/>
      <c r="F100" s="35"/>
      <c r="G100" s="9"/>
      <c r="H100" s="9"/>
      <c r="I100" s="35"/>
      <c r="J100" s="35"/>
      <c r="K100" s="35"/>
      <c r="L100" s="35"/>
      <c r="M100" s="35"/>
      <c r="N100" s="35"/>
      <c r="O100" s="35"/>
      <c r="P100" s="35"/>
      <c r="Q100" s="10"/>
    </row>
    <row r="101" spans="1:17" x14ac:dyDescent="0.45">
      <c r="A101" s="13" t="s">
        <v>11</v>
      </c>
      <c r="B101" s="35"/>
      <c r="C101" s="9"/>
      <c r="D101" s="21">
        <v>9439.2099999999991</v>
      </c>
      <c r="E101" s="35" t="s">
        <v>76</v>
      </c>
      <c r="F101" s="35"/>
      <c r="G101" s="9"/>
      <c r="H101" s="9"/>
      <c r="I101" s="35"/>
      <c r="J101" s="35"/>
      <c r="K101" s="35"/>
      <c r="L101" s="35"/>
      <c r="M101" s="35"/>
      <c r="N101" s="35"/>
      <c r="O101" s="35"/>
      <c r="P101" s="35"/>
      <c r="Q101" s="10"/>
    </row>
    <row r="102" spans="1:17" x14ac:dyDescent="0.45">
      <c r="A102" s="13" t="s">
        <v>12</v>
      </c>
      <c r="B102" s="35"/>
      <c r="C102" s="9"/>
      <c r="D102" s="9">
        <f>H89</f>
        <v>-7.2799999999990632</v>
      </c>
      <c r="E102" s="35" t="s">
        <v>16</v>
      </c>
      <c r="F102" s="35"/>
      <c r="G102" s="9"/>
      <c r="H102" s="9"/>
      <c r="I102" s="35"/>
      <c r="J102" s="35"/>
      <c r="K102" s="35"/>
      <c r="L102" s="35"/>
      <c r="M102" s="35"/>
      <c r="N102" s="35"/>
      <c r="O102" s="35"/>
      <c r="P102" s="35"/>
      <c r="Q102" s="10"/>
    </row>
    <row r="103" spans="1:17" x14ac:dyDescent="0.45">
      <c r="A103" s="13" t="s">
        <v>13</v>
      </c>
      <c r="B103" s="35"/>
      <c r="C103" s="9"/>
      <c r="D103" s="9">
        <f>D101+D102</f>
        <v>9431.93</v>
      </c>
      <c r="E103" s="35"/>
      <c r="F103" s="35"/>
      <c r="G103" s="9"/>
      <c r="H103" s="9"/>
      <c r="I103" s="35"/>
      <c r="J103" s="35"/>
      <c r="K103" s="35"/>
      <c r="L103" s="35"/>
      <c r="M103" s="35"/>
      <c r="N103" s="35"/>
      <c r="O103" s="35"/>
      <c r="P103" s="35"/>
      <c r="Q103" s="10"/>
    </row>
    <row r="104" spans="1:17" x14ac:dyDescent="0.45">
      <c r="A104" s="13" t="s">
        <v>14</v>
      </c>
      <c r="B104" s="35"/>
      <c r="C104" s="9"/>
      <c r="D104" s="9">
        <f>H97</f>
        <v>0.10000000000013642</v>
      </c>
      <c r="E104" s="35" t="s">
        <v>17</v>
      </c>
      <c r="F104" s="35"/>
      <c r="G104" s="9"/>
      <c r="H104" s="9"/>
      <c r="I104" s="35"/>
      <c r="J104" s="35"/>
      <c r="K104" s="35"/>
      <c r="L104" s="35"/>
      <c r="M104" s="35"/>
      <c r="N104" s="35"/>
      <c r="O104" s="35"/>
      <c r="P104" s="35"/>
      <c r="Q104" s="10"/>
    </row>
    <row r="105" spans="1:17" x14ac:dyDescent="0.45">
      <c r="A105" s="13" t="s">
        <v>13</v>
      </c>
      <c r="B105" s="35"/>
      <c r="C105" s="9"/>
      <c r="D105" s="27">
        <f>D103-D104</f>
        <v>9431.83</v>
      </c>
      <c r="E105" s="19" t="s">
        <v>18</v>
      </c>
      <c r="F105" s="35"/>
      <c r="G105" s="9"/>
      <c r="H105" s="9"/>
      <c r="I105" s="35"/>
      <c r="J105" s="35"/>
      <c r="K105" s="35"/>
      <c r="L105" s="35"/>
      <c r="M105" s="35"/>
      <c r="N105" s="35"/>
      <c r="O105" s="35"/>
      <c r="P105" s="35"/>
      <c r="Q105" s="10"/>
    </row>
    <row r="106" spans="1:17" ht="14.65" thickBot="1" x14ac:dyDescent="0.5">
      <c r="A106" s="15"/>
      <c r="B106" s="16"/>
      <c r="C106" s="17"/>
      <c r="D106" s="17"/>
      <c r="E106" s="16"/>
      <c r="F106" s="16"/>
      <c r="G106" s="17"/>
      <c r="H106" s="17"/>
      <c r="I106" s="16"/>
      <c r="J106" s="16"/>
      <c r="K106" s="16"/>
      <c r="L106" s="16"/>
      <c r="M106" s="16"/>
      <c r="N106" s="16"/>
      <c r="O106" s="16"/>
      <c r="P106" s="16"/>
      <c r="Q106" s="18"/>
    </row>
    <row r="107" spans="1:17" ht="14.65" thickTop="1" x14ac:dyDescent="0.45"/>
    <row r="108" spans="1:17" ht="14.65" thickBot="1" x14ac:dyDescent="0.5"/>
    <row r="109" spans="1:17" ht="14.65" thickTop="1" x14ac:dyDescent="0.45">
      <c r="A109" s="2"/>
      <c r="B109" s="3"/>
      <c r="C109" s="4">
        <v>44592</v>
      </c>
      <c r="D109" s="5"/>
      <c r="E109" s="3"/>
      <c r="F109" s="3"/>
      <c r="G109" s="5"/>
      <c r="H109" s="5"/>
      <c r="I109" s="3"/>
      <c r="J109" s="3"/>
      <c r="K109" s="3"/>
      <c r="L109" s="20" t="s">
        <v>19</v>
      </c>
      <c r="M109" s="3"/>
      <c r="N109" s="3"/>
      <c r="O109" s="3"/>
      <c r="P109" s="3"/>
      <c r="Q109" s="6"/>
    </row>
    <row r="110" spans="1:17" x14ac:dyDescent="0.45">
      <c r="A110" s="7" t="s">
        <v>5</v>
      </c>
      <c r="B110" s="35"/>
      <c r="C110" s="9"/>
      <c r="D110" s="9"/>
      <c r="E110" s="35"/>
      <c r="F110" s="35"/>
      <c r="G110" s="9"/>
      <c r="H110" s="9"/>
      <c r="I110" s="35"/>
      <c r="J110" s="11" t="s">
        <v>24</v>
      </c>
      <c r="K110" s="35"/>
      <c r="L110" s="11" t="s">
        <v>10</v>
      </c>
      <c r="M110" s="35"/>
      <c r="N110" s="35"/>
      <c r="O110" s="35"/>
      <c r="P110" s="35"/>
      <c r="Q110" s="10"/>
    </row>
    <row r="111" spans="1:17" x14ac:dyDescent="0.45">
      <c r="A111" s="7" t="s">
        <v>0</v>
      </c>
      <c r="B111" s="11" t="s">
        <v>3</v>
      </c>
      <c r="C111" s="12" t="s">
        <v>1</v>
      </c>
      <c r="D111" s="12" t="s">
        <v>4</v>
      </c>
      <c r="E111" s="11" t="s">
        <v>7</v>
      </c>
      <c r="F111" s="37" t="s">
        <v>92</v>
      </c>
      <c r="G111" s="12" t="s">
        <v>8</v>
      </c>
      <c r="H111" s="12" t="s">
        <v>9</v>
      </c>
      <c r="I111" s="33" t="s">
        <v>70</v>
      </c>
      <c r="J111" s="11" t="s">
        <v>23</v>
      </c>
      <c r="K111" s="35"/>
      <c r="L111" s="31">
        <v>193274.88</v>
      </c>
      <c r="M111" s="35" t="s">
        <v>82</v>
      </c>
      <c r="N111" s="35"/>
      <c r="O111" s="35"/>
      <c r="P111" s="35"/>
      <c r="Q111" s="10"/>
    </row>
    <row r="112" spans="1:17" x14ac:dyDescent="0.45">
      <c r="A112" s="13" t="s">
        <v>103</v>
      </c>
      <c r="B112" s="35">
        <v>51</v>
      </c>
      <c r="C112" s="9">
        <v>57.12</v>
      </c>
      <c r="D112" s="9">
        <f>C112*B112</f>
        <v>2913.12</v>
      </c>
      <c r="E112" s="36" t="s">
        <v>37</v>
      </c>
      <c r="F112" s="38">
        <f>D112/D115</f>
        <v>0.28733074519458385</v>
      </c>
      <c r="G112" s="9">
        <v>58.49</v>
      </c>
      <c r="H112" s="9">
        <f>(B112*G112)-D112</f>
        <v>69.870000000000346</v>
      </c>
      <c r="I112" s="35" t="s">
        <v>71</v>
      </c>
      <c r="J112" s="36">
        <f>G112*B112</f>
        <v>2982.9900000000002</v>
      </c>
      <c r="K112" s="35" t="str">
        <f>"sell "&amp;B112&amp;" "&amp;A112&amp;" @ $"&amp;G112</f>
        <v>sell 51 DOCN @ $58.49</v>
      </c>
      <c r="L112" s="9">
        <f>L111+(G112*B112)</f>
        <v>196257.87</v>
      </c>
      <c r="M112" s="35"/>
      <c r="N112" s="35"/>
      <c r="O112" s="35"/>
      <c r="P112" s="35"/>
      <c r="Q112" s="10"/>
    </row>
    <row r="113" spans="1:17" x14ac:dyDescent="0.45">
      <c r="A113" s="13" t="s">
        <v>104</v>
      </c>
      <c r="B113" s="35">
        <v>30</v>
      </c>
      <c r="C113" s="9">
        <v>123.85</v>
      </c>
      <c r="D113" s="9">
        <f>C113*B113</f>
        <v>3715.5</v>
      </c>
      <c r="E113" s="36" t="s">
        <v>37</v>
      </c>
      <c r="F113" s="38">
        <f>D113/D115</f>
        <v>0.36647216172710917</v>
      </c>
      <c r="G113" s="32">
        <v>125.15</v>
      </c>
      <c r="H113" s="9">
        <f>(B113*G113)-D113</f>
        <v>39</v>
      </c>
      <c r="I113" s="35" t="s">
        <v>71</v>
      </c>
      <c r="J113" s="36">
        <f>G113*B113</f>
        <v>3754.5</v>
      </c>
      <c r="K113" s="35" t="str">
        <f>"sell "&amp;B113&amp;" "&amp;A113&amp;" @ $"&amp;G113</f>
        <v>sell 30 SPSC @ $125.15</v>
      </c>
      <c r="L113" s="9">
        <f>L112+(G113*B113)</f>
        <v>200012.37</v>
      </c>
      <c r="M113" s="35"/>
      <c r="N113" s="35"/>
      <c r="O113" s="35"/>
      <c r="P113" s="35"/>
      <c r="Q113" s="10"/>
    </row>
    <row r="114" spans="1:17" x14ac:dyDescent="0.45">
      <c r="A114" s="13" t="s">
        <v>105</v>
      </c>
      <c r="B114" s="35">
        <v>366</v>
      </c>
      <c r="C114" s="9">
        <v>9.59</v>
      </c>
      <c r="D114" s="9">
        <f>C114*B114</f>
        <v>3509.94</v>
      </c>
      <c r="E114" s="36" t="s">
        <v>37</v>
      </c>
      <c r="F114" s="38">
        <f>D114/D115</f>
        <v>0.34619709307830698</v>
      </c>
      <c r="G114" s="32">
        <v>9.56</v>
      </c>
      <c r="H114" s="9">
        <f>(B114*G114)-D114</f>
        <v>-10.980000000000018</v>
      </c>
      <c r="I114" s="35" t="s">
        <v>71</v>
      </c>
      <c r="J114" s="36">
        <f>G114*B114</f>
        <v>3498.96</v>
      </c>
      <c r="K114" s="35" t="str">
        <f>"sell "&amp;B114&amp;" "&amp;A114&amp;" @ $"&amp;G114</f>
        <v>sell 366 GOSS @ $9.56</v>
      </c>
      <c r="L114" s="9">
        <f>L113+(G114*B114)</f>
        <v>203511.33</v>
      </c>
      <c r="M114" s="35" t="s">
        <v>22</v>
      </c>
      <c r="N114" s="35"/>
      <c r="O114" s="35"/>
      <c r="P114" s="35"/>
      <c r="Q114" s="10"/>
    </row>
    <row r="115" spans="1:17" x14ac:dyDescent="0.45">
      <c r="A115" s="13"/>
      <c r="B115" s="35"/>
      <c r="C115" s="9"/>
      <c r="D115" s="9">
        <f>SUM(D112:D114)</f>
        <v>10138.56</v>
      </c>
      <c r="E115" s="36"/>
      <c r="F115" s="38">
        <f>SUM(F112:F114)</f>
        <v>1</v>
      </c>
      <c r="G115" s="32"/>
      <c r="H115" s="9">
        <f>SUM(H112:H114)</f>
        <v>97.890000000000327</v>
      </c>
      <c r="I115" s="35"/>
      <c r="J115" s="36">
        <f>SUM(J112:J114)</f>
        <v>10236.450000000001</v>
      </c>
      <c r="K115" s="35"/>
      <c r="L115" s="9"/>
      <c r="M115" s="35"/>
      <c r="N115" s="35"/>
      <c r="O115" s="35"/>
      <c r="P115" s="35"/>
      <c r="Q115" s="10"/>
    </row>
    <row r="116" spans="1:17" x14ac:dyDescent="0.45">
      <c r="A116" s="13"/>
      <c r="B116" s="35"/>
      <c r="C116" s="9"/>
      <c r="D116" s="9"/>
      <c r="E116" s="35"/>
      <c r="F116" s="35"/>
      <c r="G116" s="32"/>
      <c r="H116" s="9"/>
      <c r="I116" s="35"/>
      <c r="J116" s="35"/>
      <c r="K116" s="35"/>
      <c r="L116" s="9"/>
      <c r="M116" s="35"/>
      <c r="N116" s="35"/>
      <c r="O116" s="35"/>
      <c r="P116" s="35"/>
      <c r="Q116" s="10"/>
    </row>
    <row r="117" spans="1:17" x14ac:dyDescent="0.45">
      <c r="A117" s="13"/>
      <c r="B117" s="35"/>
      <c r="C117" s="9"/>
      <c r="D117" s="9"/>
      <c r="E117" s="19"/>
      <c r="F117" s="35"/>
      <c r="G117" s="32"/>
      <c r="H117" s="9"/>
      <c r="I117" s="35"/>
      <c r="J117" s="35"/>
      <c r="K117" s="35"/>
      <c r="L117" s="9"/>
      <c r="M117" s="11" t="s">
        <v>20</v>
      </c>
      <c r="N117" s="35"/>
      <c r="O117" s="35"/>
      <c r="P117" s="35"/>
      <c r="Q117" s="10"/>
    </row>
    <row r="118" spans="1:17" x14ac:dyDescent="0.45">
      <c r="A118" s="7" t="s">
        <v>6</v>
      </c>
      <c r="B118" s="35"/>
      <c r="C118" s="9"/>
      <c r="D118" s="9"/>
      <c r="E118" s="19"/>
      <c r="F118" s="35"/>
      <c r="G118" s="32"/>
      <c r="H118" s="9"/>
      <c r="I118" s="35"/>
      <c r="J118" s="35"/>
      <c r="K118" s="35"/>
      <c r="L118" s="9"/>
      <c r="M118" s="11" t="s">
        <v>21</v>
      </c>
      <c r="N118" s="35"/>
      <c r="O118" s="35"/>
      <c r="P118" s="35"/>
      <c r="Q118" s="10"/>
    </row>
    <row r="119" spans="1:17" x14ac:dyDescent="0.45">
      <c r="A119" s="7" t="s">
        <v>0</v>
      </c>
      <c r="B119" s="11" t="s">
        <v>3</v>
      </c>
      <c r="C119" s="12" t="s">
        <v>1</v>
      </c>
      <c r="D119" s="12" t="s">
        <v>2</v>
      </c>
      <c r="E119" s="22" t="s">
        <v>7</v>
      </c>
      <c r="F119" s="39" t="s">
        <v>92</v>
      </c>
      <c r="G119" s="33" t="s">
        <v>8</v>
      </c>
      <c r="H119" s="12" t="s">
        <v>9</v>
      </c>
      <c r="I119" s="35"/>
      <c r="J119" s="35"/>
      <c r="K119" s="35"/>
      <c r="L119" s="9"/>
      <c r="M119" s="36">
        <f>L114</f>
        <v>203511.33</v>
      </c>
      <c r="N119" s="35"/>
      <c r="O119" s="35"/>
      <c r="P119" s="35"/>
      <c r="Q119" s="10"/>
    </row>
    <row r="120" spans="1:17" x14ac:dyDescent="0.45">
      <c r="A120" s="13" t="s">
        <v>110</v>
      </c>
      <c r="B120" s="35">
        <v>55</v>
      </c>
      <c r="C120" s="9">
        <v>36.619999999999997</v>
      </c>
      <c r="D120" s="9">
        <f>C120*B120</f>
        <v>2014.1</v>
      </c>
      <c r="E120" s="36" t="s">
        <v>37</v>
      </c>
      <c r="F120" s="38">
        <f>D120/D123</f>
        <v>0.16759028124479947</v>
      </c>
      <c r="G120" s="9">
        <v>36.67</v>
      </c>
      <c r="H120" s="9">
        <f>(B120*G120)-D120</f>
        <v>2.7500000000002274</v>
      </c>
      <c r="I120" s="35" t="s">
        <v>71</v>
      </c>
      <c r="J120" s="35"/>
      <c r="K120" s="35" t="str">
        <f>"buy "&amp;B120&amp;" "&amp;A120&amp;" @ $"&amp;G120</f>
        <v>buy 55 ITOS @ $36.67</v>
      </c>
      <c r="L120" s="9">
        <f>L114-(G120*B120)</f>
        <v>201494.47999999998</v>
      </c>
      <c r="M120" s="36">
        <f>L111-(G120*B120)</f>
        <v>191258.03</v>
      </c>
      <c r="N120" s="35"/>
      <c r="O120" s="35"/>
      <c r="P120" s="35"/>
      <c r="Q120" s="10"/>
    </row>
    <row r="121" spans="1:17" x14ac:dyDescent="0.45">
      <c r="A121" s="13" t="s">
        <v>111</v>
      </c>
      <c r="B121" s="35">
        <v>171</v>
      </c>
      <c r="C121" s="9">
        <v>45.8</v>
      </c>
      <c r="D121" s="9">
        <f>C121*B121</f>
        <v>7831.7999999999993</v>
      </c>
      <c r="E121" s="36" t="s">
        <v>37</v>
      </c>
      <c r="F121" s="38">
        <f>D121/D123</f>
        <v>0.65167249126310534</v>
      </c>
      <c r="G121" s="9">
        <v>45.59</v>
      </c>
      <c r="H121" s="9">
        <f>(B121*G121)-D121</f>
        <v>-35.909999999998945</v>
      </c>
      <c r="I121" s="35" t="s">
        <v>71</v>
      </c>
      <c r="J121" s="35"/>
      <c r="K121" s="35" t="str">
        <f>"buy "&amp;B121&amp;" "&amp;A121&amp;" @ $"&amp;G121</f>
        <v>buy 171 EPC @ $45.59</v>
      </c>
      <c r="L121" s="9">
        <f>L120-(G121*B121)</f>
        <v>193698.58999999997</v>
      </c>
      <c r="M121" s="36">
        <f>M120-(G121*B121)</f>
        <v>183462.13999999998</v>
      </c>
      <c r="N121" s="35"/>
      <c r="O121" s="35"/>
      <c r="P121" s="35"/>
      <c r="Q121" s="10"/>
    </row>
    <row r="122" spans="1:17" x14ac:dyDescent="0.45">
      <c r="A122" s="23" t="s">
        <v>112</v>
      </c>
      <c r="B122" s="24">
        <v>107</v>
      </c>
      <c r="C122" s="25">
        <v>20.3</v>
      </c>
      <c r="D122" s="25">
        <f>C122*B122</f>
        <v>2172.1</v>
      </c>
      <c r="E122" s="36" t="s">
        <v>37</v>
      </c>
      <c r="F122" s="38">
        <f>D122/D123</f>
        <v>0.18073722749209517</v>
      </c>
      <c r="G122" s="25">
        <v>20.41</v>
      </c>
      <c r="H122" s="25">
        <f>(B122*G122)-D122</f>
        <v>11.769999999999982</v>
      </c>
      <c r="I122" s="35" t="s">
        <v>71</v>
      </c>
      <c r="J122" s="35"/>
      <c r="K122" s="35" t="str">
        <f>"buy "&amp;B122&amp;" "&amp;A122&amp;" @ $"&amp;G122</f>
        <v>buy 107 F @ $20.41</v>
      </c>
      <c r="L122" s="9">
        <f>L121-(G122*B122)</f>
        <v>191514.71999999997</v>
      </c>
      <c r="M122" s="36">
        <f>M121-(G122*B122)</f>
        <v>181278.27</v>
      </c>
      <c r="N122" s="35" t="str">
        <f>TEXT(ROUND(M122,2),"$#,##0.00")&amp;" will be the balance in the account after purchases.  "</f>
        <v xml:space="preserve">$181,278.27 will be the balance in the account after purchases.  </v>
      </c>
      <c r="O122" s="35"/>
      <c r="P122" s="35"/>
      <c r="Q122" s="10"/>
    </row>
    <row r="123" spans="1:17" x14ac:dyDescent="0.45">
      <c r="A123" s="13"/>
      <c r="B123" s="35"/>
      <c r="C123" s="9"/>
      <c r="D123" s="9">
        <f>SUM(D120:D122)</f>
        <v>12018</v>
      </c>
      <c r="E123" s="35"/>
      <c r="F123" s="38">
        <f>SUM(F120:F122)</f>
        <v>1</v>
      </c>
      <c r="G123" s="9" t="s">
        <v>15</v>
      </c>
      <c r="H123" s="9">
        <f>SUM(H120:H122)</f>
        <v>-21.389999999998736</v>
      </c>
      <c r="I123" s="35"/>
      <c r="J123" s="35"/>
      <c r="K123" s="35"/>
      <c r="L123" s="9"/>
      <c r="M123" s="35"/>
      <c r="N123" s="35" t="s">
        <v>27</v>
      </c>
      <c r="O123" s="35"/>
      <c r="P123" s="35"/>
      <c r="Q123" s="10"/>
    </row>
    <row r="124" spans="1:17" x14ac:dyDescent="0.45">
      <c r="A124" s="13"/>
      <c r="B124" s="35"/>
      <c r="C124" s="9"/>
      <c r="D124" s="9"/>
      <c r="E124" s="35"/>
      <c r="F124" s="35"/>
      <c r="G124" s="9"/>
      <c r="H124" s="9"/>
      <c r="I124" s="35"/>
      <c r="J124" s="35"/>
      <c r="K124" s="35"/>
      <c r="L124" s="9"/>
      <c r="M124" s="11" t="str">
        <f>IF(J115+M122&gt;0,"Credit Surplus","Credit Shortage")</f>
        <v>Credit Surplus</v>
      </c>
      <c r="N124" s="36">
        <f>J115+M122</f>
        <v>191514.72</v>
      </c>
      <c r="O124" s="35" t="s">
        <v>60</v>
      </c>
      <c r="P124" s="35"/>
      <c r="Q124" s="10"/>
    </row>
    <row r="125" spans="1:17" x14ac:dyDescent="0.45">
      <c r="A125" s="13"/>
      <c r="B125" s="35"/>
      <c r="C125" s="9"/>
      <c r="D125" s="9"/>
      <c r="E125" s="35"/>
      <c r="F125" s="35"/>
      <c r="G125" s="9"/>
      <c r="H125" s="9"/>
      <c r="I125" s="35"/>
      <c r="J125" s="35"/>
      <c r="K125" s="35"/>
      <c r="L125" s="9"/>
      <c r="M125" s="35"/>
      <c r="N125" s="35"/>
      <c r="O125" s="35"/>
      <c r="P125" s="35"/>
      <c r="Q125" s="10"/>
    </row>
    <row r="126" spans="1:17" x14ac:dyDescent="0.45">
      <c r="A126" s="13"/>
      <c r="B126" s="35"/>
      <c r="C126" s="9"/>
      <c r="D126" s="9"/>
      <c r="E126" s="35"/>
      <c r="F126" s="35"/>
      <c r="G126" s="9"/>
      <c r="H126" s="9"/>
      <c r="I126" s="35"/>
      <c r="J126" s="35"/>
      <c r="K126" s="35"/>
      <c r="L126" s="35"/>
      <c r="M126" s="35"/>
      <c r="N126" s="35"/>
      <c r="O126" s="35"/>
      <c r="P126" s="35"/>
      <c r="Q126" s="10"/>
    </row>
    <row r="127" spans="1:17" x14ac:dyDescent="0.45">
      <c r="A127" s="13" t="s">
        <v>11</v>
      </c>
      <c r="B127" s="35"/>
      <c r="C127" s="9"/>
      <c r="D127" s="21">
        <v>119.71</v>
      </c>
      <c r="E127" s="35" t="s">
        <v>76</v>
      </c>
      <c r="F127" s="35"/>
      <c r="G127" s="9"/>
      <c r="H127" s="9"/>
      <c r="I127" s="35"/>
      <c r="J127" s="35"/>
      <c r="K127" s="35"/>
      <c r="L127" s="35"/>
      <c r="M127" s="35"/>
      <c r="N127" s="35"/>
      <c r="O127" s="35"/>
      <c r="P127" s="35"/>
      <c r="Q127" s="10"/>
    </row>
    <row r="128" spans="1:17" x14ac:dyDescent="0.45">
      <c r="A128" s="13" t="s">
        <v>12</v>
      </c>
      <c r="B128" s="35"/>
      <c r="C128" s="9"/>
      <c r="D128" s="9">
        <f>H115</f>
        <v>97.890000000000327</v>
      </c>
      <c r="E128" s="35" t="s">
        <v>16</v>
      </c>
      <c r="F128" s="35"/>
      <c r="G128" s="9"/>
      <c r="H128" s="9"/>
      <c r="I128" s="35"/>
      <c r="J128" s="35"/>
      <c r="K128" s="35"/>
      <c r="L128" s="35"/>
      <c r="M128" s="35"/>
      <c r="N128" s="35"/>
      <c r="O128" s="35"/>
      <c r="P128" s="35"/>
      <c r="Q128" s="10"/>
    </row>
    <row r="129" spans="1:17" x14ac:dyDescent="0.45">
      <c r="A129" s="13" t="s">
        <v>13</v>
      </c>
      <c r="B129" s="35"/>
      <c r="C129" s="9"/>
      <c r="D129" s="9">
        <f>D127+D128</f>
        <v>217.60000000000031</v>
      </c>
      <c r="E129" s="35"/>
      <c r="F129" s="35"/>
      <c r="G129" s="9"/>
      <c r="H129" s="9"/>
      <c r="I129" s="35"/>
      <c r="J129" s="35"/>
      <c r="K129" s="35"/>
      <c r="L129" s="35"/>
      <c r="M129" s="35"/>
      <c r="N129" s="35"/>
      <c r="O129" s="35"/>
      <c r="P129" s="35"/>
      <c r="Q129" s="10"/>
    </row>
    <row r="130" spans="1:17" x14ac:dyDescent="0.45">
      <c r="A130" s="13" t="s">
        <v>14</v>
      </c>
      <c r="B130" s="35"/>
      <c r="C130" s="9"/>
      <c r="D130" s="9">
        <f>H123</f>
        <v>-21.389999999998736</v>
      </c>
      <c r="E130" s="35" t="s">
        <v>17</v>
      </c>
      <c r="F130" s="35"/>
      <c r="G130" s="9"/>
      <c r="H130" s="9"/>
      <c r="I130" s="35"/>
      <c r="J130" s="35"/>
      <c r="K130" s="35"/>
      <c r="L130" s="35"/>
      <c r="M130" s="35"/>
      <c r="N130" s="35"/>
      <c r="O130" s="35"/>
      <c r="P130" s="35"/>
      <c r="Q130" s="10"/>
    </row>
    <row r="131" spans="1:17" x14ac:dyDescent="0.45">
      <c r="A131" s="13" t="s">
        <v>13</v>
      </c>
      <c r="B131" s="35"/>
      <c r="C131" s="9"/>
      <c r="D131" s="27">
        <f>D129-D130</f>
        <v>238.98999999999904</v>
      </c>
      <c r="E131" s="19" t="s">
        <v>18</v>
      </c>
      <c r="F131" s="35"/>
      <c r="G131" s="9"/>
      <c r="H131" s="9"/>
      <c r="I131" s="35"/>
      <c r="J131" s="35"/>
      <c r="K131" s="35"/>
      <c r="L131" s="35"/>
      <c r="M131" s="35"/>
      <c r="N131" s="35"/>
      <c r="O131" s="35"/>
      <c r="P131" s="35"/>
      <c r="Q131" s="10"/>
    </row>
    <row r="132" spans="1:17" ht="14.65" thickBot="1" x14ac:dyDescent="0.5">
      <c r="A132" s="15"/>
      <c r="B132" s="16"/>
      <c r="C132" s="17"/>
      <c r="D132" s="17"/>
      <c r="E132" s="16"/>
      <c r="F132" s="16"/>
      <c r="G132" s="17"/>
      <c r="H132" s="17"/>
      <c r="I132" s="16"/>
      <c r="J132" s="16"/>
      <c r="K132" s="16"/>
      <c r="L132" s="16"/>
      <c r="M132" s="16"/>
      <c r="N132" s="16"/>
      <c r="O132" s="16"/>
      <c r="P132" s="16"/>
      <c r="Q132" s="18"/>
    </row>
    <row r="133" spans="1:17" ht="14.65" thickTop="1" x14ac:dyDescent="0.45"/>
    <row r="134" spans="1:17" ht="14.65" thickBot="1" x14ac:dyDescent="0.5"/>
    <row r="135" spans="1:17" ht="14.65" thickTop="1" x14ac:dyDescent="0.45">
      <c r="A135" s="2"/>
      <c r="B135" s="3"/>
      <c r="C135" s="4">
        <v>44561</v>
      </c>
      <c r="D135" s="5"/>
      <c r="E135" s="3"/>
      <c r="F135" s="3"/>
      <c r="G135" s="5"/>
      <c r="H135" s="5"/>
      <c r="I135" s="3"/>
      <c r="J135" s="3"/>
      <c r="K135" s="3"/>
      <c r="L135" s="20" t="s">
        <v>19</v>
      </c>
      <c r="M135" s="3"/>
      <c r="N135" s="3"/>
      <c r="O135" s="3"/>
      <c r="P135" s="3"/>
      <c r="Q135" s="6"/>
    </row>
    <row r="136" spans="1:17" x14ac:dyDescent="0.45">
      <c r="A136" s="7" t="s">
        <v>5</v>
      </c>
      <c r="B136" s="35"/>
      <c r="C136" s="9"/>
      <c r="D136" s="9"/>
      <c r="E136" s="35"/>
      <c r="F136" s="35"/>
      <c r="G136" s="9"/>
      <c r="H136" s="9"/>
      <c r="I136" s="35"/>
      <c r="J136" s="11" t="s">
        <v>24</v>
      </c>
      <c r="K136" s="35"/>
      <c r="L136" s="11" t="s">
        <v>10</v>
      </c>
      <c r="M136" s="35"/>
      <c r="N136" s="35"/>
      <c r="O136" s="35"/>
      <c r="P136" s="35"/>
      <c r="Q136" s="10"/>
    </row>
    <row r="137" spans="1:17" x14ac:dyDescent="0.45">
      <c r="A137" s="7" t="s">
        <v>0</v>
      </c>
      <c r="B137" s="11" t="s">
        <v>3</v>
      </c>
      <c r="C137" s="12" t="s">
        <v>1</v>
      </c>
      <c r="D137" s="12" t="s">
        <v>4</v>
      </c>
      <c r="E137" s="11" t="s">
        <v>7</v>
      </c>
      <c r="F137" s="37" t="s">
        <v>92</v>
      </c>
      <c r="G137" s="12" t="s">
        <v>8</v>
      </c>
      <c r="H137" s="12" t="s">
        <v>9</v>
      </c>
      <c r="I137" s="33" t="s">
        <v>70</v>
      </c>
      <c r="J137" s="11" t="s">
        <v>23</v>
      </c>
      <c r="K137" s="35"/>
      <c r="L137" s="31">
        <v>193274.88</v>
      </c>
      <c r="M137" s="35" t="s">
        <v>82</v>
      </c>
      <c r="N137" s="35"/>
      <c r="O137" s="35"/>
      <c r="P137" s="35"/>
      <c r="Q137" s="10"/>
    </row>
    <row r="138" spans="1:17" x14ac:dyDescent="0.45">
      <c r="A138" s="13" t="s">
        <v>100</v>
      </c>
      <c r="B138" s="35">
        <v>10</v>
      </c>
      <c r="C138" s="9">
        <v>264.83999999999997</v>
      </c>
      <c r="D138" s="9">
        <f>C138*B138</f>
        <v>2648.3999999999996</v>
      </c>
      <c r="E138" s="36" t="s">
        <v>93</v>
      </c>
      <c r="F138" s="38">
        <f>D138/D141</f>
        <v>0.26229261413155436</v>
      </c>
      <c r="G138" s="9">
        <v>265.77999999999997</v>
      </c>
      <c r="H138" s="9">
        <f>(B138*G138)-D138</f>
        <v>9.4000000000000909</v>
      </c>
      <c r="I138" s="35" t="s">
        <v>71</v>
      </c>
      <c r="J138" s="36">
        <f>G138*B138</f>
        <v>2657.7999999999997</v>
      </c>
      <c r="K138" s="35" t="str">
        <f>"sell "&amp;B138&amp;" "&amp;A138&amp;" @ $"&amp;G138</f>
        <v>sell 10 RGEN @ $265.78</v>
      </c>
      <c r="L138" s="9">
        <f>L137+(G138*B138)</f>
        <v>195932.68</v>
      </c>
      <c r="M138" s="35"/>
      <c r="N138" s="35"/>
      <c r="O138" s="35"/>
      <c r="P138" s="35"/>
      <c r="Q138" s="10"/>
    </row>
    <row r="139" spans="1:17" x14ac:dyDescent="0.45">
      <c r="A139" s="13" t="s">
        <v>101</v>
      </c>
      <c r="B139" s="35">
        <v>16</v>
      </c>
      <c r="C139" s="9">
        <v>236.16</v>
      </c>
      <c r="D139" s="9">
        <f>C139*B139</f>
        <v>3778.56</v>
      </c>
      <c r="E139" s="36" t="s">
        <v>93</v>
      </c>
      <c r="F139" s="38">
        <f>D139/D141</f>
        <v>0.37422156020726705</v>
      </c>
      <c r="G139" s="32">
        <v>234.86</v>
      </c>
      <c r="H139" s="9">
        <f>(B139*G139)-D139</f>
        <v>-20.799999999999727</v>
      </c>
      <c r="I139" s="35" t="s">
        <v>71</v>
      </c>
      <c r="J139" s="36">
        <f>G139*B139</f>
        <v>3757.76</v>
      </c>
      <c r="K139" s="35" t="str">
        <f>"sell "&amp;B139&amp;" "&amp;A139&amp;" @ $"&amp;G139</f>
        <v>sell 16 PCTY @ $234.86</v>
      </c>
      <c r="L139" s="9">
        <f>L138+(G139*B139)</f>
        <v>199690.44</v>
      </c>
      <c r="M139" s="35"/>
      <c r="N139" s="35"/>
      <c r="O139" s="35"/>
      <c r="P139" s="35"/>
      <c r="Q139" s="10"/>
    </row>
    <row r="140" spans="1:17" x14ac:dyDescent="0.45">
      <c r="A140" s="13" t="s">
        <v>102</v>
      </c>
      <c r="B140" s="35">
        <v>52</v>
      </c>
      <c r="C140" s="9">
        <v>70.58</v>
      </c>
      <c r="D140" s="9">
        <f>C140*B140</f>
        <v>3670.16</v>
      </c>
      <c r="E140" s="36" t="s">
        <v>93</v>
      </c>
      <c r="F140" s="38">
        <f>D140/D141</f>
        <v>0.36348582566117865</v>
      </c>
      <c r="G140" s="32">
        <v>70.819999999999993</v>
      </c>
      <c r="H140" s="9">
        <f>(B140*G140)-D140</f>
        <v>12.479999999999563</v>
      </c>
      <c r="I140" s="35" t="s">
        <v>71</v>
      </c>
      <c r="J140" s="36">
        <f>G140*B140</f>
        <v>3682.6399999999994</v>
      </c>
      <c r="K140" s="35" t="str">
        <f>"sell "&amp;B140&amp;" "&amp;A140&amp;" @ $"&amp;G140</f>
        <v>sell 52 INMD @ $70.82</v>
      </c>
      <c r="L140" s="9">
        <f>L139+(G140*B140)</f>
        <v>203373.08000000002</v>
      </c>
      <c r="M140" s="35" t="s">
        <v>22</v>
      </c>
      <c r="N140" s="35"/>
      <c r="O140" s="35"/>
      <c r="P140" s="35"/>
      <c r="Q140" s="10"/>
    </row>
    <row r="141" spans="1:17" x14ac:dyDescent="0.45">
      <c r="A141" s="13"/>
      <c r="B141" s="35"/>
      <c r="C141" s="9"/>
      <c r="D141" s="9">
        <f>SUM(D138:D140)</f>
        <v>10097.119999999999</v>
      </c>
      <c r="E141" s="36"/>
      <c r="F141" s="38">
        <f>SUM(F138:F140)</f>
        <v>1</v>
      </c>
      <c r="G141" s="32"/>
      <c r="H141" s="9">
        <f>SUM(H138:H140)</f>
        <v>1.0799999999999272</v>
      </c>
      <c r="I141" s="35"/>
      <c r="J141" s="36">
        <f>SUM(J138:J140)</f>
        <v>10098.199999999999</v>
      </c>
      <c r="K141" s="35"/>
      <c r="L141" s="9"/>
      <c r="M141" s="35"/>
      <c r="N141" s="35"/>
      <c r="O141" s="35"/>
      <c r="P141" s="35"/>
      <c r="Q141" s="10"/>
    </row>
    <row r="142" spans="1:17" x14ac:dyDescent="0.45">
      <c r="A142" s="13"/>
      <c r="B142" s="35"/>
      <c r="C142" s="9"/>
      <c r="D142" s="9"/>
      <c r="E142" s="35"/>
      <c r="F142" s="35"/>
      <c r="G142" s="32"/>
      <c r="H142" s="9"/>
      <c r="I142" s="35"/>
      <c r="J142" s="35"/>
      <c r="K142" s="35"/>
      <c r="L142" s="9"/>
      <c r="M142" s="35"/>
      <c r="N142" s="35"/>
      <c r="O142" s="35"/>
      <c r="P142" s="35"/>
      <c r="Q142" s="10"/>
    </row>
    <row r="143" spans="1:17" x14ac:dyDescent="0.45">
      <c r="A143" s="13"/>
      <c r="B143" s="35"/>
      <c r="C143" s="9"/>
      <c r="D143" s="9"/>
      <c r="E143" s="19"/>
      <c r="F143" s="35"/>
      <c r="G143" s="32"/>
      <c r="H143" s="9"/>
      <c r="I143" s="35"/>
      <c r="J143" s="35"/>
      <c r="K143" s="35"/>
      <c r="L143" s="9"/>
      <c r="M143" s="11" t="s">
        <v>20</v>
      </c>
      <c r="N143" s="35"/>
      <c r="O143" s="35"/>
      <c r="P143" s="35"/>
      <c r="Q143" s="10"/>
    </row>
    <row r="144" spans="1:17" x14ac:dyDescent="0.45">
      <c r="A144" s="7" t="s">
        <v>6</v>
      </c>
      <c r="B144" s="35"/>
      <c r="C144" s="9"/>
      <c r="D144" s="9"/>
      <c r="E144" s="19"/>
      <c r="F144" s="35"/>
      <c r="G144" s="32"/>
      <c r="H144" s="9"/>
      <c r="I144" s="35"/>
      <c r="J144" s="35"/>
      <c r="K144" s="35"/>
      <c r="L144" s="9"/>
      <c r="M144" s="11" t="s">
        <v>21</v>
      </c>
      <c r="N144" s="35"/>
      <c r="O144" s="35"/>
      <c r="P144" s="35"/>
      <c r="Q144" s="10"/>
    </row>
    <row r="145" spans="1:17" x14ac:dyDescent="0.45">
      <c r="A145" s="7" t="s">
        <v>0</v>
      </c>
      <c r="B145" s="11" t="s">
        <v>3</v>
      </c>
      <c r="C145" s="12" t="s">
        <v>1</v>
      </c>
      <c r="D145" s="12" t="s">
        <v>2</v>
      </c>
      <c r="E145" s="22" t="s">
        <v>7</v>
      </c>
      <c r="F145" s="39" t="s">
        <v>92</v>
      </c>
      <c r="G145" s="33" t="s">
        <v>8</v>
      </c>
      <c r="H145" s="12" t="s">
        <v>9</v>
      </c>
      <c r="I145" s="35"/>
      <c r="J145" s="35"/>
      <c r="K145" s="35"/>
      <c r="L145" s="9"/>
      <c r="M145" s="36">
        <f>L140</f>
        <v>203373.08000000002</v>
      </c>
      <c r="N145" s="35"/>
      <c r="O145" s="35"/>
      <c r="P145" s="35"/>
      <c r="Q145" s="10"/>
    </row>
    <row r="146" spans="1:17" x14ac:dyDescent="0.45">
      <c r="A146" s="13" t="s">
        <v>107</v>
      </c>
      <c r="B146" s="35">
        <v>161</v>
      </c>
      <c r="C146" s="9">
        <v>60.56</v>
      </c>
      <c r="D146" s="9">
        <f>C146*B146</f>
        <v>9750.16</v>
      </c>
      <c r="E146" s="36" t="s">
        <v>93</v>
      </c>
      <c r="F146" s="38">
        <f>D146/D149</f>
        <v>0.65081724617375802</v>
      </c>
      <c r="G146" s="9">
        <v>61.01</v>
      </c>
      <c r="H146" s="9">
        <f>(B146*G146)-D146</f>
        <v>72.450000000000728</v>
      </c>
      <c r="I146" s="35" t="s">
        <v>71</v>
      </c>
      <c r="J146" s="35"/>
      <c r="K146" s="35" t="str">
        <f>"buy "&amp;B146&amp;" "&amp;A146&amp;" @ $"&amp;G146</f>
        <v>buy 161 AOSL @ $61.01</v>
      </c>
      <c r="L146" s="9">
        <f>L140-(G146*B146)</f>
        <v>193550.47000000003</v>
      </c>
      <c r="M146" s="36">
        <f>L137-(G146*B146)</f>
        <v>183452.27000000002</v>
      </c>
      <c r="N146" s="35"/>
      <c r="O146" s="35"/>
      <c r="P146" s="35"/>
      <c r="Q146" s="10"/>
    </row>
    <row r="147" spans="1:17" x14ac:dyDescent="0.45">
      <c r="A147" s="13" t="s">
        <v>108</v>
      </c>
      <c r="B147" s="35">
        <v>16</v>
      </c>
      <c r="C147" s="9">
        <v>143.1</v>
      </c>
      <c r="D147" s="9">
        <f>C147*B147</f>
        <v>2289.6</v>
      </c>
      <c r="E147" s="36" t="s">
        <v>93</v>
      </c>
      <c r="F147" s="38">
        <f>D147/D149</f>
        <v>0.15282940657788552</v>
      </c>
      <c r="G147" s="9">
        <v>144.37</v>
      </c>
      <c r="H147" s="9">
        <f>(B147*G147)-D147</f>
        <v>20.320000000000164</v>
      </c>
      <c r="I147" s="35" t="s">
        <v>71</v>
      </c>
      <c r="J147" s="35"/>
      <c r="K147" s="35" t="str">
        <f>"buy "&amp;B147&amp;" "&amp;A147&amp;" @ $"&amp;G147</f>
        <v>buy 16 WIRE @ $144.37</v>
      </c>
      <c r="L147" s="9">
        <f>L146-(G147*B147)</f>
        <v>191240.55000000002</v>
      </c>
      <c r="M147" s="36">
        <f>M146-(G147*B147)</f>
        <v>181142.35</v>
      </c>
      <c r="N147" s="35"/>
      <c r="O147" s="35"/>
      <c r="P147" s="35"/>
      <c r="Q147" s="10"/>
    </row>
    <row r="148" spans="1:17" x14ac:dyDescent="0.45">
      <c r="A148" s="23" t="s">
        <v>109</v>
      </c>
      <c r="B148" s="24">
        <v>45</v>
      </c>
      <c r="C148" s="25">
        <v>65.37</v>
      </c>
      <c r="D148" s="25">
        <f>C148*B148</f>
        <v>2941.65</v>
      </c>
      <c r="E148" s="36" t="s">
        <v>93</v>
      </c>
      <c r="F148" s="38">
        <f>D148/D149</f>
        <v>0.19635334724835646</v>
      </c>
      <c r="G148" s="25">
        <v>66</v>
      </c>
      <c r="H148" s="25">
        <f>(B148*G148)-D148</f>
        <v>28.349999999999909</v>
      </c>
      <c r="I148" s="35" t="s">
        <v>71</v>
      </c>
      <c r="J148" s="35"/>
      <c r="K148" s="35" t="str">
        <f>"buy "&amp;B148&amp;" "&amp;A148&amp;" @ $"&amp;G148</f>
        <v>buy 45 CUBI @ $66</v>
      </c>
      <c r="L148" s="9">
        <f>L147-(G148*B148)</f>
        <v>188270.55000000002</v>
      </c>
      <c r="M148" s="36">
        <f>M147-(G148*B148)</f>
        <v>178172.35</v>
      </c>
      <c r="N148" s="35" t="str">
        <f>TEXT(ROUND(M148,2),"$#,##0.00")&amp;" will be the balance in the account after purchases.  "</f>
        <v xml:space="preserve">$178,172.35 will be the balance in the account after purchases.  </v>
      </c>
      <c r="O148" s="35"/>
      <c r="P148" s="35"/>
      <c r="Q148" s="10"/>
    </row>
    <row r="149" spans="1:17" x14ac:dyDescent="0.45">
      <c r="A149" s="13"/>
      <c r="B149" s="35"/>
      <c r="C149" s="9"/>
      <c r="D149" s="9">
        <f>SUM(D146:D148)</f>
        <v>14981.41</v>
      </c>
      <c r="E149" s="35"/>
      <c r="F149" s="38">
        <f>SUM(F146:F148)</f>
        <v>1</v>
      </c>
      <c r="G149" s="9" t="s">
        <v>15</v>
      </c>
      <c r="H149" s="9">
        <f>SUM(H146:H148)</f>
        <v>121.1200000000008</v>
      </c>
      <c r="I149" s="35"/>
      <c r="J149" s="35"/>
      <c r="K149" s="35"/>
      <c r="L149" s="9"/>
      <c r="M149" s="35"/>
      <c r="N149" s="35" t="s">
        <v>27</v>
      </c>
      <c r="O149" s="35"/>
      <c r="P149" s="35"/>
      <c r="Q149" s="10"/>
    </row>
    <row r="150" spans="1:17" x14ac:dyDescent="0.45">
      <c r="A150" s="13"/>
      <c r="B150" s="35"/>
      <c r="C150" s="9"/>
      <c r="D150" s="9"/>
      <c r="E150" s="35"/>
      <c r="F150" s="35"/>
      <c r="G150" s="9"/>
      <c r="H150" s="9"/>
      <c r="I150" s="35"/>
      <c r="J150" s="35"/>
      <c r="K150" s="35"/>
      <c r="L150" s="9"/>
      <c r="M150" s="11" t="str">
        <f>IF(J141+M148&gt;0,"Credit Surplus","Credit Shortage")</f>
        <v>Credit Surplus</v>
      </c>
      <c r="N150" s="36">
        <f>J141+M148</f>
        <v>188270.55000000002</v>
      </c>
      <c r="O150" s="35" t="s">
        <v>60</v>
      </c>
      <c r="P150" s="35"/>
      <c r="Q150" s="10"/>
    </row>
    <row r="151" spans="1:17" x14ac:dyDescent="0.45">
      <c r="A151" s="13"/>
      <c r="B151" s="35"/>
      <c r="C151" s="9"/>
      <c r="D151" s="9"/>
      <c r="E151" s="35"/>
      <c r="F151" s="35"/>
      <c r="G151" s="9"/>
      <c r="H151" s="9"/>
      <c r="I151" s="35"/>
      <c r="J151" s="35"/>
      <c r="K151" s="35"/>
      <c r="L151" s="9"/>
      <c r="M151" s="35"/>
      <c r="N151" s="35"/>
      <c r="O151" s="35"/>
      <c r="P151" s="35"/>
      <c r="Q151" s="10"/>
    </row>
    <row r="152" spans="1:17" x14ac:dyDescent="0.45">
      <c r="A152" s="13"/>
      <c r="B152" s="35"/>
      <c r="C152" s="9"/>
      <c r="D152" s="9"/>
      <c r="E152" s="35"/>
      <c r="F152" s="35"/>
      <c r="G152" s="9"/>
      <c r="H152" s="9"/>
      <c r="I152" s="35"/>
      <c r="J152" s="35"/>
      <c r="K152" s="35"/>
      <c r="L152" s="35"/>
      <c r="M152" s="35"/>
      <c r="N152" s="35"/>
      <c r="O152" s="35"/>
      <c r="P152" s="35"/>
      <c r="Q152" s="10"/>
    </row>
    <row r="153" spans="1:17" x14ac:dyDescent="0.45">
      <c r="A153" s="13" t="s">
        <v>11</v>
      </c>
      <c r="B153" s="35"/>
      <c r="C153" s="9"/>
      <c r="D153" s="21">
        <v>2119.19</v>
      </c>
      <c r="E153" s="35" t="s">
        <v>76</v>
      </c>
      <c r="F153" s="35"/>
      <c r="G153" s="9"/>
      <c r="H153" s="9"/>
      <c r="I153" s="35"/>
      <c r="J153" s="35"/>
      <c r="K153" s="35"/>
      <c r="L153" s="35"/>
      <c r="M153" s="35"/>
      <c r="N153" s="35"/>
      <c r="O153" s="35"/>
      <c r="P153" s="35"/>
      <c r="Q153" s="10"/>
    </row>
    <row r="154" spans="1:17" x14ac:dyDescent="0.45">
      <c r="A154" s="13" t="s">
        <v>12</v>
      </c>
      <c r="B154" s="35"/>
      <c r="C154" s="9"/>
      <c r="D154" s="9">
        <f>H141</f>
        <v>1.0799999999999272</v>
      </c>
      <c r="E154" s="35" t="s">
        <v>16</v>
      </c>
      <c r="F154" s="35"/>
      <c r="G154" s="9"/>
      <c r="H154" s="9"/>
      <c r="I154" s="35"/>
      <c r="J154" s="35"/>
      <c r="K154" s="35"/>
      <c r="L154" s="35"/>
      <c r="M154" s="35"/>
      <c r="N154" s="35"/>
      <c r="O154" s="35"/>
      <c r="P154" s="35"/>
      <c r="Q154" s="10"/>
    </row>
    <row r="155" spans="1:17" x14ac:dyDescent="0.45">
      <c r="A155" s="13" t="s">
        <v>13</v>
      </c>
      <c r="B155" s="35"/>
      <c r="C155" s="9"/>
      <c r="D155" s="9">
        <f>D153+D154</f>
        <v>2120.27</v>
      </c>
      <c r="E155" s="35"/>
      <c r="F155" s="35"/>
      <c r="G155" s="9"/>
      <c r="H155" s="9"/>
      <c r="I155" s="35"/>
      <c r="J155" s="35"/>
      <c r="K155" s="35"/>
      <c r="L155" s="35"/>
      <c r="M155" s="35"/>
      <c r="N155" s="35"/>
      <c r="O155" s="35"/>
      <c r="P155" s="35"/>
      <c r="Q155" s="10"/>
    </row>
    <row r="156" spans="1:17" x14ac:dyDescent="0.45">
      <c r="A156" s="13" t="s">
        <v>14</v>
      </c>
      <c r="B156" s="35"/>
      <c r="C156" s="9"/>
      <c r="D156" s="9">
        <f>H149</f>
        <v>121.1200000000008</v>
      </c>
      <c r="E156" s="35" t="s">
        <v>17</v>
      </c>
      <c r="F156" s="35"/>
      <c r="G156" s="9"/>
      <c r="H156" s="9"/>
      <c r="I156" s="35"/>
      <c r="J156" s="35"/>
      <c r="K156" s="35"/>
      <c r="L156" s="35"/>
      <c r="M156" s="35"/>
      <c r="N156" s="35"/>
      <c r="O156" s="35"/>
      <c r="P156" s="35"/>
      <c r="Q156" s="10"/>
    </row>
    <row r="157" spans="1:17" x14ac:dyDescent="0.45">
      <c r="A157" s="13" t="s">
        <v>13</v>
      </c>
      <c r="B157" s="35"/>
      <c r="C157" s="9"/>
      <c r="D157" s="27">
        <f>D155-D156</f>
        <v>1999.1499999999992</v>
      </c>
      <c r="E157" s="19" t="s">
        <v>18</v>
      </c>
      <c r="F157" s="35"/>
      <c r="G157" s="9"/>
      <c r="H157" s="9"/>
      <c r="I157" s="35"/>
      <c r="J157" s="35"/>
      <c r="K157" s="35"/>
      <c r="L157" s="35"/>
      <c r="M157" s="35"/>
      <c r="N157" s="35"/>
      <c r="O157" s="35"/>
      <c r="P157" s="35"/>
      <c r="Q157" s="10"/>
    </row>
    <row r="158" spans="1:17" ht="14.65" thickBot="1" x14ac:dyDescent="0.5">
      <c r="A158" s="15"/>
      <c r="B158" s="16"/>
      <c r="C158" s="17"/>
      <c r="D158" s="17"/>
      <c r="E158" s="16"/>
      <c r="F158" s="16"/>
      <c r="G158" s="17"/>
      <c r="H158" s="17"/>
      <c r="I158" s="16"/>
      <c r="J158" s="16"/>
      <c r="K158" s="16"/>
      <c r="L158" s="16"/>
      <c r="M158" s="16"/>
      <c r="N158" s="16"/>
      <c r="O158" s="16"/>
      <c r="P158" s="16"/>
      <c r="Q158" s="18"/>
    </row>
    <row r="159" spans="1:17" ht="14.65" thickTop="1" x14ac:dyDescent="0.45"/>
    <row r="160" spans="1:17" ht="14.65" thickBot="1" x14ac:dyDescent="0.5"/>
    <row r="161" spans="1:17" ht="14.65" thickTop="1" x14ac:dyDescent="0.45">
      <c r="A161" s="2"/>
      <c r="B161" s="3"/>
      <c r="C161" s="4">
        <v>44530</v>
      </c>
      <c r="D161" s="5"/>
      <c r="E161" s="3"/>
      <c r="F161" s="3"/>
      <c r="G161" s="5"/>
      <c r="H161" s="5"/>
      <c r="I161" s="3"/>
      <c r="J161" s="3"/>
      <c r="K161" s="3"/>
      <c r="L161" s="20" t="s">
        <v>19</v>
      </c>
      <c r="M161" s="3"/>
      <c r="N161" s="3"/>
      <c r="O161" s="3"/>
      <c r="P161" s="3"/>
      <c r="Q161" s="6"/>
    </row>
    <row r="162" spans="1:17" x14ac:dyDescent="0.45">
      <c r="A162" s="7" t="s">
        <v>5</v>
      </c>
      <c r="B162" s="35"/>
      <c r="C162" s="9"/>
      <c r="D162" s="9"/>
      <c r="E162" s="35"/>
      <c r="F162" s="35"/>
      <c r="G162" s="9"/>
      <c r="H162" s="9"/>
      <c r="I162" s="35"/>
      <c r="J162" s="11" t="s">
        <v>24</v>
      </c>
      <c r="K162" s="35"/>
      <c r="L162" s="11" t="s">
        <v>10</v>
      </c>
      <c r="M162" s="35"/>
      <c r="N162" s="35"/>
      <c r="O162" s="35"/>
      <c r="P162" s="35"/>
      <c r="Q162" s="10"/>
    </row>
    <row r="163" spans="1:17" x14ac:dyDescent="0.45">
      <c r="A163" s="7" t="s">
        <v>0</v>
      </c>
      <c r="B163" s="11" t="s">
        <v>3</v>
      </c>
      <c r="C163" s="12" t="s">
        <v>1</v>
      </c>
      <c r="D163" s="12" t="s">
        <v>4</v>
      </c>
      <c r="E163" s="11" t="s">
        <v>7</v>
      </c>
      <c r="F163" s="37" t="s">
        <v>92</v>
      </c>
      <c r="G163" s="12" t="s">
        <v>8</v>
      </c>
      <c r="H163" s="12" t="s">
        <v>9</v>
      </c>
      <c r="I163" s="33" t="s">
        <v>70</v>
      </c>
      <c r="J163" s="11" t="s">
        <v>23</v>
      </c>
      <c r="K163" s="35"/>
      <c r="L163" s="31">
        <v>193274.88</v>
      </c>
      <c r="M163" s="35" t="s">
        <v>82</v>
      </c>
      <c r="N163" s="35"/>
      <c r="O163" s="35"/>
      <c r="P163" s="35"/>
      <c r="Q163" s="10"/>
    </row>
    <row r="164" spans="1:17" x14ac:dyDescent="0.45">
      <c r="A164" s="13" t="s">
        <v>97</v>
      </c>
      <c r="B164" s="35">
        <v>38</v>
      </c>
      <c r="C164" s="9">
        <v>188.24</v>
      </c>
      <c r="D164" s="9">
        <f>C164*B164</f>
        <v>7153.1200000000008</v>
      </c>
      <c r="E164" s="36" t="s">
        <v>33</v>
      </c>
      <c r="F164" s="38">
        <f>D164/D167</f>
        <v>0.49302110795209786</v>
      </c>
      <c r="G164" s="32">
        <v>185.01</v>
      </c>
      <c r="H164" s="9">
        <f>(B164*G164)-D164</f>
        <v>-122.7400000000016</v>
      </c>
      <c r="I164" s="35" t="s">
        <v>71</v>
      </c>
      <c r="J164" s="36">
        <f>G164*B164</f>
        <v>7030.3799999999992</v>
      </c>
      <c r="K164" s="35" t="str">
        <f>"sell "&amp;B164&amp;" "&amp;A164&amp;" @ $"&amp;G164</f>
        <v>sell 38 NET @ $185.01</v>
      </c>
      <c r="L164" s="9">
        <f>L163+(G164*B164)</f>
        <v>200305.26</v>
      </c>
      <c r="M164" s="35"/>
      <c r="N164" s="35"/>
      <c r="O164" s="35"/>
      <c r="P164" s="35"/>
      <c r="Q164" s="10"/>
    </row>
    <row r="165" spans="1:17" x14ac:dyDescent="0.45">
      <c r="A165" s="13" t="s">
        <v>98</v>
      </c>
      <c r="B165" s="35">
        <v>17</v>
      </c>
      <c r="C165" s="9">
        <v>332.11</v>
      </c>
      <c r="D165" s="9">
        <f>C165*B165</f>
        <v>5645.87</v>
      </c>
      <c r="E165" s="36" t="s">
        <v>33</v>
      </c>
      <c r="F165" s="38">
        <f>D165/D167</f>
        <v>0.38913552166795895</v>
      </c>
      <c r="G165" s="32">
        <v>336.89</v>
      </c>
      <c r="H165" s="9">
        <f>(B165*G165)-D165</f>
        <v>81.260000000000218</v>
      </c>
      <c r="I165" s="35" t="s">
        <v>71</v>
      </c>
      <c r="J165" s="36">
        <f>G165*B165</f>
        <v>5727.13</v>
      </c>
      <c r="K165" s="35" t="str">
        <f>"sell "&amp;B165&amp;" "&amp;A165&amp;" @ $"&amp;G165</f>
        <v>sell 17 FTNT @ $336.89</v>
      </c>
      <c r="L165" s="9">
        <f>L164+(G165*B165)</f>
        <v>206032.39</v>
      </c>
      <c r="M165" s="35"/>
      <c r="N165" s="35"/>
      <c r="O165" s="35"/>
      <c r="P165" s="35"/>
      <c r="Q165" s="10"/>
    </row>
    <row r="166" spans="1:17" x14ac:dyDescent="0.45">
      <c r="A166" s="13" t="s">
        <v>99</v>
      </c>
      <c r="B166" s="35">
        <v>24</v>
      </c>
      <c r="C166" s="9">
        <v>71.239999999999995</v>
      </c>
      <c r="D166" s="9">
        <f>C166*B166</f>
        <v>1709.7599999999998</v>
      </c>
      <c r="E166" s="36" t="s">
        <v>33</v>
      </c>
      <c r="F166" s="38">
        <f>D166/D167</f>
        <v>0.11784337037994311</v>
      </c>
      <c r="G166" s="32">
        <v>72.09</v>
      </c>
      <c r="H166" s="9">
        <f>(B166*G166)-D166</f>
        <v>20.400000000000318</v>
      </c>
      <c r="I166" s="35" t="s">
        <v>71</v>
      </c>
      <c r="J166" s="36">
        <f>G166*B166</f>
        <v>1730.16</v>
      </c>
      <c r="K166" s="35" t="str">
        <f>"sell "&amp;B166&amp;" "&amp;A166&amp;" @ $"&amp;G166</f>
        <v>sell 24 DCBO @ $72.09</v>
      </c>
      <c r="L166" s="9">
        <f>L165+(G166*B166)</f>
        <v>207762.55000000002</v>
      </c>
      <c r="M166" s="35" t="s">
        <v>22</v>
      </c>
      <c r="N166" s="35"/>
      <c r="O166" s="35"/>
      <c r="P166" s="35"/>
      <c r="Q166" s="10"/>
    </row>
    <row r="167" spans="1:17" x14ac:dyDescent="0.45">
      <c r="A167" s="13"/>
      <c r="B167" s="35"/>
      <c r="C167" s="9"/>
      <c r="D167" s="9">
        <f>SUM(D164:D166)</f>
        <v>14508.750000000002</v>
      </c>
      <c r="E167" s="36"/>
      <c r="F167" s="38">
        <f>SUM(F164:F166)</f>
        <v>0.99999999999999989</v>
      </c>
      <c r="G167" s="32"/>
      <c r="H167" s="9">
        <f>SUM(H164:H166)</f>
        <v>-21.080000000001064</v>
      </c>
      <c r="I167" s="35"/>
      <c r="J167" s="36">
        <f>SUM(J164:J166)</f>
        <v>14487.669999999998</v>
      </c>
      <c r="K167" s="35"/>
      <c r="L167" s="9"/>
      <c r="M167" s="35"/>
      <c r="N167" s="35"/>
      <c r="O167" s="35"/>
      <c r="P167" s="35"/>
      <c r="Q167" s="10"/>
    </row>
    <row r="168" spans="1:17" x14ac:dyDescent="0.45">
      <c r="A168" s="13"/>
      <c r="B168" s="35"/>
      <c r="C168" s="9"/>
      <c r="D168" s="9"/>
      <c r="E168" s="35"/>
      <c r="F168" s="35"/>
      <c r="G168" s="32"/>
      <c r="H168" s="9"/>
      <c r="I168" s="35"/>
      <c r="J168" s="35"/>
      <c r="K168" s="35"/>
      <c r="L168" s="9"/>
      <c r="M168" s="35"/>
      <c r="N168" s="35"/>
      <c r="O168" s="35"/>
      <c r="P168" s="35"/>
      <c r="Q168" s="10"/>
    </row>
    <row r="169" spans="1:17" x14ac:dyDescent="0.45">
      <c r="A169" s="13"/>
      <c r="B169" s="35"/>
      <c r="C169" s="9"/>
      <c r="D169" s="9"/>
      <c r="E169" s="19"/>
      <c r="F169" s="35"/>
      <c r="G169" s="32"/>
      <c r="H169" s="9"/>
      <c r="I169" s="35"/>
      <c r="J169" s="35"/>
      <c r="K169" s="35"/>
      <c r="L169" s="9"/>
      <c r="M169" s="11" t="s">
        <v>20</v>
      </c>
      <c r="N169" s="35"/>
      <c r="O169" s="35"/>
      <c r="P169" s="35"/>
      <c r="Q169" s="10"/>
    </row>
    <row r="170" spans="1:17" x14ac:dyDescent="0.45">
      <c r="A170" s="7" t="s">
        <v>6</v>
      </c>
      <c r="B170" s="35"/>
      <c r="C170" s="9"/>
      <c r="D170" s="9"/>
      <c r="E170" s="19"/>
      <c r="F170" s="35"/>
      <c r="G170" s="32"/>
      <c r="H170" s="9"/>
      <c r="I170" s="35"/>
      <c r="J170" s="35"/>
      <c r="K170" s="35"/>
      <c r="L170" s="9"/>
      <c r="M170" s="11" t="s">
        <v>21</v>
      </c>
      <c r="N170" s="35"/>
      <c r="O170" s="35"/>
      <c r="P170" s="35"/>
      <c r="Q170" s="10"/>
    </row>
    <row r="171" spans="1:17" x14ac:dyDescent="0.45">
      <c r="A171" s="7" t="s">
        <v>0</v>
      </c>
      <c r="B171" s="11" t="s">
        <v>3</v>
      </c>
      <c r="C171" s="12" t="s">
        <v>1</v>
      </c>
      <c r="D171" s="12" t="s">
        <v>2</v>
      </c>
      <c r="E171" s="22" t="s">
        <v>7</v>
      </c>
      <c r="F171" s="39" t="s">
        <v>92</v>
      </c>
      <c r="G171" s="33" t="s">
        <v>8</v>
      </c>
      <c r="H171" s="12" t="s">
        <v>9</v>
      </c>
      <c r="I171" s="35"/>
      <c r="J171" s="35"/>
      <c r="K171" s="35"/>
      <c r="L171" s="9"/>
      <c r="M171" s="36">
        <f>L166</f>
        <v>207762.55000000002</v>
      </c>
      <c r="N171" s="35"/>
      <c r="O171" s="35"/>
      <c r="P171" s="35"/>
      <c r="Q171" s="10"/>
    </row>
    <row r="172" spans="1:17" x14ac:dyDescent="0.45">
      <c r="A172" s="13" t="s">
        <v>57</v>
      </c>
      <c r="B172" s="35">
        <v>8</v>
      </c>
      <c r="C172" s="9">
        <v>1144.76</v>
      </c>
      <c r="D172" s="9">
        <f>C172*B172</f>
        <v>9158.08</v>
      </c>
      <c r="E172" s="36" t="s">
        <v>33</v>
      </c>
      <c r="F172" s="38">
        <f>D172/D175</f>
        <v>0.63283819716628065</v>
      </c>
      <c r="G172" s="9">
        <v>1160</v>
      </c>
      <c r="H172" s="9">
        <f>(B172*G172)-D172</f>
        <v>121.92000000000007</v>
      </c>
      <c r="I172" s="35" t="s">
        <v>71</v>
      </c>
      <c r="J172" s="35"/>
      <c r="K172" s="35" t="str">
        <f>"buy "&amp;B172&amp;" "&amp;A172&amp;" @ $"&amp;G172</f>
        <v>buy 8 TSLA @ $1160</v>
      </c>
      <c r="L172" s="9">
        <f>L166-(G172*B172)</f>
        <v>198482.55000000002</v>
      </c>
      <c r="M172" s="36">
        <f>L163-(G172*B172)</f>
        <v>183994.88</v>
      </c>
      <c r="N172" s="35"/>
      <c r="O172" s="35"/>
      <c r="P172" s="35"/>
      <c r="Q172" s="10"/>
    </row>
    <row r="173" spans="1:17" x14ac:dyDescent="0.45">
      <c r="A173" s="13" t="s">
        <v>106</v>
      </c>
      <c r="B173" s="35">
        <v>88</v>
      </c>
      <c r="C173" s="9">
        <v>34.71</v>
      </c>
      <c r="D173" s="9">
        <f>C173*B173</f>
        <v>3054.48</v>
      </c>
      <c r="E173" s="36" t="s">
        <v>33</v>
      </c>
      <c r="F173" s="38">
        <f>D173/D175</f>
        <v>0.21106952728961323</v>
      </c>
      <c r="G173" s="9">
        <v>35.15</v>
      </c>
      <c r="H173" s="9">
        <f>(B173*G173)-D173</f>
        <v>38.7199999999998</v>
      </c>
      <c r="I173" s="35" t="s">
        <v>71</v>
      </c>
      <c r="J173" s="35"/>
      <c r="K173" s="35" t="str">
        <f>"buy "&amp;B173&amp;" "&amp;A173&amp;" @ $"&amp;G173</f>
        <v>buy 88 CDXS @ $35.15</v>
      </c>
      <c r="L173" s="9">
        <f>L172-(G173*B173)</f>
        <v>195389.35</v>
      </c>
      <c r="M173" s="36">
        <f>M172-(G173*B173)</f>
        <v>180901.68</v>
      </c>
      <c r="N173" s="35"/>
      <c r="O173" s="35"/>
      <c r="P173" s="35"/>
      <c r="Q173" s="10"/>
    </row>
    <row r="174" spans="1:17" x14ac:dyDescent="0.45">
      <c r="A174" s="23" t="s">
        <v>97</v>
      </c>
      <c r="B174" s="24">
        <v>12</v>
      </c>
      <c r="C174" s="25">
        <v>188.24</v>
      </c>
      <c r="D174" s="25">
        <f>C174*B174</f>
        <v>2258.88</v>
      </c>
      <c r="E174" s="36" t="s">
        <v>33</v>
      </c>
      <c r="F174" s="38">
        <f>D174/D175</f>
        <v>0.15609227554410621</v>
      </c>
      <c r="G174" s="25">
        <v>173.86</v>
      </c>
      <c r="H174" s="25">
        <f>(B174*G174)-D174</f>
        <v>-172.55999999999995</v>
      </c>
      <c r="I174" s="35" t="s">
        <v>71</v>
      </c>
      <c r="J174" s="35"/>
      <c r="K174" s="35" t="str">
        <f>"buy "&amp;B174&amp;" "&amp;A174&amp;" @ $"&amp;G174</f>
        <v>buy 12 NET @ $173.86</v>
      </c>
      <c r="L174" s="9">
        <f>L173-(G174*B174)</f>
        <v>193303.03</v>
      </c>
      <c r="M174" s="36">
        <f>M173-(G174*B174)</f>
        <v>178815.35999999999</v>
      </c>
      <c r="N174" s="35" t="str">
        <f>TEXT(ROUND(M174,2),"$#,##0.00")&amp;" will be the balance in the account after purchases.  "</f>
        <v xml:space="preserve">$178,815.36 will be the balance in the account after purchases.  </v>
      </c>
      <c r="O174" s="35"/>
      <c r="P174" s="35"/>
      <c r="Q174" s="10"/>
    </row>
    <row r="175" spans="1:17" x14ac:dyDescent="0.45">
      <c r="A175" s="13"/>
      <c r="B175" s="35"/>
      <c r="C175" s="9"/>
      <c r="D175" s="9">
        <f>SUM(D172:D174)</f>
        <v>14471.439999999999</v>
      </c>
      <c r="E175" s="35"/>
      <c r="F175" s="38">
        <f>SUM(F172:F174)</f>
        <v>1</v>
      </c>
      <c r="G175" s="9" t="s">
        <v>15</v>
      </c>
      <c r="H175" s="9">
        <f>SUM(H172:H174)</f>
        <v>-11.920000000000073</v>
      </c>
      <c r="I175" s="35"/>
      <c r="J175" s="35"/>
      <c r="K175" s="35"/>
      <c r="L175" s="9"/>
      <c r="M175" s="35"/>
      <c r="N175" s="35" t="s">
        <v>27</v>
      </c>
      <c r="O175" s="35"/>
      <c r="P175" s="35"/>
      <c r="Q175" s="10"/>
    </row>
    <row r="176" spans="1:17" x14ac:dyDescent="0.45">
      <c r="A176" s="13"/>
      <c r="B176" s="35"/>
      <c r="C176" s="9"/>
      <c r="D176" s="9"/>
      <c r="E176" s="35"/>
      <c r="F176" s="35"/>
      <c r="G176" s="9"/>
      <c r="H176" s="9"/>
      <c r="I176" s="35"/>
      <c r="J176" s="35"/>
      <c r="K176" s="35"/>
      <c r="L176" s="9"/>
      <c r="M176" s="11" t="str">
        <f>IF(J167+M174&gt;0,"Credit Surplus","Credit Shortage")</f>
        <v>Credit Surplus</v>
      </c>
      <c r="N176" s="36">
        <f>J167+M174</f>
        <v>193303.02999999997</v>
      </c>
      <c r="O176" s="35" t="s">
        <v>60</v>
      </c>
      <c r="P176" s="35"/>
      <c r="Q176" s="10"/>
    </row>
    <row r="177" spans="1:17" x14ac:dyDescent="0.45">
      <c r="A177" s="13"/>
      <c r="B177" s="35"/>
      <c r="C177" s="9"/>
      <c r="D177" s="9"/>
      <c r="E177" s="35"/>
      <c r="F177" s="35"/>
      <c r="G177" s="9"/>
      <c r="H177" s="9"/>
      <c r="I177" s="35"/>
      <c r="J177" s="35"/>
      <c r="K177" s="35"/>
      <c r="L177" s="9"/>
      <c r="M177" s="35"/>
      <c r="N177" s="35"/>
      <c r="O177" s="35"/>
      <c r="P177" s="35"/>
      <c r="Q177" s="10"/>
    </row>
    <row r="178" spans="1:17" x14ac:dyDescent="0.45">
      <c r="A178" s="13"/>
      <c r="B178" s="35"/>
      <c r="C178" s="9"/>
      <c r="D178" s="9"/>
      <c r="E178" s="35"/>
      <c r="F178" s="35"/>
      <c r="G178" s="9"/>
      <c r="H178" s="9"/>
      <c r="I178" s="35"/>
      <c r="J178" s="35"/>
      <c r="K178" s="35"/>
      <c r="L178" s="35"/>
      <c r="M178" s="35"/>
      <c r="N178" s="35"/>
      <c r="O178" s="35"/>
      <c r="P178" s="35"/>
      <c r="Q178" s="10"/>
    </row>
    <row r="179" spans="1:17" x14ac:dyDescent="0.45">
      <c r="A179" s="13" t="s">
        <v>11</v>
      </c>
      <c r="B179" s="35"/>
      <c r="C179" s="9"/>
      <c r="D179" s="21">
        <v>7343.37</v>
      </c>
      <c r="E179" s="35" t="s">
        <v>76</v>
      </c>
      <c r="F179" s="35"/>
      <c r="G179" s="9"/>
      <c r="H179" s="9"/>
      <c r="I179" s="35"/>
      <c r="J179" s="35"/>
      <c r="K179" s="35"/>
      <c r="L179" s="35"/>
      <c r="M179" s="35"/>
      <c r="N179" s="35"/>
      <c r="O179" s="35"/>
      <c r="P179" s="35"/>
      <c r="Q179" s="10"/>
    </row>
    <row r="180" spans="1:17" x14ac:dyDescent="0.45">
      <c r="A180" s="13" t="s">
        <v>12</v>
      </c>
      <c r="B180" s="35"/>
      <c r="C180" s="9"/>
      <c r="D180" s="9">
        <f>H167</f>
        <v>-21.080000000001064</v>
      </c>
      <c r="E180" s="35" t="s">
        <v>16</v>
      </c>
      <c r="F180" s="35"/>
      <c r="G180" s="9"/>
      <c r="H180" s="9"/>
      <c r="I180" s="35"/>
      <c r="J180" s="35"/>
      <c r="K180" s="35"/>
      <c r="L180" s="35"/>
      <c r="M180" s="35"/>
      <c r="N180" s="35"/>
      <c r="O180" s="35"/>
      <c r="P180" s="35"/>
      <c r="Q180" s="10"/>
    </row>
    <row r="181" spans="1:17" x14ac:dyDescent="0.45">
      <c r="A181" s="13" t="s">
        <v>13</v>
      </c>
      <c r="B181" s="35"/>
      <c r="C181" s="9"/>
      <c r="D181" s="9">
        <f>D179+D180</f>
        <v>7322.2899999999991</v>
      </c>
      <c r="E181" s="35"/>
      <c r="F181" s="35"/>
      <c r="G181" s="9"/>
      <c r="H181" s="9"/>
      <c r="I181" s="35"/>
      <c r="J181" s="35"/>
      <c r="K181" s="35"/>
      <c r="L181" s="35"/>
      <c r="M181" s="35"/>
      <c r="N181" s="35"/>
      <c r="O181" s="35"/>
      <c r="P181" s="35"/>
      <c r="Q181" s="10"/>
    </row>
    <row r="182" spans="1:17" x14ac:dyDescent="0.45">
      <c r="A182" s="13" t="s">
        <v>14</v>
      </c>
      <c r="B182" s="35"/>
      <c r="C182" s="9"/>
      <c r="D182" s="9">
        <f>H175</f>
        <v>-11.920000000000073</v>
      </c>
      <c r="E182" s="35" t="s">
        <v>17</v>
      </c>
      <c r="F182" s="35"/>
      <c r="G182" s="9"/>
      <c r="H182" s="9"/>
      <c r="I182" s="35"/>
      <c r="J182" s="35"/>
      <c r="K182" s="35"/>
      <c r="L182" s="35"/>
      <c r="M182" s="35"/>
      <c r="N182" s="35"/>
      <c r="O182" s="35"/>
      <c r="P182" s="35"/>
      <c r="Q182" s="10"/>
    </row>
    <row r="183" spans="1:17" x14ac:dyDescent="0.45">
      <c r="A183" s="13" t="s">
        <v>13</v>
      </c>
      <c r="B183" s="35"/>
      <c r="C183" s="9"/>
      <c r="D183" s="27">
        <f>D181-D182</f>
        <v>7334.2099999999991</v>
      </c>
      <c r="E183" s="19" t="s">
        <v>18</v>
      </c>
      <c r="F183" s="35"/>
      <c r="G183" s="9"/>
      <c r="H183" s="9"/>
      <c r="I183" s="35"/>
      <c r="J183" s="35"/>
      <c r="K183" s="35"/>
      <c r="L183" s="35"/>
      <c r="M183" s="35"/>
      <c r="N183" s="35"/>
      <c r="O183" s="35"/>
      <c r="P183" s="35"/>
      <c r="Q183" s="10"/>
    </row>
    <row r="184" spans="1:17" ht="14.65" thickBot="1" x14ac:dyDescent="0.5">
      <c r="A184" s="15"/>
      <c r="B184" s="16"/>
      <c r="C184" s="17"/>
      <c r="D184" s="17"/>
      <c r="E184" s="16"/>
      <c r="F184" s="16"/>
      <c r="G184" s="17"/>
      <c r="H184" s="17"/>
      <c r="I184" s="16"/>
      <c r="J184" s="16"/>
      <c r="K184" s="16"/>
      <c r="L184" s="16"/>
      <c r="M184" s="16"/>
      <c r="N184" s="16"/>
      <c r="O184" s="16"/>
      <c r="P184" s="16"/>
      <c r="Q184" s="18"/>
    </row>
    <row r="185" spans="1:17" ht="14.65" thickTop="1" x14ac:dyDescent="0.45"/>
    <row r="186" spans="1:17" ht="14.65" thickBot="1" x14ac:dyDescent="0.5"/>
    <row r="187" spans="1:17" ht="14.65" thickTop="1" x14ac:dyDescent="0.45">
      <c r="A187" s="2"/>
      <c r="B187" s="3"/>
      <c r="C187" s="4">
        <v>44500</v>
      </c>
      <c r="D187" s="5"/>
      <c r="E187" s="3"/>
      <c r="F187" s="3"/>
      <c r="G187" s="5"/>
      <c r="H187" s="5"/>
      <c r="I187" s="3"/>
      <c r="J187" s="3"/>
      <c r="K187" s="3"/>
      <c r="L187" s="20" t="s">
        <v>19</v>
      </c>
      <c r="M187" s="3"/>
      <c r="N187" s="3"/>
      <c r="O187" s="3"/>
      <c r="P187" s="3"/>
      <c r="Q187" s="6"/>
    </row>
    <row r="188" spans="1:17" x14ac:dyDescent="0.45">
      <c r="A188" s="7" t="s">
        <v>5</v>
      </c>
      <c r="B188" s="35"/>
      <c r="C188" s="9"/>
      <c r="D188" s="9"/>
      <c r="E188" s="35"/>
      <c r="F188" s="35"/>
      <c r="G188" s="9"/>
      <c r="H188" s="9"/>
      <c r="I188" s="35"/>
      <c r="J188" s="11" t="s">
        <v>24</v>
      </c>
      <c r="K188" s="35"/>
      <c r="L188" s="11" t="s">
        <v>10</v>
      </c>
      <c r="M188" s="35"/>
      <c r="N188" s="35"/>
      <c r="O188" s="35"/>
      <c r="P188" s="35"/>
      <c r="Q188" s="10"/>
    </row>
    <row r="189" spans="1:17" x14ac:dyDescent="0.45">
      <c r="A189" s="7" t="s">
        <v>0</v>
      </c>
      <c r="B189" s="11" t="s">
        <v>3</v>
      </c>
      <c r="C189" s="12" t="s">
        <v>1</v>
      </c>
      <c r="D189" s="12" t="s">
        <v>4</v>
      </c>
      <c r="E189" s="11" t="s">
        <v>7</v>
      </c>
      <c r="F189" s="37" t="s">
        <v>92</v>
      </c>
      <c r="G189" s="12" t="s">
        <v>8</v>
      </c>
      <c r="H189" s="12" t="s">
        <v>9</v>
      </c>
      <c r="I189" s="33" t="s">
        <v>70</v>
      </c>
      <c r="J189" s="11" t="s">
        <v>23</v>
      </c>
      <c r="K189" s="35"/>
      <c r="L189" s="31">
        <v>196192.31</v>
      </c>
      <c r="M189" s="35" t="s">
        <v>82</v>
      </c>
      <c r="N189" s="35"/>
      <c r="O189" s="35"/>
      <c r="P189" s="35"/>
      <c r="Q189" s="10"/>
    </row>
    <row r="190" spans="1:17" x14ac:dyDescent="0.45">
      <c r="A190" s="13" t="s">
        <v>94</v>
      </c>
      <c r="B190" s="35">
        <v>3</v>
      </c>
      <c r="C190" s="9">
        <v>345.21</v>
      </c>
      <c r="D190" s="9">
        <f>C190*B190</f>
        <v>1035.6299999999999</v>
      </c>
      <c r="E190" s="36" t="s">
        <v>33</v>
      </c>
      <c r="F190" s="38">
        <f>D190/D193</f>
        <v>9.1592663247518538E-2</v>
      </c>
      <c r="G190" s="32">
        <v>335</v>
      </c>
      <c r="H190" s="9">
        <f>(B190*G190)-D190</f>
        <v>-30.629999999999882</v>
      </c>
      <c r="I190" s="35" t="s">
        <v>71</v>
      </c>
      <c r="J190" s="36">
        <f>G190*B190</f>
        <v>1005</v>
      </c>
      <c r="K190" s="35" t="str">
        <f>"sell "&amp;B190&amp;" "&amp;A190&amp;" @ $"&amp;G190</f>
        <v>sell 3 MRNA @ $335</v>
      </c>
      <c r="L190" s="9">
        <f>L189+(G190*B190)</f>
        <v>197197.31</v>
      </c>
      <c r="M190" s="35"/>
      <c r="N190" s="35"/>
      <c r="O190" s="35"/>
      <c r="P190" s="35"/>
      <c r="Q190" s="10"/>
    </row>
    <row r="191" spans="1:17" x14ac:dyDescent="0.45">
      <c r="A191" s="13" t="s">
        <v>95</v>
      </c>
      <c r="B191" s="35">
        <v>43</v>
      </c>
      <c r="C191" s="9">
        <v>13.2</v>
      </c>
      <c r="D191" s="9">
        <f>C191*B191</f>
        <v>567.6</v>
      </c>
      <c r="E191" s="36" t="s">
        <v>33</v>
      </c>
      <c r="F191" s="38">
        <f>D191/D193</f>
        <v>5.019939134564616E-2</v>
      </c>
      <c r="G191" s="32">
        <v>13.15</v>
      </c>
      <c r="H191" s="9">
        <f>(B191*G191)-D191</f>
        <v>-2.1499999999999773</v>
      </c>
      <c r="I191" s="35" t="s">
        <v>71</v>
      </c>
      <c r="J191" s="36">
        <f>G191*B191</f>
        <v>565.45000000000005</v>
      </c>
      <c r="K191" s="35" t="str">
        <f>"sell "&amp;B191&amp;" "&amp;A191&amp;" @ $"&amp;G191</f>
        <v>sell 43 CRTX @ $13.15</v>
      </c>
      <c r="L191" s="9">
        <f>L190+(G191*B191)</f>
        <v>197762.76</v>
      </c>
      <c r="M191" s="35"/>
      <c r="N191" s="35"/>
      <c r="O191" s="35"/>
      <c r="P191" s="35"/>
      <c r="Q191" s="10"/>
    </row>
    <row r="192" spans="1:17" x14ac:dyDescent="0.45">
      <c r="A192" s="13" t="s">
        <v>96</v>
      </c>
      <c r="B192" s="35">
        <v>76</v>
      </c>
      <c r="C192" s="9">
        <v>127.68</v>
      </c>
      <c r="D192" s="9">
        <f>C192*B192</f>
        <v>9703.68</v>
      </c>
      <c r="E192" s="36" t="s">
        <v>33</v>
      </c>
      <c r="F192" s="38">
        <f>D192/D193</f>
        <v>0.85820794540683532</v>
      </c>
      <c r="G192" s="32">
        <v>126.77</v>
      </c>
      <c r="H192" s="9">
        <f>(B192*G192)-D192</f>
        <v>-69.159999999999854</v>
      </c>
      <c r="I192" s="35" t="s">
        <v>71</v>
      </c>
      <c r="J192" s="36">
        <f>G192*B192</f>
        <v>9634.52</v>
      </c>
      <c r="K192" s="35" t="str">
        <f>"sell "&amp;B192&amp;" "&amp;A192&amp;" @ $"&amp;G192</f>
        <v>sell 76 SPT @ $126.77</v>
      </c>
      <c r="L192" s="9">
        <f>L191+(G192*B192)</f>
        <v>207397.28</v>
      </c>
      <c r="M192" s="35" t="s">
        <v>22</v>
      </c>
      <c r="N192" s="35"/>
      <c r="O192" s="35"/>
      <c r="P192" s="35"/>
      <c r="Q192" s="10"/>
    </row>
    <row r="193" spans="1:17" x14ac:dyDescent="0.45">
      <c r="A193" s="13"/>
      <c r="B193" s="35"/>
      <c r="C193" s="9"/>
      <c r="D193" s="9">
        <f>SUM(D190:D192)</f>
        <v>11306.91</v>
      </c>
      <c r="E193" s="36"/>
      <c r="F193" s="38">
        <f>SUM(F190:F192)</f>
        <v>1</v>
      </c>
      <c r="G193" s="32"/>
      <c r="H193" s="9">
        <f>SUM(H190:H192)</f>
        <v>-101.93999999999971</v>
      </c>
      <c r="I193" s="35"/>
      <c r="J193" s="36">
        <f>SUM(J190:J192)</f>
        <v>11204.970000000001</v>
      </c>
      <c r="K193" s="35"/>
      <c r="L193" s="9"/>
      <c r="M193" s="35"/>
      <c r="N193" s="35"/>
      <c r="O193" s="35"/>
      <c r="P193" s="35"/>
      <c r="Q193" s="10"/>
    </row>
    <row r="194" spans="1:17" x14ac:dyDescent="0.45">
      <c r="A194" s="13"/>
      <c r="B194" s="35"/>
      <c r="C194" s="9"/>
      <c r="D194" s="9"/>
      <c r="E194" s="35"/>
      <c r="F194" s="35"/>
      <c r="G194" s="32"/>
      <c r="H194" s="9"/>
      <c r="I194" s="35"/>
      <c r="J194" s="35"/>
      <c r="K194" s="35"/>
      <c r="L194" s="9"/>
      <c r="M194" s="35"/>
      <c r="N194" s="35"/>
      <c r="O194" s="35"/>
      <c r="P194" s="35"/>
      <c r="Q194" s="10"/>
    </row>
    <row r="195" spans="1:17" x14ac:dyDescent="0.45">
      <c r="A195" s="13"/>
      <c r="B195" s="35"/>
      <c r="C195" s="9"/>
      <c r="D195" s="9"/>
      <c r="E195" s="19"/>
      <c r="F195" s="35"/>
      <c r="G195" s="32"/>
      <c r="H195" s="9"/>
      <c r="I195" s="35"/>
      <c r="J195" s="35"/>
      <c r="K195" s="35"/>
      <c r="L195" s="9"/>
      <c r="M195" s="11" t="s">
        <v>20</v>
      </c>
      <c r="N195" s="35"/>
      <c r="O195" s="35"/>
      <c r="P195" s="35"/>
      <c r="Q195" s="10"/>
    </row>
    <row r="196" spans="1:17" x14ac:dyDescent="0.45">
      <c r="A196" s="7" t="s">
        <v>6</v>
      </c>
      <c r="B196" s="35"/>
      <c r="C196" s="9"/>
      <c r="D196" s="9"/>
      <c r="E196" s="19"/>
      <c r="F196" s="35"/>
      <c r="G196" s="32"/>
      <c r="H196" s="9"/>
      <c r="I196" s="35"/>
      <c r="J196" s="35"/>
      <c r="K196" s="35"/>
      <c r="L196" s="9"/>
      <c r="M196" s="11" t="s">
        <v>21</v>
      </c>
      <c r="N196" s="35"/>
      <c r="O196" s="35"/>
      <c r="P196" s="35"/>
      <c r="Q196" s="10"/>
    </row>
    <row r="197" spans="1:17" x14ac:dyDescent="0.45">
      <c r="A197" s="7" t="s">
        <v>0</v>
      </c>
      <c r="B197" s="11" t="s">
        <v>3</v>
      </c>
      <c r="C197" s="12" t="s">
        <v>1</v>
      </c>
      <c r="D197" s="12" t="s">
        <v>2</v>
      </c>
      <c r="E197" s="22" t="s">
        <v>7</v>
      </c>
      <c r="F197" s="39" t="s">
        <v>92</v>
      </c>
      <c r="G197" s="33" t="s">
        <v>8</v>
      </c>
      <c r="H197" s="12" t="s">
        <v>9</v>
      </c>
      <c r="I197" s="35"/>
      <c r="J197" s="35"/>
      <c r="K197" s="35"/>
      <c r="L197" s="9"/>
      <c r="M197" s="36">
        <f>L192</f>
        <v>207397.28</v>
      </c>
      <c r="N197" s="35"/>
      <c r="O197" s="35"/>
      <c r="P197" s="35"/>
      <c r="Q197" s="10"/>
    </row>
    <row r="198" spans="1:17" x14ac:dyDescent="0.45">
      <c r="A198" s="13" t="s">
        <v>103</v>
      </c>
      <c r="B198" s="35">
        <v>51</v>
      </c>
      <c r="C198" s="9">
        <v>97.59</v>
      </c>
      <c r="D198" s="9">
        <f>C198*B198</f>
        <v>4977.09</v>
      </c>
      <c r="E198" s="36" t="s">
        <v>33</v>
      </c>
      <c r="F198" s="38">
        <f>D198/D201</f>
        <v>0.35286723371129219</v>
      </c>
      <c r="G198" s="9">
        <v>97.96</v>
      </c>
      <c r="H198" s="9">
        <f>(B198*G198)-D198</f>
        <v>18.869999999999891</v>
      </c>
      <c r="I198" s="35" t="s">
        <v>71</v>
      </c>
      <c r="J198" s="35"/>
      <c r="K198" s="35" t="str">
        <f>"buy "&amp;B198&amp;" "&amp;A198&amp;" @ $"&amp;G198</f>
        <v>buy 51 DOCN @ $97.96</v>
      </c>
      <c r="L198" s="9">
        <f>L192-(G198*B198)</f>
        <v>202401.32</v>
      </c>
      <c r="M198" s="36">
        <f>L189-(G198*B198)</f>
        <v>191196.35</v>
      </c>
      <c r="N198" s="35"/>
      <c r="O198" s="35"/>
      <c r="P198" s="35"/>
      <c r="Q198" s="10"/>
    </row>
    <row r="199" spans="1:17" x14ac:dyDescent="0.45">
      <c r="A199" s="13" t="s">
        <v>104</v>
      </c>
      <c r="B199" s="35">
        <v>30</v>
      </c>
      <c r="C199" s="9">
        <v>152.72999999999999</v>
      </c>
      <c r="D199" s="9">
        <f>C199*B199</f>
        <v>4581.8999999999996</v>
      </c>
      <c r="E199" s="36" t="s">
        <v>33</v>
      </c>
      <c r="F199" s="38">
        <f>D199/D201</f>
        <v>0.32484893344138233</v>
      </c>
      <c r="G199" s="9">
        <v>152.74</v>
      </c>
      <c r="H199" s="9">
        <f>(B199*G199)-D199</f>
        <v>0.30000000000109139</v>
      </c>
      <c r="I199" s="35" t="s">
        <v>71</v>
      </c>
      <c r="J199" s="35"/>
      <c r="K199" s="35" t="str">
        <f>"buy "&amp;B199&amp;" "&amp;A199&amp;" @ $"&amp;G199</f>
        <v>buy 30 SPSC @ $152.74</v>
      </c>
      <c r="L199" s="9">
        <f>L198-(G199*B199)</f>
        <v>197819.12</v>
      </c>
      <c r="M199" s="36">
        <f>M198-(G199*B199)</f>
        <v>186614.15</v>
      </c>
      <c r="N199" s="35"/>
      <c r="O199" s="35"/>
      <c r="P199" s="35"/>
      <c r="Q199" s="10"/>
    </row>
    <row r="200" spans="1:17" x14ac:dyDescent="0.45">
      <c r="A200" s="23" t="s">
        <v>105</v>
      </c>
      <c r="B200" s="24">
        <v>366</v>
      </c>
      <c r="C200" s="25">
        <v>12.42</v>
      </c>
      <c r="D200" s="25">
        <f>C200*B200</f>
        <v>4545.72</v>
      </c>
      <c r="E200" s="36" t="s">
        <v>33</v>
      </c>
      <c r="F200" s="38">
        <f>D200/D201</f>
        <v>0.32228383284732548</v>
      </c>
      <c r="G200" s="25">
        <v>12.42</v>
      </c>
      <c r="H200" s="25">
        <f>(B200*G200)-D200</f>
        <v>0</v>
      </c>
      <c r="I200" s="35" t="s">
        <v>71</v>
      </c>
      <c r="J200" s="35"/>
      <c r="K200" s="35" t="str">
        <f>"buy "&amp;B200&amp;" "&amp;A200&amp;" @ $"&amp;G200</f>
        <v>buy 366 GOSS @ $12.42</v>
      </c>
      <c r="L200" s="9">
        <f>L199-(G200*B200)</f>
        <v>193273.4</v>
      </c>
      <c r="M200" s="36">
        <f>M199-(G200*B200)</f>
        <v>182068.43</v>
      </c>
      <c r="N200" s="35" t="str">
        <f>TEXT(ROUND(M200,2),"$#,##0.00")&amp;" will be the balance in the account after purchases.  "</f>
        <v xml:space="preserve">$182,068.43 will be the balance in the account after purchases.  </v>
      </c>
      <c r="O200" s="35"/>
      <c r="P200" s="35"/>
      <c r="Q200" s="10"/>
    </row>
    <row r="201" spans="1:17" x14ac:dyDescent="0.45">
      <c r="A201" s="13"/>
      <c r="B201" s="35"/>
      <c r="C201" s="9"/>
      <c r="D201" s="9">
        <f>SUM(D198:D200)</f>
        <v>14104.71</v>
      </c>
      <c r="E201" s="35"/>
      <c r="F201" s="38">
        <f>SUM(F198:F200)</f>
        <v>1</v>
      </c>
      <c r="G201" s="9" t="s">
        <v>15</v>
      </c>
      <c r="H201" s="9">
        <f>SUM(H198:H200)</f>
        <v>19.170000000000982</v>
      </c>
      <c r="I201" s="35"/>
      <c r="J201" s="35"/>
      <c r="K201" s="35"/>
      <c r="L201" s="9"/>
      <c r="M201" s="35"/>
      <c r="N201" s="35" t="s">
        <v>27</v>
      </c>
      <c r="O201" s="35"/>
      <c r="P201" s="35"/>
      <c r="Q201" s="10"/>
    </row>
    <row r="202" spans="1:17" x14ac:dyDescent="0.45">
      <c r="A202" s="13"/>
      <c r="B202" s="35"/>
      <c r="C202" s="9"/>
      <c r="D202" s="9"/>
      <c r="E202" s="35"/>
      <c r="F202" s="35"/>
      <c r="G202" s="9"/>
      <c r="H202" s="9"/>
      <c r="I202" s="35"/>
      <c r="J202" s="35"/>
      <c r="K202" s="35"/>
      <c r="L202" s="9"/>
      <c r="M202" s="11" t="str">
        <f>IF(J193+M200&gt;0,"Credit Surplus","Credit Shortage")</f>
        <v>Credit Surplus</v>
      </c>
      <c r="N202" s="36">
        <f>J193+M200</f>
        <v>193273.4</v>
      </c>
      <c r="O202" s="35" t="s">
        <v>60</v>
      </c>
      <c r="P202" s="35"/>
      <c r="Q202" s="10"/>
    </row>
    <row r="203" spans="1:17" x14ac:dyDescent="0.45">
      <c r="A203" s="13"/>
      <c r="B203" s="35"/>
      <c r="C203" s="9"/>
      <c r="D203" s="9"/>
      <c r="E203" s="35"/>
      <c r="F203" s="35"/>
      <c r="G203" s="9"/>
      <c r="H203" s="9"/>
      <c r="I203" s="35"/>
      <c r="J203" s="35"/>
      <c r="K203" s="35"/>
      <c r="L203" s="9"/>
      <c r="M203" s="35"/>
      <c r="N203" s="35"/>
      <c r="O203" s="35"/>
      <c r="P203" s="35"/>
      <c r="Q203" s="10"/>
    </row>
    <row r="204" spans="1:17" x14ac:dyDescent="0.45">
      <c r="A204" s="13"/>
      <c r="B204" s="35"/>
      <c r="C204" s="9"/>
      <c r="D204" s="9"/>
      <c r="E204" s="35"/>
      <c r="F204" s="35"/>
      <c r="G204" s="9"/>
      <c r="H204" s="9"/>
      <c r="I204" s="35"/>
      <c r="J204" s="35"/>
      <c r="K204" s="35"/>
      <c r="L204" s="35"/>
      <c r="M204" s="35"/>
      <c r="N204" s="35"/>
      <c r="O204" s="35"/>
      <c r="P204" s="35"/>
      <c r="Q204" s="10"/>
    </row>
    <row r="205" spans="1:17" x14ac:dyDescent="0.45">
      <c r="A205" s="13" t="s">
        <v>11</v>
      </c>
      <c r="B205" s="35"/>
      <c r="C205" s="9"/>
      <c r="D205" s="21">
        <v>4927.17</v>
      </c>
      <c r="E205" s="35" t="s">
        <v>76</v>
      </c>
      <c r="F205" s="35"/>
      <c r="G205" s="9"/>
      <c r="H205" s="9"/>
      <c r="I205" s="35"/>
      <c r="J205" s="35"/>
      <c r="K205" s="35"/>
      <c r="L205" s="35"/>
      <c r="M205" s="35"/>
      <c r="N205" s="35"/>
      <c r="O205" s="35"/>
      <c r="P205" s="35"/>
      <c r="Q205" s="10"/>
    </row>
    <row r="206" spans="1:17" x14ac:dyDescent="0.45">
      <c r="A206" s="13" t="s">
        <v>12</v>
      </c>
      <c r="B206" s="35"/>
      <c r="C206" s="9"/>
      <c r="D206" s="9">
        <f>H193</f>
        <v>-101.93999999999971</v>
      </c>
      <c r="E206" s="35" t="s">
        <v>16</v>
      </c>
      <c r="F206" s="35"/>
      <c r="G206" s="9"/>
      <c r="H206" s="9"/>
      <c r="I206" s="35"/>
      <c r="J206" s="35"/>
      <c r="K206" s="35"/>
      <c r="L206" s="35"/>
      <c r="M206" s="35"/>
      <c r="N206" s="35"/>
      <c r="O206" s="35"/>
      <c r="P206" s="35"/>
      <c r="Q206" s="10"/>
    </row>
    <row r="207" spans="1:17" x14ac:dyDescent="0.45">
      <c r="A207" s="13" t="s">
        <v>13</v>
      </c>
      <c r="B207" s="35"/>
      <c r="C207" s="9"/>
      <c r="D207" s="9">
        <f>D205+D206</f>
        <v>4825.2300000000005</v>
      </c>
      <c r="E207" s="35"/>
      <c r="F207" s="35"/>
      <c r="G207" s="9"/>
      <c r="H207" s="9"/>
      <c r="I207" s="35"/>
      <c r="J207" s="35"/>
      <c r="K207" s="35"/>
      <c r="L207" s="35"/>
      <c r="M207" s="35"/>
      <c r="N207" s="35"/>
      <c r="O207" s="35"/>
      <c r="P207" s="35"/>
      <c r="Q207" s="10"/>
    </row>
    <row r="208" spans="1:17" x14ac:dyDescent="0.45">
      <c r="A208" s="13" t="s">
        <v>14</v>
      </c>
      <c r="B208" s="35"/>
      <c r="C208" s="9"/>
      <c r="D208" s="9">
        <f>H201</f>
        <v>19.170000000000982</v>
      </c>
      <c r="E208" s="35" t="s">
        <v>17</v>
      </c>
      <c r="F208" s="35"/>
      <c r="G208" s="9"/>
      <c r="H208" s="9"/>
      <c r="I208" s="35"/>
      <c r="J208" s="35"/>
      <c r="K208" s="35"/>
      <c r="L208" s="35"/>
      <c r="M208" s="35"/>
      <c r="N208" s="35"/>
      <c r="O208" s="35"/>
      <c r="P208" s="35"/>
      <c r="Q208" s="10"/>
    </row>
    <row r="209" spans="1:17" x14ac:dyDescent="0.45">
      <c r="A209" s="13" t="s">
        <v>13</v>
      </c>
      <c r="B209" s="35"/>
      <c r="C209" s="9"/>
      <c r="D209" s="27">
        <f>D207-D208</f>
        <v>4806.0599999999995</v>
      </c>
      <c r="E209" s="19" t="s">
        <v>18</v>
      </c>
      <c r="F209" s="35"/>
      <c r="G209" s="9"/>
      <c r="H209" s="9"/>
      <c r="I209" s="35"/>
      <c r="J209" s="35"/>
      <c r="K209" s="35"/>
      <c r="L209" s="35"/>
      <c r="M209" s="35"/>
      <c r="N209" s="35"/>
      <c r="O209" s="35"/>
      <c r="P209" s="35"/>
      <c r="Q209" s="10"/>
    </row>
    <row r="210" spans="1:17" ht="14.65" thickBot="1" x14ac:dyDescent="0.5">
      <c r="A210" s="15"/>
      <c r="B210" s="16"/>
      <c r="C210" s="17"/>
      <c r="D210" s="17"/>
      <c r="E210" s="16"/>
      <c r="F210" s="16"/>
      <c r="G210" s="17"/>
      <c r="H210" s="17"/>
      <c r="I210" s="16"/>
      <c r="J210" s="16"/>
      <c r="K210" s="16"/>
      <c r="L210" s="16"/>
      <c r="M210" s="16"/>
      <c r="N210" s="16"/>
      <c r="O210" s="16"/>
      <c r="P210" s="16"/>
      <c r="Q210" s="18"/>
    </row>
    <row r="211" spans="1:17" ht="15" thickTop="1" thickBot="1" x14ac:dyDescent="0.5"/>
    <row r="212" spans="1:17" ht="14.65" thickTop="1" x14ac:dyDescent="0.45">
      <c r="A212" s="2"/>
      <c r="B212" s="3"/>
      <c r="C212" s="4">
        <v>44469</v>
      </c>
      <c r="D212" s="5"/>
      <c r="E212" s="3"/>
      <c r="F212" s="3"/>
      <c r="G212" s="5"/>
      <c r="H212" s="5"/>
      <c r="I212" s="3"/>
      <c r="J212" s="3"/>
      <c r="K212" s="3"/>
      <c r="L212" s="20" t="s">
        <v>19</v>
      </c>
      <c r="M212" s="3"/>
      <c r="N212" s="3"/>
      <c r="O212" s="3"/>
      <c r="P212" s="3"/>
      <c r="Q212" s="6"/>
    </row>
    <row r="213" spans="1:17" x14ac:dyDescent="0.45">
      <c r="A213" s="7" t="s">
        <v>5</v>
      </c>
      <c r="B213" s="35"/>
      <c r="C213" s="9"/>
      <c r="D213" s="9"/>
      <c r="E213" s="35"/>
      <c r="F213" s="35"/>
      <c r="G213" s="9"/>
      <c r="H213" s="9"/>
      <c r="I213" s="35"/>
      <c r="J213" s="11" t="s">
        <v>24</v>
      </c>
      <c r="K213" s="35"/>
      <c r="L213" s="11" t="s">
        <v>10</v>
      </c>
      <c r="M213" s="35"/>
      <c r="N213" s="35"/>
      <c r="O213" s="35"/>
      <c r="P213" s="35"/>
      <c r="Q213" s="10"/>
    </row>
    <row r="214" spans="1:17" x14ac:dyDescent="0.45">
      <c r="A214" s="7" t="s">
        <v>0</v>
      </c>
      <c r="B214" s="11" t="s">
        <v>3</v>
      </c>
      <c r="C214" s="12" t="s">
        <v>1</v>
      </c>
      <c r="D214" s="12" t="s">
        <v>4</v>
      </c>
      <c r="E214" s="11" t="s">
        <v>7</v>
      </c>
      <c r="F214" s="37" t="s">
        <v>92</v>
      </c>
      <c r="G214" s="12" t="s">
        <v>8</v>
      </c>
      <c r="H214" s="12" t="s">
        <v>9</v>
      </c>
      <c r="I214" s="33" t="s">
        <v>70</v>
      </c>
      <c r="J214" s="11" t="s">
        <v>23</v>
      </c>
      <c r="K214" s="35"/>
      <c r="L214" s="31">
        <v>197197.15</v>
      </c>
      <c r="M214" s="35" t="s">
        <v>82</v>
      </c>
      <c r="N214" s="35"/>
      <c r="O214" s="35"/>
      <c r="P214" s="35"/>
      <c r="Q214" s="10"/>
    </row>
    <row r="215" spans="1:17" x14ac:dyDescent="0.45">
      <c r="A215" s="13" t="s">
        <v>89</v>
      </c>
      <c r="B215" s="35">
        <v>71</v>
      </c>
      <c r="C215" s="9">
        <v>83.07</v>
      </c>
      <c r="D215" s="9">
        <f>C215*B215</f>
        <v>5897.9699999999993</v>
      </c>
      <c r="E215" s="36" t="s">
        <v>93</v>
      </c>
      <c r="F215" s="38">
        <f>D215/$D$218</f>
        <v>0.57179295521901874</v>
      </c>
      <c r="G215" s="32">
        <v>84.13</v>
      </c>
      <c r="H215" s="9">
        <f>(B215*G215)-D215</f>
        <v>75.260000000000218</v>
      </c>
      <c r="I215" s="35" t="s">
        <v>71</v>
      </c>
      <c r="J215" s="36">
        <f>G215*B215</f>
        <v>5973.23</v>
      </c>
      <c r="K215" s="35" t="str">
        <f>"sell "&amp;B215&amp;" "&amp;A215&amp;" @ $"&amp;G215</f>
        <v>sell 71 SGMS @ $84.13</v>
      </c>
      <c r="L215" s="9">
        <f>L214+(G215*B215)</f>
        <v>203170.38</v>
      </c>
      <c r="M215" s="35"/>
      <c r="N215" s="35"/>
      <c r="O215" s="35"/>
      <c r="P215" s="35"/>
      <c r="Q215" s="10"/>
    </row>
    <row r="216" spans="1:17" x14ac:dyDescent="0.45">
      <c r="A216" s="13" t="s">
        <v>90</v>
      </c>
      <c r="B216" s="35">
        <v>208</v>
      </c>
      <c r="C216" s="9">
        <v>10.77</v>
      </c>
      <c r="D216" s="9">
        <f>C216*B216</f>
        <v>2240.16</v>
      </c>
      <c r="E216" s="36" t="s">
        <v>93</v>
      </c>
      <c r="F216" s="38">
        <f>D216/$D$218</f>
        <v>0.21717772497375148</v>
      </c>
      <c r="G216" s="32">
        <v>11.07</v>
      </c>
      <c r="H216" s="9">
        <f>(B216*G216)-D216</f>
        <v>62.400000000000091</v>
      </c>
      <c r="I216" s="35" t="s">
        <v>71</v>
      </c>
      <c r="J216" s="36">
        <f>G216*B216</f>
        <v>2302.56</v>
      </c>
      <c r="K216" s="35" t="str">
        <f>"sell "&amp;B216&amp;" "&amp;A216&amp;" @ $"&amp;G216</f>
        <v>sell 208 GOGL @ $11.07</v>
      </c>
      <c r="L216" s="9">
        <f>L215+(G216*B216)</f>
        <v>205472.94</v>
      </c>
      <c r="M216" s="35"/>
      <c r="N216" s="35"/>
      <c r="O216" s="35"/>
      <c r="P216" s="35"/>
      <c r="Q216" s="10"/>
    </row>
    <row r="217" spans="1:17" x14ac:dyDescent="0.45">
      <c r="A217" s="13" t="s">
        <v>91</v>
      </c>
      <c r="B217" s="35">
        <v>87</v>
      </c>
      <c r="C217" s="9">
        <v>25.02</v>
      </c>
      <c r="D217" s="9">
        <f>C217*B217</f>
        <v>2176.7399999999998</v>
      </c>
      <c r="E217" s="36" t="s">
        <v>93</v>
      </c>
      <c r="F217" s="38">
        <f>D217/$D$218</f>
        <v>0.21102931980722975</v>
      </c>
      <c r="G217" s="32">
        <v>25.23</v>
      </c>
      <c r="H217" s="9">
        <f>(B217*G217)-D217</f>
        <v>18.270000000000437</v>
      </c>
      <c r="I217" s="35" t="s">
        <v>71</v>
      </c>
      <c r="J217" s="36">
        <f>G217*B217</f>
        <v>2195.0100000000002</v>
      </c>
      <c r="K217" s="35" t="str">
        <f>"sell "&amp;B217&amp;" "&amp;A217&amp;" @ $"&amp;G217</f>
        <v>sell 87 IHRT @ $25.23</v>
      </c>
      <c r="L217" s="9">
        <f>L216+(G217*B217)</f>
        <v>207667.95</v>
      </c>
      <c r="M217" s="35" t="s">
        <v>22</v>
      </c>
      <c r="N217" s="35"/>
      <c r="O217" s="35"/>
      <c r="P217" s="35"/>
      <c r="Q217" s="10"/>
    </row>
    <row r="218" spans="1:17" x14ac:dyDescent="0.45">
      <c r="A218" s="13"/>
      <c r="B218" s="35"/>
      <c r="C218" s="9"/>
      <c r="D218" s="9">
        <f>SUM(D215:D217)</f>
        <v>10314.869999999999</v>
      </c>
      <c r="E218" s="35"/>
      <c r="F218" s="38">
        <f>SUM(F215:F217)</f>
        <v>1</v>
      </c>
      <c r="G218" s="32"/>
      <c r="H218" s="9">
        <f>SUM(H215:H217)</f>
        <v>155.93000000000075</v>
      </c>
      <c r="I218" s="35"/>
      <c r="J218" s="36">
        <f>SUM(J215:J217)</f>
        <v>10470.799999999999</v>
      </c>
      <c r="K218" s="35"/>
      <c r="L218" s="9"/>
      <c r="M218" s="35"/>
      <c r="N218" s="35"/>
      <c r="O218" s="35"/>
      <c r="P218" s="35"/>
      <c r="Q218" s="10"/>
    </row>
    <row r="219" spans="1:17" x14ac:dyDescent="0.45">
      <c r="A219" s="13"/>
      <c r="B219" s="35"/>
      <c r="C219" s="9"/>
      <c r="D219" s="9"/>
      <c r="E219" s="35"/>
      <c r="F219" s="35"/>
      <c r="G219" s="32"/>
      <c r="H219" s="9"/>
      <c r="I219" s="35"/>
      <c r="J219" s="35"/>
      <c r="K219" s="35"/>
      <c r="L219" s="9"/>
      <c r="M219" s="35"/>
      <c r="N219" s="35"/>
      <c r="O219" s="35"/>
      <c r="P219" s="35"/>
      <c r="Q219" s="10"/>
    </row>
    <row r="220" spans="1:17" x14ac:dyDescent="0.45">
      <c r="A220" s="13"/>
      <c r="B220" s="35"/>
      <c r="C220" s="9"/>
      <c r="D220" s="9"/>
      <c r="E220" s="19"/>
      <c r="F220" s="35"/>
      <c r="G220" s="32"/>
      <c r="H220" s="9"/>
      <c r="I220" s="35"/>
      <c r="J220" s="35"/>
      <c r="K220" s="35"/>
      <c r="L220" s="9"/>
      <c r="M220" s="11" t="s">
        <v>20</v>
      </c>
      <c r="N220" s="35"/>
      <c r="O220" s="35"/>
      <c r="P220" s="35"/>
      <c r="Q220" s="10"/>
    </row>
    <row r="221" spans="1:17" x14ac:dyDescent="0.45">
      <c r="A221" s="7" t="s">
        <v>6</v>
      </c>
      <c r="B221" s="35"/>
      <c r="C221" s="9"/>
      <c r="D221" s="9"/>
      <c r="E221" s="19"/>
      <c r="F221" s="35"/>
      <c r="G221" s="32"/>
      <c r="H221" s="9"/>
      <c r="I221" s="35"/>
      <c r="J221" s="35"/>
      <c r="K221" s="35"/>
      <c r="L221" s="9"/>
      <c r="M221" s="11" t="s">
        <v>21</v>
      </c>
      <c r="N221" s="35"/>
      <c r="O221" s="35"/>
      <c r="P221" s="35"/>
      <c r="Q221" s="10"/>
    </row>
    <row r="222" spans="1:17" x14ac:dyDescent="0.45">
      <c r="A222" s="7" t="s">
        <v>0</v>
      </c>
      <c r="B222" s="11" t="s">
        <v>3</v>
      </c>
      <c r="C222" s="12" t="s">
        <v>1</v>
      </c>
      <c r="D222" s="12" t="s">
        <v>2</v>
      </c>
      <c r="E222" s="22" t="s">
        <v>7</v>
      </c>
      <c r="F222" s="39" t="s">
        <v>92</v>
      </c>
      <c r="G222" s="33" t="s">
        <v>8</v>
      </c>
      <c r="H222" s="12" t="s">
        <v>9</v>
      </c>
      <c r="I222" s="35"/>
      <c r="J222" s="35"/>
      <c r="K222" s="35"/>
      <c r="L222" s="9"/>
      <c r="M222" s="36">
        <f>L217</f>
        <v>207667.95</v>
      </c>
      <c r="N222" s="35"/>
      <c r="O222" s="35"/>
      <c r="P222" s="35"/>
      <c r="Q222" s="10"/>
    </row>
    <row r="223" spans="1:17" x14ac:dyDescent="0.45">
      <c r="A223" s="13" t="s">
        <v>100</v>
      </c>
      <c r="B223" s="35">
        <v>10</v>
      </c>
      <c r="C223" s="9">
        <v>288.99</v>
      </c>
      <c r="D223" s="9">
        <f>C223*B223</f>
        <v>2889.9</v>
      </c>
      <c r="E223" s="36" t="s">
        <v>93</v>
      </c>
      <c r="F223" s="38">
        <f>D223/$D$226</f>
        <v>0.25081583058496787</v>
      </c>
      <c r="G223" s="9">
        <v>288.49</v>
      </c>
      <c r="H223" s="9">
        <f>(B223*G223)-D223</f>
        <v>-5</v>
      </c>
      <c r="I223" s="35" t="s">
        <v>71</v>
      </c>
      <c r="J223" s="35"/>
      <c r="K223" s="35" t="str">
        <f>"buy "&amp;B223&amp;" "&amp;A223&amp;" @ $"&amp;G223</f>
        <v>buy 10 RGEN @ $288.49</v>
      </c>
      <c r="L223" s="9">
        <f>L217-(G223*B223)</f>
        <v>204783.05000000002</v>
      </c>
      <c r="M223" s="36">
        <f>L214-(G223*B223)</f>
        <v>194312.25</v>
      </c>
      <c r="N223" s="35"/>
      <c r="O223" s="35"/>
      <c r="P223" s="35"/>
      <c r="Q223" s="10"/>
    </row>
    <row r="224" spans="1:17" x14ac:dyDescent="0.45">
      <c r="A224" s="13" t="s">
        <v>101</v>
      </c>
      <c r="B224" s="35">
        <v>16</v>
      </c>
      <c r="C224" s="9">
        <v>280.39999999999998</v>
      </c>
      <c r="D224" s="9">
        <f>C224*B224</f>
        <v>4486.3999999999996</v>
      </c>
      <c r="E224" s="36" t="s">
        <v>93</v>
      </c>
      <c r="F224" s="38">
        <f>D224/$D$226</f>
        <v>0.3893768442978649</v>
      </c>
      <c r="G224" s="9">
        <v>281.52</v>
      </c>
      <c r="H224" s="9">
        <f>(B224*G224)-D224</f>
        <v>17.920000000000073</v>
      </c>
      <c r="I224" s="35" t="s">
        <v>71</v>
      </c>
      <c r="J224" s="35"/>
      <c r="K224" s="35" t="str">
        <f>"buy "&amp;B224&amp;" "&amp;A224&amp;" @ $"&amp;G224</f>
        <v>buy 16 PCTY @ $281.52</v>
      </c>
      <c r="L224" s="9">
        <f>L223-(G224*B224)</f>
        <v>200278.73</v>
      </c>
      <c r="M224" s="36">
        <f>M223-(G224*B224)</f>
        <v>189807.93</v>
      </c>
      <c r="N224" s="35"/>
      <c r="O224" s="35"/>
      <c r="P224" s="35"/>
      <c r="Q224" s="10"/>
    </row>
    <row r="225" spans="1:17" x14ac:dyDescent="0.45">
      <c r="A225" s="23" t="s">
        <v>102</v>
      </c>
      <c r="B225" s="24">
        <v>52</v>
      </c>
      <c r="C225" s="25">
        <v>79.724999999999994</v>
      </c>
      <c r="D225" s="25">
        <f>C225*B225</f>
        <v>4145.7</v>
      </c>
      <c r="E225" s="36" t="s">
        <v>93</v>
      </c>
      <c r="F225" s="38">
        <f>D225/$D$226</f>
        <v>0.35980732511716712</v>
      </c>
      <c r="G225" s="25">
        <v>78.614500000000007</v>
      </c>
      <c r="H225" s="25">
        <f>(B225*G225)-D225</f>
        <v>-57.74599999999964</v>
      </c>
      <c r="I225" s="35" t="s">
        <v>71</v>
      </c>
      <c r="J225" s="35"/>
      <c r="K225" s="35" t="str">
        <f>"buy "&amp;B225&amp;" "&amp;A225&amp;" @ $"&amp;G225</f>
        <v>buy 52 INMD @ $78.6145</v>
      </c>
      <c r="L225" s="9">
        <f>L224-(G225*B225)</f>
        <v>196190.77600000001</v>
      </c>
      <c r="M225" s="36">
        <f>M224-(G225*B225)</f>
        <v>185719.976</v>
      </c>
      <c r="N225" s="35" t="str">
        <f>TEXT(ROUND(M225,2),"$#,##0.00")&amp;" will be the balance in the account after purchases.  "</f>
        <v xml:space="preserve">$185,719.98 will be the balance in the account after purchases.  </v>
      </c>
      <c r="O225" s="35"/>
      <c r="P225" s="35"/>
      <c r="Q225" s="10"/>
    </row>
    <row r="226" spans="1:17" x14ac:dyDescent="0.45">
      <c r="A226" s="13"/>
      <c r="B226" s="35"/>
      <c r="C226" s="9"/>
      <c r="D226" s="9">
        <f>SUM(D223:D225)</f>
        <v>11522</v>
      </c>
      <c r="E226" s="35"/>
      <c r="F226" s="38">
        <f>SUM(F223:F225)</f>
        <v>1</v>
      </c>
      <c r="G226" s="9" t="s">
        <v>15</v>
      </c>
      <c r="H226" s="9">
        <f>SUM(H223:H225)</f>
        <v>-44.825999999999567</v>
      </c>
      <c r="I226" s="35"/>
      <c r="J226" s="35"/>
      <c r="K226" s="35"/>
      <c r="L226" s="9"/>
      <c r="M226" s="35"/>
      <c r="N226" s="35" t="s">
        <v>27</v>
      </c>
      <c r="O226" s="35"/>
      <c r="P226" s="35"/>
      <c r="Q226" s="10"/>
    </row>
    <row r="227" spans="1:17" x14ac:dyDescent="0.45">
      <c r="A227" s="13"/>
      <c r="B227" s="35"/>
      <c r="C227" s="9"/>
      <c r="D227" s="9"/>
      <c r="E227" s="35"/>
      <c r="F227" s="35"/>
      <c r="G227" s="9"/>
      <c r="H227" s="9"/>
      <c r="I227" s="35"/>
      <c r="J227" s="35"/>
      <c r="K227" s="35"/>
      <c r="L227" s="9"/>
      <c r="M227" s="11" t="str">
        <f>IF(J218+M225&gt;0,"Credit Surplus","Credit Shortage")</f>
        <v>Credit Surplus</v>
      </c>
      <c r="N227" s="36">
        <f>J218+M225</f>
        <v>196190.77599999998</v>
      </c>
      <c r="O227" s="35" t="s">
        <v>60</v>
      </c>
      <c r="P227" s="35"/>
      <c r="Q227" s="10"/>
    </row>
    <row r="228" spans="1:17" x14ac:dyDescent="0.45">
      <c r="A228" s="13"/>
      <c r="B228" s="35"/>
      <c r="C228" s="9"/>
      <c r="D228" s="9"/>
      <c r="E228" s="35"/>
      <c r="F228" s="35"/>
      <c r="G228" s="9"/>
      <c r="H228" s="9"/>
      <c r="I228" s="35"/>
      <c r="J228" s="35"/>
      <c r="K228" s="35"/>
      <c r="L228" s="9"/>
      <c r="M228" s="35"/>
      <c r="N228" s="35"/>
      <c r="O228" s="35"/>
      <c r="P228" s="35"/>
      <c r="Q228" s="10"/>
    </row>
    <row r="229" spans="1:17" x14ac:dyDescent="0.45">
      <c r="A229" s="13"/>
      <c r="B229" s="35"/>
      <c r="C229" s="9"/>
      <c r="D229" s="9"/>
      <c r="E229" s="35"/>
      <c r="F229" s="35"/>
      <c r="G229" s="9"/>
      <c r="H229" s="9"/>
      <c r="I229" s="35"/>
      <c r="J229" s="35"/>
      <c r="K229" s="35"/>
      <c r="L229" s="35"/>
      <c r="M229" s="35"/>
      <c r="N229" s="35"/>
      <c r="O229" s="35"/>
      <c r="P229" s="35"/>
      <c r="Q229" s="10"/>
    </row>
    <row r="230" spans="1:17" x14ac:dyDescent="0.45">
      <c r="A230" s="13" t="s">
        <v>11</v>
      </c>
      <c r="B230" s="35"/>
      <c r="C230" s="9"/>
      <c r="D230" s="21">
        <v>2524.21</v>
      </c>
      <c r="E230" s="35" t="s">
        <v>76</v>
      </c>
      <c r="F230" s="35"/>
      <c r="G230" s="9"/>
      <c r="H230" s="9"/>
      <c r="I230" s="35"/>
      <c r="J230" s="35"/>
      <c r="K230" s="35"/>
      <c r="L230" s="35"/>
      <c r="M230" s="35"/>
      <c r="N230" s="35"/>
      <c r="O230" s="35"/>
      <c r="P230" s="35"/>
      <c r="Q230" s="10"/>
    </row>
    <row r="231" spans="1:17" x14ac:dyDescent="0.45">
      <c r="A231" s="13" t="s">
        <v>12</v>
      </c>
      <c r="B231" s="35"/>
      <c r="C231" s="9"/>
      <c r="D231" s="9">
        <f>H218</f>
        <v>155.93000000000075</v>
      </c>
      <c r="E231" s="35" t="s">
        <v>16</v>
      </c>
      <c r="F231" s="35"/>
      <c r="G231" s="9"/>
      <c r="H231" s="9"/>
      <c r="I231" s="35"/>
      <c r="J231" s="35"/>
      <c r="K231" s="35"/>
      <c r="L231" s="35"/>
      <c r="M231" s="35"/>
      <c r="N231" s="35"/>
      <c r="O231" s="35"/>
      <c r="P231" s="35"/>
      <c r="Q231" s="10"/>
    </row>
    <row r="232" spans="1:17" x14ac:dyDescent="0.45">
      <c r="A232" s="13" t="s">
        <v>13</v>
      </c>
      <c r="B232" s="35"/>
      <c r="C232" s="9"/>
      <c r="D232" s="9">
        <f>D230+D231</f>
        <v>2680.1400000000008</v>
      </c>
      <c r="E232" s="35"/>
      <c r="F232" s="35"/>
      <c r="G232" s="9"/>
      <c r="H232" s="9"/>
      <c r="I232" s="35"/>
      <c r="J232" s="35"/>
      <c r="K232" s="35"/>
      <c r="L232" s="35"/>
      <c r="M232" s="35"/>
      <c r="N232" s="35"/>
      <c r="O232" s="35"/>
      <c r="P232" s="35"/>
      <c r="Q232" s="10"/>
    </row>
    <row r="233" spans="1:17" x14ac:dyDescent="0.45">
      <c r="A233" s="13" t="s">
        <v>14</v>
      </c>
      <c r="B233" s="35"/>
      <c r="C233" s="9"/>
      <c r="D233" s="9">
        <f>H226</f>
        <v>-44.825999999999567</v>
      </c>
      <c r="E233" s="35" t="s">
        <v>17</v>
      </c>
      <c r="F233" s="35"/>
      <c r="G233" s="9"/>
      <c r="H233" s="9"/>
      <c r="I233" s="35"/>
      <c r="J233" s="35"/>
      <c r="K233" s="35"/>
      <c r="L233" s="35"/>
      <c r="M233" s="35"/>
      <c r="N233" s="35"/>
      <c r="O233" s="35"/>
      <c r="P233" s="35"/>
      <c r="Q233" s="10"/>
    </row>
    <row r="234" spans="1:17" x14ac:dyDescent="0.45">
      <c r="A234" s="13" t="s">
        <v>13</v>
      </c>
      <c r="B234" s="35"/>
      <c r="C234" s="9"/>
      <c r="D234" s="27">
        <f>D232-D233</f>
        <v>2724.9660000000003</v>
      </c>
      <c r="E234" s="19" t="s">
        <v>18</v>
      </c>
      <c r="F234" s="35"/>
      <c r="G234" s="9"/>
      <c r="H234" s="9"/>
      <c r="I234" s="35"/>
      <c r="J234" s="35"/>
      <c r="K234" s="35"/>
      <c r="L234" s="35"/>
      <c r="M234" s="35"/>
      <c r="N234" s="35"/>
      <c r="O234" s="35"/>
      <c r="P234" s="35"/>
      <c r="Q234" s="10"/>
    </row>
    <row r="235" spans="1:17" ht="14.65" thickBot="1" x14ac:dyDescent="0.5">
      <c r="A235" s="15"/>
      <c r="B235" s="16"/>
      <c r="C235" s="17"/>
      <c r="D235" s="17"/>
      <c r="E235" s="16"/>
      <c r="F235" s="16"/>
      <c r="G235" s="17"/>
      <c r="H235" s="17"/>
      <c r="I235" s="16"/>
      <c r="J235" s="16"/>
      <c r="K235" s="16"/>
      <c r="L235" s="16"/>
      <c r="M235" s="16"/>
      <c r="N235" s="16"/>
      <c r="O235" s="16"/>
      <c r="P235" s="16"/>
      <c r="Q235" s="18"/>
    </row>
    <row r="236" spans="1:17" ht="14.65" thickTop="1" x14ac:dyDescent="0.45"/>
    <row r="237" spans="1:17" ht="14.65" thickBot="1" x14ac:dyDescent="0.5"/>
    <row r="238" spans="1:17" ht="14.65" thickTop="1" x14ac:dyDescent="0.45">
      <c r="A238" s="2"/>
      <c r="B238" s="3"/>
      <c r="C238" s="4">
        <v>44439</v>
      </c>
      <c r="D238" s="5"/>
      <c r="E238" s="3"/>
      <c r="F238" s="3"/>
      <c r="G238" s="5"/>
      <c r="H238" s="5"/>
      <c r="I238" s="3"/>
      <c r="J238" s="3"/>
      <c r="K238" s="3"/>
      <c r="L238" s="20" t="s">
        <v>19</v>
      </c>
      <c r="M238" s="3"/>
      <c r="N238" s="3"/>
      <c r="O238" s="3"/>
      <c r="P238" s="3"/>
      <c r="Q238" s="6"/>
    </row>
    <row r="239" spans="1:17" x14ac:dyDescent="0.45">
      <c r="A239" s="7" t="s">
        <v>5</v>
      </c>
      <c r="B239" s="35"/>
      <c r="C239" s="9"/>
      <c r="D239" s="9"/>
      <c r="E239" s="35"/>
      <c r="F239" s="35"/>
      <c r="G239" s="9"/>
      <c r="H239" s="9"/>
      <c r="I239" s="35"/>
      <c r="J239" s="11" t="s">
        <v>24</v>
      </c>
      <c r="K239" s="35"/>
      <c r="L239" s="11" t="s">
        <v>10</v>
      </c>
      <c r="M239" s="35"/>
      <c r="N239" s="35"/>
      <c r="O239" s="35"/>
      <c r="P239" s="35"/>
      <c r="Q239" s="10"/>
    </row>
    <row r="240" spans="1:17" x14ac:dyDescent="0.45">
      <c r="A240" s="7" t="s">
        <v>0</v>
      </c>
      <c r="B240" s="11" t="s">
        <v>3</v>
      </c>
      <c r="C240" s="12" t="s">
        <v>1</v>
      </c>
      <c r="D240" s="12" t="s">
        <v>4</v>
      </c>
      <c r="E240" s="11" t="s">
        <v>7</v>
      </c>
      <c r="F240" s="37" t="s">
        <v>92</v>
      </c>
      <c r="G240" s="12" t="s">
        <v>8</v>
      </c>
      <c r="H240" s="12" t="s">
        <v>9</v>
      </c>
      <c r="I240" s="33" t="s">
        <v>70</v>
      </c>
      <c r="J240" s="11" t="s">
        <v>23</v>
      </c>
      <c r="K240" s="35"/>
      <c r="L240" s="31">
        <v>200169.89</v>
      </c>
      <c r="M240" s="35" t="s">
        <v>82</v>
      </c>
      <c r="N240" s="35"/>
      <c r="O240" s="35"/>
      <c r="P240" s="35"/>
      <c r="Q240" s="10"/>
    </row>
    <row r="241" spans="1:17" x14ac:dyDescent="0.45">
      <c r="A241" s="13" t="s">
        <v>86</v>
      </c>
      <c r="B241" s="35">
        <v>55</v>
      </c>
      <c r="C241" s="9">
        <v>117.56</v>
      </c>
      <c r="D241" s="9">
        <f>C241*B241</f>
        <v>6465.8</v>
      </c>
      <c r="E241" s="36" t="s">
        <v>93</v>
      </c>
      <c r="F241" s="38">
        <f>D241/$D$244</f>
        <v>0.71843499439990044</v>
      </c>
      <c r="G241" s="32">
        <v>116.25</v>
      </c>
      <c r="H241" s="9">
        <f>(B241*G241)-D241</f>
        <v>-72.050000000000182</v>
      </c>
      <c r="I241" s="35" t="s">
        <v>71</v>
      </c>
      <c r="J241" s="36">
        <f>G241*B241</f>
        <v>6393.75</v>
      </c>
      <c r="K241" s="35" t="str">
        <f>"sell "&amp;B241&amp;" "&amp;A241&amp;" @ $"&amp;G241</f>
        <v>sell 55 NUE @ $116.25</v>
      </c>
      <c r="L241" s="9">
        <f>L240+(G241*B241)</f>
        <v>206563.64</v>
      </c>
      <c r="M241" s="35"/>
      <c r="N241" s="35"/>
      <c r="O241" s="35"/>
      <c r="P241" s="35"/>
      <c r="Q241" s="10"/>
    </row>
    <row r="242" spans="1:17" x14ac:dyDescent="0.45">
      <c r="A242" s="13" t="s">
        <v>87</v>
      </c>
      <c r="B242" s="35">
        <v>28</v>
      </c>
      <c r="C242" s="9">
        <v>44.37</v>
      </c>
      <c r="D242" s="9">
        <f>C242*B242</f>
        <v>1242.3599999999999</v>
      </c>
      <c r="E242" s="36" t="s">
        <v>93</v>
      </c>
      <c r="F242" s="38">
        <f>D242/$D$244</f>
        <v>0.13804245408807267</v>
      </c>
      <c r="G242" s="32">
        <v>43.5</v>
      </c>
      <c r="H242" s="9">
        <f>(B242*G242)-D242</f>
        <v>-24.3599999999999</v>
      </c>
      <c r="I242" s="35" t="s">
        <v>71</v>
      </c>
      <c r="J242" s="36">
        <f>G242*B242</f>
        <v>1218</v>
      </c>
      <c r="K242" s="35" t="str">
        <f>"sell "&amp;B242&amp;" "&amp;A242&amp;" @ $"&amp;G242</f>
        <v>sell 28 AA @ $43.5</v>
      </c>
      <c r="L242" s="9">
        <f>L241+(G242*B242)</f>
        <v>207781.64</v>
      </c>
      <c r="M242" s="35"/>
      <c r="N242" s="35"/>
      <c r="O242" s="35"/>
      <c r="P242" s="35"/>
      <c r="Q242" s="10"/>
    </row>
    <row r="243" spans="1:17" x14ac:dyDescent="0.45">
      <c r="A243" s="13" t="s">
        <v>88</v>
      </c>
      <c r="B243" s="35">
        <v>72</v>
      </c>
      <c r="C243" s="9">
        <v>17.940000000000001</v>
      </c>
      <c r="D243" s="9">
        <f>C243*B243</f>
        <v>1291.68</v>
      </c>
      <c r="E243" s="36" t="s">
        <v>93</v>
      </c>
      <c r="F243" s="38">
        <f>D243/$D$244</f>
        <v>0.14352255151202689</v>
      </c>
      <c r="G243" s="32">
        <v>18.13</v>
      </c>
      <c r="H243" s="9">
        <f>(B243*G243)-D243</f>
        <v>13.679999999999836</v>
      </c>
      <c r="I243" s="35" t="s">
        <v>71</v>
      </c>
      <c r="J243" s="36">
        <f>G243*B243</f>
        <v>1305.3599999999999</v>
      </c>
      <c r="K243" s="35" t="str">
        <f>"sell "&amp;B243&amp;" "&amp;A243&amp;" @ $"&amp;G243</f>
        <v>sell 72 ERJ @ $18.13</v>
      </c>
      <c r="L243" s="9">
        <f>L242+(G243*B243)</f>
        <v>209087</v>
      </c>
      <c r="M243" s="35" t="s">
        <v>22</v>
      </c>
      <c r="N243" s="35"/>
      <c r="O243" s="35"/>
      <c r="P243" s="35"/>
      <c r="Q243" s="10"/>
    </row>
    <row r="244" spans="1:17" x14ac:dyDescent="0.45">
      <c r="A244" s="13"/>
      <c r="B244" s="35"/>
      <c r="C244" s="9"/>
      <c r="D244" s="9">
        <f>SUM(D241:D243)</f>
        <v>8999.84</v>
      </c>
      <c r="E244" s="35"/>
      <c r="F244" s="38">
        <f>SUM(F241:F243)</f>
        <v>1</v>
      </c>
      <c r="G244" s="32"/>
      <c r="H244" s="9">
        <f>SUM(H241:H243)</f>
        <v>-82.730000000000246</v>
      </c>
      <c r="I244" s="35"/>
      <c r="J244" s="36">
        <f>SUM(J241:J243)</f>
        <v>8917.11</v>
      </c>
      <c r="K244" s="35"/>
      <c r="L244" s="9"/>
      <c r="M244" s="35"/>
      <c r="N244" s="35"/>
      <c r="O244" s="35"/>
      <c r="P244" s="35"/>
      <c r="Q244" s="10"/>
    </row>
    <row r="245" spans="1:17" x14ac:dyDescent="0.45">
      <c r="A245" s="13"/>
      <c r="B245" s="35"/>
      <c r="C245" s="9"/>
      <c r="D245" s="9"/>
      <c r="E245" s="35"/>
      <c r="F245" s="35"/>
      <c r="G245" s="32"/>
      <c r="H245" s="9"/>
      <c r="I245" s="35"/>
      <c r="J245" s="35"/>
      <c r="K245" s="35"/>
      <c r="L245" s="9"/>
      <c r="M245" s="35"/>
      <c r="N245" s="35"/>
      <c r="O245" s="35"/>
      <c r="P245" s="35"/>
      <c r="Q245" s="10"/>
    </row>
    <row r="246" spans="1:17" x14ac:dyDescent="0.45">
      <c r="A246" s="13"/>
      <c r="B246" s="35"/>
      <c r="C246" s="9"/>
      <c r="D246" s="9"/>
      <c r="E246" s="19"/>
      <c r="F246" s="35"/>
      <c r="G246" s="32"/>
      <c r="H246" s="9"/>
      <c r="I246" s="35"/>
      <c r="J246" s="35"/>
      <c r="K246" s="35"/>
      <c r="L246" s="9"/>
      <c r="M246" s="11" t="s">
        <v>20</v>
      </c>
      <c r="N246" s="35"/>
      <c r="O246" s="35"/>
      <c r="P246" s="35"/>
      <c r="Q246" s="10"/>
    </row>
    <row r="247" spans="1:17" x14ac:dyDescent="0.45">
      <c r="A247" s="7" t="s">
        <v>6</v>
      </c>
      <c r="B247" s="35"/>
      <c r="C247" s="9"/>
      <c r="D247" s="9"/>
      <c r="E247" s="19"/>
      <c r="F247" s="35"/>
      <c r="G247" s="32"/>
      <c r="H247" s="9"/>
      <c r="I247" s="35"/>
      <c r="J247" s="35"/>
      <c r="K247" s="35"/>
      <c r="L247" s="9"/>
      <c r="M247" s="11" t="s">
        <v>21</v>
      </c>
      <c r="N247" s="35"/>
      <c r="O247" s="35"/>
      <c r="P247" s="35"/>
      <c r="Q247" s="10"/>
    </row>
    <row r="248" spans="1:17" x14ac:dyDescent="0.45">
      <c r="A248" s="7" t="s">
        <v>0</v>
      </c>
      <c r="B248" s="11" t="s">
        <v>3</v>
      </c>
      <c r="C248" s="12" t="s">
        <v>1</v>
      </c>
      <c r="D248" s="12" t="s">
        <v>2</v>
      </c>
      <c r="E248" s="22" t="s">
        <v>7</v>
      </c>
      <c r="F248" s="35"/>
      <c r="G248" s="33" t="s">
        <v>8</v>
      </c>
      <c r="H248" s="12" t="s">
        <v>9</v>
      </c>
      <c r="I248" s="35"/>
      <c r="J248" s="35"/>
      <c r="K248" s="35"/>
      <c r="L248" s="9"/>
      <c r="M248" s="36">
        <f>L243</f>
        <v>209087</v>
      </c>
      <c r="N248" s="35"/>
      <c r="O248" s="35"/>
      <c r="P248" s="35"/>
      <c r="Q248" s="10"/>
    </row>
    <row r="249" spans="1:17" x14ac:dyDescent="0.45">
      <c r="A249" s="13" t="s">
        <v>97</v>
      </c>
      <c r="B249" s="35">
        <v>38</v>
      </c>
      <c r="C249" s="9">
        <v>120.74</v>
      </c>
      <c r="D249" s="9">
        <f>C249*B249</f>
        <v>4588.12</v>
      </c>
      <c r="E249" s="36" t="s">
        <v>93</v>
      </c>
      <c r="F249" s="38">
        <f>D249/$D$252</f>
        <v>0.38355087935182602</v>
      </c>
      <c r="G249" s="9">
        <v>120</v>
      </c>
      <c r="H249" s="9">
        <f>(B249*G249)-D249</f>
        <v>-28.119999999999891</v>
      </c>
      <c r="I249" s="35" t="s">
        <v>71</v>
      </c>
      <c r="J249" s="35"/>
      <c r="K249" s="35" t="str">
        <f>"buy "&amp;B249&amp;" "&amp;A249&amp;" @ $"&amp;G249</f>
        <v>buy 38 NET @ $120</v>
      </c>
      <c r="L249" s="9">
        <f>L243-(G249*B249)</f>
        <v>204527</v>
      </c>
      <c r="M249" s="36">
        <f>L240-(G249*B249)</f>
        <v>195609.89</v>
      </c>
      <c r="N249" s="35"/>
      <c r="O249" s="35"/>
      <c r="P249" s="35"/>
      <c r="Q249" s="10"/>
    </row>
    <row r="250" spans="1:17" x14ac:dyDescent="0.45">
      <c r="A250" s="13" t="s">
        <v>98</v>
      </c>
      <c r="B250" s="35">
        <v>17</v>
      </c>
      <c r="C250" s="9">
        <v>315.14</v>
      </c>
      <c r="D250" s="9">
        <f>C250*B250</f>
        <v>5357.38</v>
      </c>
      <c r="E250" s="36" t="s">
        <v>93</v>
      </c>
      <c r="F250" s="38">
        <f>D250/$D$252</f>
        <v>0.44785834067589464</v>
      </c>
      <c r="G250" s="9">
        <v>317.54000000000002</v>
      </c>
      <c r="H250" s="9">
        <f>(B250*G250)-D250</f>
        <v>40.800000000000182</v>
      </c>
      <c r="I250" s="35" t="s">
        <v>71</v>
      </c>
      <c r="J250" s="35"/>
      <c r="K250" s="35" t="str">
        <f>"buy "&amp;B250&amp;" "&amp;A250&amp;" @ $"&amp;G250</f>
        <v>buy 17 FTNT @ $317.54</v>
      </c>
      <c r="L250" s="9">
        <f>L249-(G250*B250)</f>
        <v>199128.82</v>
      </c>
      <c r="M250" s="36">
        <f>M249-(G250*B250)</f>
        <v>190211.71000000002</v>
      </c>
      <c r="N250" s="35"/>
      <c r="O250" s="35"/>
      <c r="P250" s="35"/>
      <c r="Q250" s="10"/>
    </row>
    <row r="251" spans="1:17" x14ac:dyDescent="0.45">
      <c r="A251" s="23" t="s">
        <v>99</v>
      </c>
      <c r="B251" s="24">
        <v>24</v>
      </c>
      <c r="C251" s="25">
        <v>84.03</v>
      </c>
      <c r="D251" s="25">
        <f>C251*B251</f>
        <v>2016.72</v>
      </c>
      <c r="E251" s="36" t="s">
        <v>93</v>
      </c>
      <c r="F251" s="38">
        <f>D251/$D$252</f>
        <v>0.16859077997227939</v>
      </c>
      <c r="G251" s="25">
        <v>84.89</v>
      </c>
      <c r="H251" s="25">
        <f>(B251*G251)-D251</f>
        <v>20.6400000000001</v>
      </c>
      <c r="I251" s="35" t="s">
        <v>71</v>
      </c>
      <c r="J251" s="35"/>
      <c r="K251" s="35" t="str">
        <f>"buy "&amp;B251&amp;" "&amp;A251&amp;" @ $"&amp;G251</f>
        <v>buy 24 DCBO @ $84.89</v>
      </c>
      <c r="L251" s="9">
        <f>L250-(G251*B251)</f>
        <v>197091.46000000002</v>
      </c>
      <c r="M251" s="36">
        <f>M250-(G251*B251)</f>
        <v>188174.35000000003</v>
      </c>
      <c r="N251" s="35" t="str">
        <f>TEXT(ROUND(M251,2),"$#,##0.00")&amp;" will be the balance in the account after purchases.  "</f>
        <v xml:space="preserve">$188,174.35 will be the balance in the account after purchases.  </v>
      </c>
      <c r="O251" s="35"/>
      <c r="P251" s="35"/>
      <c r="Q251" s="10"/>
    </row>
    <row r="252" spans="1:17" x14ac:dyDescent="0.45">
      <c r="A252" s="13"/>
      <c r="B252" s="35"/>
      <c r="C252" s="9"/>
      <c r="D252" s="9">
        <f>SUM(D249:D251)</f>
        <v>11962.22</v>
      </c>
      <c r="E252" s="35"/>
      <c r="F252" s="38">
        <f>SUM(F249:F251)</f>
        <v>1</v>
      </c>
      <c r="G252" s="9" t="s">
        <v>15</v>
      </c>
      <c r="H252" s="9">
        <f>SUM(H249:H251)</f>
        <v>33.320000000000391</v>
      </c>
      <c r="I252" s="35"/>
      <c r="J252" s="35"/>
      <c r="K252" s="35"/>
      <c r="L252" s="9"/>
      <c r="M252" s="35"/>
      <c r="N252" s="35" t="s">
        <v>27</v>
      </c>
      <c r="O252" s="35"/>
      <c r="P252" s="35"/>
      <c r="Q252" s="10"/>
    </row>
    <row r="253" spans="1:17" x14ac:dyDescent="0.45">
      <c r="A253" s="13"/>
      <c r="B253" s="35"/>
      <c r="C253" s="9"/>
      <c r="D253" s="9"/>
      <c r="E253" s="35"/>
      <c r="F253" s="35"/>
      <c r="G253" s="9"/>
      <c r="H253" s="9"/>
      <c r="I253" s="35"/>
      <c r="J253" s="35"/>
      <c r="K253" s="35"/>
      <c r="L253" s="9"/>
      <c r="M253" s="11" t="str">
        <f>IF(J244+M251&gt;0,"Credit Surplus","Credit Shortage")</f>
        <v>Credit Surplus</v>
      </c>
      <c r="N253" s="36">
        <f>J244+M251</f>
        <v>197091.46000000002</v>
      </c>
      <c r="O253" s="35" t="s">
        <v>60</v>
      </c>
      <c r="P253" s="35"/>
      <c r="Q253" s="10"/>
    </row>
    <row r="254" spans="1:17" x14ac:dyDescent="0.45">
      <c r="A254" s="13"/>
      <c r="B254" s="35"/>
      <c r="C254" s="9"/>
      <c r="D254" s="9"/>
      <c r="E254" s="35"/>
      <c r="F254" s="35"/>
      <c r="G254" s="9"/>
      <c r="H254" s="9"/>
      <c r="I254" s="35"/>
      <c r="J254" s="35"/>
      <c r="K254" s="35"/>
      <c r="L254" s="9"/>
      <c r="M254" s="35"/>
      <c r="N254" s="35"/>
      <c r="O254" s="35"/>
      <c r="P254" s="35"/>
      <c r="Q254" s="10"/>
    </row>
    <row r="255" spans="1:17" x14ac:dyDescent="0.45">
      <c r="A255" s="13"/>
      <c r="B255" s="35"/>
      <c r="C255" s="9"/>
      <c r="D255" s="9"/>
      <c r="E255" s="35"/>
      <c r="F255" s="35"/>
      <c r="G255" s="9"/>
      <c r="H255" s="9"/>
      <c r="I255" s="35"/>
      <c r="J255" s="35"/>
      <c r="K255" s="35"/>
      <c r="L255" s="35"/>
      <c r="M255" s="35"/>
      <c r="N255" s="35"/>
      <c r="O255" s="35"/>
      <c r="P255" s="35"/>
      <c r="Q255" s="10"/>
    </row>
    <row r="256" spans="1:17" x14ac:dyDescent="0.45">
      <c r="A256" s="13" t="s">
        <v>11</v>
      </c>
      <c r="B256" s="35"/>
      <c r="C256" s="9"/>
      <c r="D256" s="21">
        <v>3847.39</v>
      </c>
      <c r="E256" s="35" t="s">
        <v>76</v>
      </c>
      <c r="F256" s="35"/>
      <c r="G256" s="9"/>
      <c r="H256" s="9"/>
      <c r="I256" s="35"/>
      <c r="J256" s="35"/>
      <c r="K256" s="35"/>
      <c r="L256" s="35"/>
      <c r="M256" s="35"/>
      <c r="N256" s="35"/>
      <c r="O256" s="35"/>
      <c r="P256" s="35"/>
      <c r="Q256" s="10"/>
    </row>
    <row r="257" spans="1:17" x14ac:dyDescent="0.45">
      <c r="A257" s="13" t="s">
        <v>12</v>
      </c>
      <c r="B257" s="35"/>
      <c r="C257" s="9"/>
      <c r="D257" s="9">
        <f>H244</f>
        <v>-82.730000000000246</v>
      </c>
      <c r="E257" s="35" t="s">
        <v>16</v>
      </c>
      <c r="F257" s="35"/>
      <c r="G257" s="9"/>
      <c r="H257" s="9"/>
      <c r="I257" s="35"/>
      <c r="J257" s="35"/>
      <c r="K257" s="35"/>
      <c r="L257" s="35"/>
      <c r="M257" s="35"/>
      <c r="N257" s="35"/>
      <c r="O257" s="35"/>
      <c r="P257" s="35"/>
      <c r="Q257" s="10"/>
    </row>
    <row r="258" spans="1:17" x14ac:dyDescent="0.45">
      <c r="A258" s="13" t="s">
        <v>13</v>
      </c>
      <c r="B258" s="35"/>
      <c r="C258" s="9"/>
      <c r="D258" s="9">
        <f>D256+D257</f>
        <v>3764.66</v>
      </c>
      <c r="E258" s="35"/>
      <c r="F258" s="35"/>
      <c r="G258" s="9"/>
      <c r="H258" s="9"/>
      <c r="I258" s="35"/>
      <c r="J258" s="35"/>
      <c r="K258" s="35"/>
      <c r="L258" s="35"/>
      <c r="M258" s="35"/>
      <c r="N258" s="35"/>
      <c r="O258" s="35"/>
      <c r="P258" s="35"/>
      <c r="Q258" s="10"/>
    </row>
    <row r="259" spans="1:17" x14ac:dyDescent="0.45">
      <c r="A259" s="13" t="s">
        <v>14</v>
      </c>
      <c r="B259" s="35"/>
      <c r="C259" s="9"/>
      <c r="D259" s="9">
        <f>H252</f>
        <v>33.320000000000391</v>
      </c>
      <c r="E259" s="35" t="s">
        <v>17</v>
      </c>
      <c r="F259" s="35"/>
      <c r="G259" s="9"/>
      <c r="H259" s="9"/>
      <c r="I259" s="35"/>
      <c r="J259" s="35"/>
      <c r="K259" s="35"/>
      <c r="L259" s="35"/>
      <c r="M259" s="35"/>
      <c r="N259" s="35"/>
      <c r="O259" s="35"/>
      <c r="P259" s="35"/>
      <c r="Q259" s="10"/>
    </row>
    <row r="260" spans="1:17" x14ac:dyDescent="0.45">
      <c r="A260" s="13" t="s">
        <v>13</v>
      </c>
      <c r="B260" s="35"/>
      <c r="C260" s="9"/>
      <c r="D260" s="27">
        <f>D258-D259</f>
        <v>3731.3399999999992</v>
      </c>
      <c r="E260" s="19" t="s">
        <v>18</v>
      </c>
      <c r="F260" s="35"/>
      <c r="G260" s="9"/>
      <c r="H260" s="9"/>
      <c r="I260" s="35"/>
      <c r="J260" s="35"/>
      <c r="K260" s="35"/>
      <c r="L260" s="35"/>
      <c r="M260" s="35"/>
      <c r="N260" s="35"/>
      <c r="O260" s="35"/>
      <c r="P260" s="35"/>
      <c r="Q260" s="10"/>
    </row>
    <row r="261" spans="1:17" ht="14.65" thickBot="1" x14ac:dyDescent="0.5">
      <c r="A261" s="15"/>
      <c r="B261" s="16"/>
      <c r="C261" s="17"/>
      <c r="D261" s="17"/>
      <c r="E261" s="16"/>
      <c r="F261" s="16"/>
      <c r="G261" s="17"/>
      <c r="H261" s="17"/>
      <c r="I261" s="16"/>
      <c r="J261" s="16"/>
      <c r="K261" s="16"/>
      <c r="L261" s="16"/>
      <c r="M261" s="16"/>
      <c r="N261" s="16"/>
      <c r="O261" s="16"/>
      <c r="P261" s="16"/>
      <c r="Q261" s="18"/>
    </row>
    <row r="262" spans="1:17" ht="14.65" thickTop="1" x14ac:dyDescent="0.45"/>
    <row r="263" spans="1:17" ht="14.65" thickBot="1" x14ac:dyDescent="0.5"/>
    <row r="264" spans="1:17" ht="14.65" thickTop="1" x14ac:dyDescent="0.45">
      <c r="A264" s="2"/>
      <c r="B264" s="3"/>
      <c r="C264" s="4">
        <v>44407</v>
      </c>
      <c r="D264" s="5"/>
      <c r="E264" s="3"/>
      <c r="F264" s="3"/>
      <c r="G264" s="5"/>
      <c r="H264" s="5"/>
      <c r="I264" s="3"/>
      <c r="J264" s="3"/>
      <c r="K264" s="3"/>
      <c r="L264" s="20" t="s">
        <v>19</v>
      </c>
      <c r="M264" s="3"/>
      <c r="N264" s="3"/>
      <c r="O264" s="3"/>
      <c r="P264" s="3"/>
      <c r="Q264" s="6"/>
    </row>
    <row r="265" spans="1:17" x14ac:dyDescent="0.45">
      <c r="A265" s="7" t="s">
        <v>5</v>
      </c>
      <c r="B265" s="35"/>
      <c r="C265" s="9"/>
      <c r="D265" s="9"/>
      <c r="E265" s="35"/>
      <c r="F265" s="35"/>
      <c r="G265" s="9"/>
      <c r="H265" s="9"/>
      <c r="I265" s="35"/>
      <c r="J265" s="11" t="s">
        <v>24</v>
      </c>
      <c r="K265" s="35"/>
      <c r="L265" s="11" t="s">
        <v>10</v>
      </c>
      <c r="M265" s="35"/>
      <c r="N265" s="35"/>
      <c r="O265" s="35"/>
      <c r="P265" s="35"/>
      <c r="Q265" s="10"/>
    </row>
    <row r="266" spans="1:17" x14ac:dyDescent="0.45">
      <c r="A266" s="7" t="s">
        <v>0</v>
      </c>
      <c r="B266" s="11" t="s">
        <v>3</v>
      </c>
      <c r="C266" s="12" t="s">
        <v>1</v>
      </c>
      <c r="D266" s="12" t="s">
        <v>4</v>
      </c>
      <c r="E266" s="11" t="s">
        <v>7</v>
      </c>
      <c r="F266" s="37" t="s">
        <v>92</v>
      </c>
      <c r="G266" s="12" t="s">
        <v>8</v>
      </c>
      <c r="H266" s="12" t="s">
        <v>9</v>
      </c>
      <c r="I266" s="33" t="s">
        <v>70</v>
      </c>
      <c r="J266" s="11" t="s">
        <v>23</v>
      </c>
      <c r="K266" s="35"/>
      <c r="L266" s="31">
        <v>201032.76</v>
      </c>
      <c r="M266" s="35" t="s">
        <v>82</v>
      </c>
      <c r="N266" s="35"/>
      <c r="O266" s="35"/>
      <c r="P266" s="35"/>
      <c r="Q266" s="10"/>
    </row>
    <row r="267" spans="1:17" x14ac:dyDescent="0.45">
      <c r="A267" s="13" t="s">
        <v>83</v>
      </c>
      <c r="B267" s="35">
        <v>125</v>
      </c>
      <c r="C267" s="9">
        <v>67.39</v>
      </c>
      <c r="D267" s="9">
        <f>C267*B267</f>
        <v>8423.75</v>
      </c>
      <c r="E267" s="36" t="s">
        <v>37</v>
      </c>
      <c r="F267" s="38">
        <f>D267/$D$296</f>
        <v>0.89687542920659713</v>
      </c>
      <c r="G267" s="32">
        <v>70.540000000000006</v>
      </c>
      <c r="H267" s="9">
        <f>(B267*G267)-D267</f>
        <v>393.75</v>
      </c>
      <c r="I267" s="35" t="s">
        <v>71</v>
      </c>
      <c r="J267" s="36">
        <f>G267*B267</f>
        <v>8817.5</v>
      </c>
      <c r="K267" s="35" t="str">
        <f>"sell "&amp;B267&amp;" "&amp;A267&amp;" @ $"&amp;G267</f>
        <v>sell 125 DAC @ $70.54</v>
      </c>
      <c r="L267" s="9">
        <f>L266+(G267*B267)</f>
        <v>209850.26</v>
      </c>
      <c r="M267" s="35"/>
      <c r="N267" s="35"/>
      <c r="O267" s="35"/>
      <c r="P267" s="35"/>
      <c r="Q267" s="10"/>
    </row>
    <row r="268" spans="1:17" x14ac:dyDescent="0.45">
      <c r="A268" s="13" t="s">
        <v>84</v>
      </c>
      <c r="B268" s="35">
        <v>3</v>
      </c>
      <c r="C268" s="9">
        <v>82.77</v>
      </c>
      <c r="D268" s="9">
        <f>C268*B268</f>
        <v>248.31</v>
      </c>
      <c r="E268" s="36" t="s">
        <v>37</v>
      </c>
      <c r="F268" s="38">
        <f>D268/$D$296</f>
        <v>2.6437529345753392E-2</v>
      </c>
      <c r="G268" s="32">
        <v>87.76</v>
      </c>
      <c r="H268" s="9">
        <f>(B268*G268)-D268</f>
        <v>14.970000000000027</v>
      </c>
      <c r="I268" s="35" t="s">
        <v>71</v>
      </c>
      <c r="J268" s="36">
        <f>G268*B268</f>
        <v>263.28000000000003</v>
      </c>
      <c r="K268" s="35" t="str">
        <f>"sell "&amp;B268&amp;" "&amp;A268&amp;" @ $"&amp;G268</f>
        <v>sell 3 CAR @ $87.76</v>
      </c>
      <c r="L268" s="9">
        <f>L267+(G268*B268)</f>
        <v>210113.54</v>
      </c>
      <c r="M268" s="35"/>
      <c r="N268" s="35"/>
      <c r="O268" s="35"/>
      <c r="P268" s="35"/>
      <c r="Q268" s="10"/>
    </row>
    <row r="269" spans="1:17" x14ac:dyDescent="0.45">
      <c r="A269" s="13" t="s">
        <v>85</v>
      </c>
      <c r="B269" s="35">
        <v>30</v>
      </c>
      <c r="C269" s="9">
        <v>22.18</v>
      </c>
      <c r="D269" s="9">
        <f>C269*B269</f>
        <v>665.4</v>
      </c>
      <c r="E269" s="36" t="s">
        <v>37</v>
      </c>
      <c r="F269" s="38">
        <f>D269/$D$296</f>
        <v>7.0845040580984675E-2</v>
      </c>
      <c r="G269" s="32">
        <v>22.52</v>
      </c>
      <c r="H269" s="9">
        <f>(B269*G269)-D269</f>
        <v>10.200000000000045</v>
      </c>
      <c r="I269" s="35" t="s">
        <v>71</v>
      </c>
      <c r="J269" s="36">
        <f>G269*B269</f>
        <v>675.6</v>
      </c>
      <c r="K269" s="35" t="str">
        <f>"sell "&amp;B269&amp;" "&amp;A269&amp;" @ $"&amp;G269</f>
        <v>sell 30 BAK @ $22.52</v>
      </c>
      <c r="L269" s="9">
        <f>L268+(G269*B269)</f>
        <v>210789.14</v>
      </c>
      <c r="M269" s="35" t="s">
        <v>22</v>
      </c>
      <c r="N269" s="35"/>
      <c r="O269" s="35"/>
      <c r="P269" s="35"/>
      <c r="Q269" s="10"/>
    </row>
    <row r="270" spans="1:17" x14ac:dyDescent="0.45">
      <c r="A270" s="13"/>
      <c r="B270" s="35"/>
      <c r="C270" s="9"/>
      <c r="D270" s="9">
        <f>SUM(D267:D269)</f>
        <v>9337.4599999999991</v>
      </c>
      <c r="E270" s="35"/>
      <c r="F270" s="38">
        <f>SUM(F267:F269)</f>
        <v>0.99415799913333514</v>
      </c>
      <c r="G270" s="32"/>
      <c r="H270" s="9">
        <f>SUM(H267:H269)</f>
        <v>418.92000000000007</v>
      </c>
      <c r="I270" s="35"/>
      <c r="J270" s="36">
        <f>SUM(J267:J269)</f>
        <v>9756.380000000001</v>
      </c>
      <c r="K270" s="35"/>
      <c r="L270" s="9"/>
      <c r="M270" s="35"/>
      <c r="N270" s="35"/>
      <c r="O270" s="35"/>
      <c r="P270" s="35"/>
      <c r="Q270" s="10"/>
    </row>
    <row r="271" spans="1:17" x14ac:dyDescent="0.45">
      <c r="A271" s="13"/>
      <c r="B271" s="35"/>
      <c r="C271" s="9"/>
      <c r="D271" s="9"/>
      <c r="E271" s="35"/>
      <c r="F271" s="35"/>
      <c r="G271" s="32"/>
      <c r="H271" s="9"/>
      <c r="I271" s="35"/>
      <c r="J271" s="35"/>
      <c r="K271" s="35"/>
      <c r="L271" s="9"/>
      <c r="M271" s="35"/>
      <c r="N271" s="35"/>
      <c r="O271" s="35"/>
      <c r="P271" s="35"/>
      <c r="Q271" s="10"/>
    </row>
    <row r="272" spans="1:17" x14ac:dyDescent="0.45">
      <c r="A272" s="13"/>
      <c r="B272" s="35"/>
      <c r="C272" s="9"/>
      <c r="D272" s="9"/>
      <c r="E272" s="19"/>
      <c r="F272" s="35"/>
      <c r="G272" s="32"/>
      <c r="H272" s="9"/>
      <c r="I272" s="35"/>
      <c r="J272" s="35"/>
      <c r="K272" s="35"/>
      <c r="L272" s="9"/>
      <c r="M272" s="11" t="s">
        <v>20</v>
      </c>
      <c r="N272" s="35"/>
      <c r="O272" s="35"/>
      <c r="P272" s="35"/>
      <c r="Q272" s="10"/>
    </row>
    <row r="273" spans="1:17" x14ac:dyDescent="0.45">
      <c r="A273" s="7" t="s">
        <v>6</v>
      </c>
      <c r="B273" s="35"/>
      <c r="C273" s="9"/>
      <c r="D273" s="9"/>
      <c r="E273" s="19"/>
      <c r="F273" s="35"/>
      <c r="G273" s="32"/>
      <c r="H273" s="9"/>
      <c r="I273" s="35"/>
      <c r="J273" s="35"/>
      <c r="K273" s="35"/>
      <c r="L273" s="9"/>
      <c r="M273" s="11" t="s">
        <v>21</v>
      </c>
      <c r="N273" s="35"/>
      <c r="O273" s="35"/>
      <c r="P273" s="35"/>
      <c r="Q273" s="10"/>
    </row>
    <row r="274" spans="1:17" x14ac:dyDescent="0.45">
      <c r="A274" s="7" t="s">
        <v>0</v>
      </c>
      <c r="B274" s="11" t="s">
        <v>3</v>
      </c>
      <c r="C274" s="12" t="s">
        <v>1</v>
      </c>
      <c r="D274" s="12" t="s">
        <v>2</v>
      </c>
      <c r="E274" s="22" t="s">
        <v>7</v>
      </c>
      <c r="F274" s="35"/>
      <c r="G274" s="33" t="s">
        <v>8</v>
      </c>
      <c r="H274" s="12" t="s">
        <v>9</v>
      </c>
      <c r="I274" s="35"/>
      <c r="J274" s="35"/>
      <c r="K274" s="35"/>
      <c r="L274" s="9"/>
      <c r="M274" s="36">
        <f>L269</f>
        <v>210789.14</v>
      </c>
      <c r="N274" s="35"/>
      <c r="O274" s="35"/>
      <c r="P274" s="35"/>
      <c r="Q274" s="10"/>
    </row>
    <row r="275" spans="1:17" x14ac:dyDescent="0.45">
      <c r="A275" s="13" t="s">
        <v>94</v>
      </c>
      <c r="B275" s="35">
        <v>3</v>
      </c>
      <c r="C275" s="9">
        <v>353.6</v>
      </c>
      <c r="D275" s="9">
        <f>C275*B275</f>
        <v>1060.8000000000002</v>
      </c>
      <c r="E275" s="36" t="s">
        <v>93</v>
      </c>
      <c r="F275" s="38">
        <f>D275/$D$304</f>
        <v>0.1046414933903627</v>
      </c>
      <c r="G275" s="9">
        <v>360.15</v>
      </c>
      <c r="H275" s="9">
        <f>(B275*G275)-D275</f>
        <v>19.649999999999636</v>
      </c>
      <c r="I275" s="35" t="s">
        <v>71</v>
      </c>
      <c r="J275" s="35"/>
      <c r="K275" s="35" t="str">
        <f>"buy "&amp;B275&amp;" "&amp;A275&amp;" @ $"&amp;G275</f>
        <v>buy 3 MRNA @ $360.15</v>
      </c>
      <c r="L275" s="9">
        <f>L269-(G275*B275)</f>
        <v>209708.69</v>
      </c>
      <c r="M275" s="36">
        <f>L266-(G275*B275)</f>
        <v>199952.31</v>
      </c>
      <c r="N275" s="35"/>
      <c r="O275" s="35"/>
      <c r="P275" s="35"/>
      <c r="Q275" s="10"/>
    </row>
    <row r="276" spans="1:17" x14ac:dyDescent="0.45">
      <c r="A276" s="13" t="s">
        <v>95</v>
      </c>
      <c r="B276" s="35">
        <v>43</v>
      </c>
      <c r="C276" s="9">
        <v>56.51</v>
      </c>
      <c r="D276" s="9">
        <f>C276*B276</f>
        <v>2429.9299999999998</v>
      </c>
      <c r="E276" s="36" t="s">
        <v>93</v>
      </c>
      <c r="F276" s="38">
        <f>D276/$D$304</f>
        <v>0.23969787333526019</v>
      </c>
      <c r="G276" s="9">
        <v>57.11</v>
      </c>
      <c r="H276" s="9">
        <f>(B276*G276)-D276</f>
        <v>25.800000000000182</v>
      </c>
      <c r="I276" s="35" t="s">
        <v>71</v>
      </c>
      <c r="J276" s="35"/>
      <c r="K276" s="35" t="str">
        <f>"buy "&amp;B276&amp;" "&amp;A276&amp;" @ $"&amp;G276</f>
        <v>buy 43 CRTX @ $57.11</v>
      </c>
      <c r="L276" s="9">
        <f>L275-(G276*B276)</f>
        <v>207252.96</v>
      </c>
      <c r="M276" s="36">
        <f>M275-(G276*B276)</f>
        <v>197496.58</v>
      </c>
      <c r="N276" s="35"/>
      <c r="O276" s="35"/>
      <c r="P276" s="35"/>
      <c r="Q276" s="10"/>
    </row>
    <row r="277" spans="1:17" x14ac:dyDescent="0.45">
      <c r="A277" s="23" t="s">
        <v>96</v>
      </c>
      <c r="B277" s="24">
        <v>76</v>
      </c>
      <c r="C277" s="25">
        <v>88.84</v>
      </c>
      <c r="D277" s="25">
        <f>C277*B277</f>
        <v>6751.84</v>
      </c>
      <c r="E277" s="36" t="s">
        <v>93</v>
      </c>
      <c r="F277" s="38">
        <f>D277/$D$304</f>
        <v>0.66602811155051511</v>
      </c>
      <c r="G277" s="25">
        <v>89.04</v>
      </c>
      <c r="H277" s="25">
        <f>(B277*G277)-D277</f>
        <v>15.200000000000728</v>
      </c>
      <c r="I277" s="35" t="s">
        <v>71</v>
      </c>
      <c r="J277" s="35"/>
      <c r="K277" s="35" t="str">
        <f>"buy "&amp;B277&amp;" "&amp;A277&amp;" @ $"&amp;G277</f>
        <v>buy 76 SPT @ $89.04</v>
      </c>
      <c r="L277" s="9">
        <f>L276-(G277*B277)</f>
        <v>200485.91999999998</v>
      </c>
      <c r="M277" s="36">
        <f>M276-(G277*B277)</f>
        <v>190729.53999999998</v>
      </c>
      <c r="N277" s="35" t="str">
        <f>TEXT(ROUND(M277,2),"$#,##0.00")&amp;" will be the balance in the account after purchases.  "</f>
        <v xml:space="preserve">$190,729.54 will be the balance in the account after purchases.  </v>
      </c>
      <c r="O277" s="35"/>
      <c r="P277" s="35"/>
      <c r="Q277" s="10"/>
    </row>
    <row r="278" spans="1:17" x14ac:dyDescent="0.45">
      <c r="A278" s="13"/>
      <c r="B278" s="35"/>
      <c r="C278" s="9"/>
      <c r="D278" s="9">
        <f>SUM(D275:D277)</f>
        <v>10242.57</v>
      </c>
      <c r="E278" s="35"/>
      <c r="F278" s="38">
        <f>SUM(F275:F277)</f>
        <v>1.010367478276138</v>
      </c>
      <c r="G278" s="9" t="s">
        <v>15</v>
      </c>
      <c r="H278" s="9">
        <f>SUM(H275:H277)</f>
        <v>60.650000000000546</v>
      </c>
      <c r="I278" s="35"/>
      <c r="J278" s="35"/>
      <c r="K278" s="35"/>
      <c r="L278" s="9"/>
      <c r="M278" s="35"/>
      <c r="N278" s="35" t="s">
        <v>27</v>
      </c>
      <c r="O278" s="35"/>
      <c r="P278" s="35"/>
      <c r="Q278" s="10"/>
    </row>
    <row r="279" spans="1:17" x14ac:dyDescent="0.45">
      <c r="A279" s="13"/>
      <c r="B279" s="35"/>
      <c r="C279" s="9"/>
      <c r="D279" s="9"/>
      <c r="E279" s="35"/>
      <c r="F279" s="35"/>
      <c r="G279" s="9"/>
      <c r="H279" s="9"/>
      <c r="I279" s="35"/>
      <c r="J279" s="35"/>
      <c r="K279" s="35"/>
      <c r="L279" s="9"/>
      <c r="M279" s="11" t="str">
        <f>IF(J270+M277&gt;0,"Credit Surplus","Credit Shortage")</f>
        <v>Credit Surplus</v>
      </c>
      <c r="N279" s="36">
        <f>J270+M277</f>
        <v>200485.91999999998</v>
      </c>
      <c r="O279" s="35" t="s">
        <v>60</v>
      </c>
      <c r="P279" s="35"/>
      <c r="Q279" s="10"/>
    </row>
    <row r="280" spans="1:17" x14ac:dyDescent="0.45">
      <c r="A280" s="13"/>
      <c r="B280" s="35"/>
      <c r="C280" s="9"/>
      <c r="D280" s="9"/>
      <c r="E280" s="35"/>
      <c r="F280" s="35"/>
      <c r="G280" s="9"/>
      <c r="H280" s="9"/>
      <c r="I280" s="35"/>
      <c r="J280" s="35"/>
      <c r="K280" s="35"/>
      <c r="L280" s="9"/>
      <c r="M280" s="35"/>
      <c r="N280" s="35"/>
      <c r="O280" s="35"/>
      <c r="P280" s="35"/>
      <c r="Q280" s="10"/>
    </row>
    <row r="281" spans="1:17" x14ac:dyDescent="0.45">
      <c r="A281" s="13"/>
      <c r="B281" s="35"/>
      <c r="C281" s="9"/>
      <c r="D281" s="9"/>
      <c r="E281" s="35"/>
      <c r="F281" s="35"/>
      <c r="G281" s="9"/>
      <c r="H281" s="9"/>
      <c r="I281" s="35"/>
      <c r="J281" s="35"/>
      <c r="K281" s="35"/>
      <c r="L281" s="35"/>
      <c r="M281" s="35"/>
      <c r="N281" s="35"/>
      <c r="O281" s="35"/>
      <c r="P281" s="35"/>
      <c r="Q281" s="10"/>
    </row>
    <row r="282" spans="1:17" x14ac:dyDescent="0.45">
      <c r="A282" s="13" t="s">
        <v>11</v>
      </c>
      <c r="B282" s="35"/>
      <c r="C282" s="9"/>
      <c r="D282" s="21">
        <v>3951.5</v>
      </c>
      <c r="E282" s="35" t="s">
        <v>76</v>
      </c>
      <c r="F282" s="35"/>
      <c r="G282" s="9"/>
      <c r="H282" s="9"/>
      <c r="I282" s="35"/>
      <c r="J282" s="35"/>
      <c r="K282" s="35"/>
      <c r="L282" s="35"/>
      <c r="M282" s="35"/>
      <c r="N282" s="35"/>
      <c r="O282" s="35"/>
      <c r="P282" s="35"/>
      <c r="Q282" s="10"/>
    </row>
    <row r="283" spans="1:17" x14ac:dyDescent="0.45">
      <c r="A283" s="13" t="s">
        <v>12</v>
      </c>
      <c r="B283" s="35"/>
      <c r="C283" s="9"/>
      <c r="D283" s="9">
        <f>H270</f>
        <v>418.92000000000007</v>
      </c>
      <c r="E283" s="35" t="s">
        <v>16</v>
      </c>
      <c r="F283" s="35"/>
      <c r="G283" s="9"/>
      <c r="H283" s="9"/>
      <c r="I283" s="35"/>
      <c r="J283" s="35"/>
      <c r="K283" s="35"/>
      <c r="L283" s="35"/>
      <c r="M283" s="35"/>
      <c r="N283" s="35"/>
      <c r="O283" s="35"/>
      <c r="P283" s="35"/>
      <c r="Q283" s="10"/>
    </row>
    <row r="284" spans="1:17" x14ac:dyDescent="0.45">
      <c r="A284" s="13" t="s">
        <v>13</v>
      </c>
      <c r="B284" s="35"/>
      <c r="C284" s="9"/>
      <c r="D284" s="9">
        <f>D282+D283</f>
        <v>4370.42</v>
      </c>
      <c r="E284" s="35"/>
      <c r="F284" s="35"/>
      <c r="G284" s="9"/>
      <c r="H284" s="9"/>
      <c r="I284" s="35"/>
      <c r="J284" s="35"/>
      <c r="K284" s="35"/>
      <c r="L284" s="35"/>
      <c r="M284" s="35"/>
      <c r="N284" s="35"/>
      <c r="O284" s="35"/>
      <c r="P284" s="35"/>
      <c r="Q284" s="10"/>
    </row>
    <row r="285" spans="1:17" x14ac:dyDescent="0.45">
      <c r="A285" s="13" t="s">
        <v>14</v>
      </c>
      <c r="B285" s="35"/>
      <c r="C285" s="9"/>
      <c r="D285" s="9">
        <f>H278</f>
        <v>60.650000000000546</v>
      </c>
      <c r="E285" s="35" t="s">
        <v>17</v>
      </c>
      <c r="F285" s="35"/>
      <c r="G285" s="9"/>
      <c r="H285" s="9"/>
      <c r="I285" s="35"/>
      <c r="J285" s="35"/>
      <c r="K285" s="35"/>
      <c r="L285" s="35"/>
      <c r="M285" s="35"/>
      <c r="N285" s="35"/>
      <c r="O285" s="35"/>
      <c r="P285" s="35"/>
      <c r="Q285" s="10"/>
    </row>
    <row r="286" spans="1:17" x14ac:dyDescent="0.45">
      <c r="A286" s="13" t="s">
        <v>13</v>
      </c>
      <c r="B286" s="35"/>
      <c r="C286" s="9"/>
      <c r="D286" s="27">
        <f>D284-D285</f>
        <v>4309.7699999999995</v>
      </c>
      <c r="E286" s="19" t="s">
        <v>18</v>
      </c>
      <c r="F286" s="35"/>
      <c r="G286" s="9"/>
      <c r="H286" s="9"/>
      <c r="I286" s="35"/>
      <c r="J286" s="35"/>
      <c r="K286" s="35"/>
      <c r="L286" s="35"/>
      <c r="M286" s="35"/>
      <c r="N286" s="35"/>
      <c r="O286" s="35"/>
      <c r="P286" s="35"/>
      <c r="Q286" s="10"/>
    </row>
    <row r="287" spans="1:17" ht="14.65" thickBot="1" x14ac:dyDescent="0.5">
      <c r="A287" s="15"/>
      <c r="B287" s="16"/>
      <c r="C287" s="17"/>
      <c r="D287" s="17"/>
      <c r="E287" s="16"/>
      <c r="F287" s="16"/>
      <c r="G287" s="17"/>
      <c r="H287" s="17"/>
      <c r="I287" s="16"/>
      <c r="J287" s="16"/>
      <c r="K287" s="16"/>
      <c r="L287" s="16"/>
      <c r="M287" s="16"/>
      <c r="N287" s="16"/>
      <c r="O287" s="16"/>
      <c r="P287" s="16"/>
      <c r="Q287" s="18"/>
    </row>
    <row r="288" spans="1:17" ht="14.65" thickTop="1" x14ac:dyDescent="0.45"/>
    <row r="289" spans="1:17" ht="14.65" thickBot="1" x14ac:dyDescent="0.5"/>
    <row r="290" spans="1:17" ht="14.65" thickTop="1" x14ac:dyDescent="0.45">
      <c r="A290" s="2"/>
      <c r="B290" s="3"/>
      <c r="C290" s="4">
        <v>44377</v>
      </c>
      <c r="D290" s="5"/>
      <c r="E290" s="3"/>
      <c r="F290" s="3"/>
      <c r="G290" s="5"/>
      <c r="H290" s="5"/>
      <c r="I290" s="3"/>
      <c r="J290" s="3"/>
      <c r="K290" s="3"/>
      <c r="L290" s="20" t="s">
        <v>19</v>
      </c>
      <c r="M290" s="3"/>
      <c r="N290" s="3"/>
      <c r="O290" s="3"/>
      <c r="P290" s="3"/>
      <c r="Q290" s="6"/>
    </row>
    <row r="291" spans="1:17" x14ac:dyDescent="0.45">
      <c r="A291" s="7" t="s">
        <v>5</v>
      </c>
      <c r="B291" s="35"/>
      <c r="C291" s="9"/>
      <c r="D291" s="9"/>
      <c r="E291" s="35"/>
      <c r="F291" s="35"/>
      <c r="G291" s="9"/>
      <c r="H291" s="9"/>
      <c r="I291" s="35"/>
      <c r="J291" s="11" t="s">
        <v>24</v>
      </c>
      <c r="K291" s="35"/>
      <c r="L291" s="11" t="s">
        <v>10</v>
      </c>
      <c r="M291" s="35"/>
      <c r="N291" s="35"/>
      <c r="O291" s="35"/>
      <c r="P291" s="35"/>
      <c r="Q291" s="10"/>
    </row>
    <row r="292" spans="1:17" x14ac:dyDescent="0.45">
      <c r="A292" s="7" t="s">
        <v>0</v>
      </c>
      <c r="B292" s="11" t="s">
        <v>3</v>
      </c>
      <c r="C292" s="12" t="s">
        <v>1</v>
      </c>
      <c r="D292" s="12" t="s">
        <v>4</v>
      </c>
      <c r="E292" s="11" t="s">
        <v>7</v>
      </c>
      <c r="F292" s="37" t="s">
        <v>92</v>
      </c>
      <c r="G292" s="12" t="s">
        <v>8</v>
      </c>
      <c r="H292" s="12" t="s">
        <v>9</v>
      </c>
      <c r="I292" s="33" t="s">
        <v>70</v>
      </c>
      <c r="J292" s="11" t="s">
        <v>23</v>
      </c>
      <c r="K292" s="35"/>
      <c r="L292" s="31">
        <v>201634.16</v>
      </c>
      <c r="M292" s="35" t="s">
        <v>82</v>
      </c>
      <c r="N292" s="35"/>
      <c r="O292" s="35"/>
      <c r="P292" s="35"/>
      <c r="Q292" s="10"/>
    </row>
    <row r="293" spans="1:17" x14ac:dyDescent="0.45">
      <c r="A293" s="13" t="s">
        <v>80</v>
      </c>
      <c r="B293" s="35">
        <v>89</v>
      </c>
      <c r="C293" s="9">
        <v>36.01</v>
      </c>
      <c r="D293" s="9">
        <f>C293*B293</f>
        <v>3204.89</v>
      </c>
      <c r="E293" s="36" t="s">
        <v>37</v>
      </c>
      <c r="F293" s="38">
        <f>D293/$D$296</f>
        <v>0.34122416908264502</v>
      </c>
      <c r="G293" s="32">
        <v>37.5</v>
      </c>
      <c r="H293" s="9">
        <f>(B293*G293)-D293</f>
        <v>132.61000000000013</v>
      </c>
      <c r="I293" s="35" t="s">
        <v>72</v>
      </c>
      <c r="J293" s="36">
        <f>G293*B293</f>
        <v>3337.5</v>
      </c>
      <c r="K293" s="35" t="str">
        <f>"sell "&amp;B293&amp;" "&amp;A293&amp;" @ $"&amp;G293</f>
        <v>sell 89 MTDR @ $37.5</v>
      </c>
      <c r="L293" s="9">
        <f>L292+(G293*B293)</f>
        <v>204971.66</v>
      </c>
      <c r="M293" s="35"/>
      <c r="N293" s="35"/>
      <c r="O293" s="35"/>
      <c r="P293" s="35"/>
      <c r="Q293" s="10"/>
    </row>
    <row r="294" spans="1:17" x14ac:dyDescent="0.45">
      <c r="A294" s="13" t="s">
        <v>81</v>
      </c>
      <c r="B294" s="35">
        <v>599</v>
      </c>
      <c r="C294" s="9">
        <v>4.53</v>
      </c>
      <c r="D294" s="9">
        <f>C294*B294</f>
        <v>2713.4700000000003</v>
      </c>
      <c r="E294" s="36" t="s">
        <v>37</v>
      </c>
      <c r="F294" s="38">
        <f>D294/$D$296</f>
        <v>0.28890275362982348</v>
      </c>
      <c r="G294" s="32">
        <v>4.7</v>
      </c>
      <c r="H294" s="9">
        <f>(B294*G294)-D294</f>
        <v>101.82999999999993</v>
      </c>
      <c r="I294" s="35" t="s">
        <v>72</v>
      </c>
      <c r="J294" s="36">
        <f>G294*B294</f>
        <v>2815.3</v>
      </c>
      <c r="K294" s="35" t="str">
        <f>"sell "&amp;B294&amp;" "&amp;A294&amp;" @ $"&amp;G294</f>
        <v>sell 599 CPG @ $4.7</v>
      </c>
      <c r="L294" s="9">
        <f>L293+(G294*B294)</f>
        <v>207786.96</v>
      </c>
      <c r="M294" s="35"/>
      <c r="N294" s="35"/>
      <c r="O294" s="35"/>
      <c r="P294" s="35"/>
      <c r="Q294" s="10"/>
    </row>
    <row r="295" spans="1:17" x14ac:dyDescent="0.45">
      <c r="A295" s="13" t="s">
        <v>62</v>
      </c>
      <c r="B295" s="35">
        <v>43</v>
      </c>
      <c r="C295" s="9">
        <v>80.790000000000006</v>
      </c>
      <c r="D295" s="9">
        <f>C295*B295</f>
        <v>3473.9700000000003</v>
      </c>
      <c r="E295" s="36" t="s">
        <v>37</v>
      </c>
      <c r="F295" s="38">
        <f>D295/$D$296</f>
        <v>0.36987307728753138</v>
      </c>
      <c r="G295" s="32">
        <v>81.099999999999994</v>
      </c>
      <c r="H295" s="9">
        <f>(B295*G295)-D295</f>
        <v>13.329999999999472</v>
      </c>
      <c r="I295" s="35" t="s">
        <v>72</v>
      </c>
      <c r="J295" s="36">
        <f>G295*B295</f>
        <v>3487.2999999999997</v>
      </c>
      <c r="K295" s="35" t="str">
        <f>"sell "&amp;B295&amp;" "&amp;A295&amp;" @ $"&amp;G295</f>
        <v>sell 43 SIG @ $81.1</v>
      </c>
      <c r="L295" s="9">
        <f>L294+(G295*B295)</f>
        <v>211274.25999999998</v>
      </c>
      <c r="M295" s="35" t="s">
        <v>22</v>
      </c>
      <c r="N295" s="35"/>
      <c r="O295" s="35"/>
      <c r="P295" s="35"/>
      <c r="Q295" s="10"/>
    </row>
    <row r="296" spans="1:17" x14ac:dyDescent="0.45">
      <c r="A296" s="13"/>
      <c r="B296" s="35"/>
      <c r="C296" s="9"/>
      <c r="D296" s="9">
        <f>SUM(D293:D295)</f>
        <v>9392.3300000000017</v>
      </c>
      <c r="E296" s="35"/>
      <c r="F296" s="38">
        <f>SUM(F293:F295)</f>
        <v>0.99999999999999989</v>
      </c>
      <c r="G296" s="32"/>
      <c r="H296" s="9">
        <f>SUM(H293:H295)</f>
        <v>247.76999999999953</v>
      </c>
      <c r="I296" s="35"/>
      <c r="J296" s="36">
        <f>SUM(J293:J295)</f>
        <v>9640.1</v>
      </c>
      <c r="K296" s="35"/>
      <c r="L296" s="9"/>
      <c r="M296" s="35"/>
      <c r="N296" s="35"/>
      <c r="O296" s="35"/>
      <c r="P296" s="35"/>
      <c r="Q296" s="10"/>
    </row>
    <row r="297" spans="1:17" x14ac:dyDescent="0.45">
      <c r="A297" s="13"/>
      <c r="B297" s="35"/>
      <c r="C297" s="9"/>
      <c r="D297" s="9"/>
      <c r="E297" s="35"/>
      <c r="F297" s="35"/>
      <c r="G297" s="32"/>
      <c r="H297" s="9"/>
      <c r="I297" s="35"/>
      <c r="J297" s="35"/>
      <c r="K297" s="35"/>
      <c r="L297" s="9"/>
      <c r="M297" s="35"/>
      <c r="N297" s="35"/>
      <c r="O297" s="35"/>
      <c r="P297" s="35"/>
      <c r="Q297" s="10"/>
    </row>
    <row r="298" spans="1:17" x14ac:dyDescent="0.45">
      <c r="A298" s="13"/>
      <c r="B298" s="35"/>
      <c r="C298" s="9"/>
      <c r="D298" s="9"/>
      <c r="E298" s="19"/>
      <c r="F298" s="35"/>
      <c r="G298" s="32"/>
      <c r="H298" s="9"/>
      <c r="I298" s="35"/>
      <c r="J298" s="35"/>
      <c r="K298" s="35"/>
      <c r="L298" s="9"/>
      <c r="M298" s="11" t="s">
        <v>20</v>
      </c>
      <c r="N298" s="35"/>
      <c r="O298" s="35"/>
      <c r="P298" s="35"/>
      <c r="Q298" s="10"/>
    </row>
    <row r="299" spans="1:17" x14ac:dyDescent="0.45">
      <c r="A299" s="7" t="s">
        <v>6</v>
      </c>
      <c r="B299" s="35"/>
      <c r="C299" s="9"/>
      <c r="D299" s="9"/>
      <c r="E299" s="19"/>
      <c r="F299" s="35"/>
      <c r="G299" s="32"/>
      <c r="H299" s="9"/>
      <c r="I299" s="35"/>
      <c r="J299" s="35"/>
      <c r="K299" s="35"/>
      <c r="L299" s="9"/>
      <c r="M299" s="11" t="s">
        <v>21</v>
      </c>
      <c r="N299" s="35"/>
      <c r="O299" s="35"/>
      <c r="P299" s="35"/>
      <c r="Q299" s="10"/>
    </row>
    <row r="300" spans="1:17" x14ac:dyDescent="0.45">
      <c r="A300" s="7" t="s">
        <v>0</v>
      </c>
      <c r="B300" s="11" t="s">
        <v>3</v>
      </c>
      <c r="C300" s="12" t="s">
        <v>1</v>
      </c>
      <c r="D300" s="12" t="s">
        <v>2</v>
      </c>
      <c r="E300" s="22" t="s">
        <v>7</v>
      </c>
      <c r="F300" s="35"/>
      <c r="G300" s="33" t="s">
        <v>8</v>
      </c>
      <c r="H300" s="12" t="s">
        <v>9</v>
      </c>
      <c r="I300" s="35"/>
      <c r="J300" s="35"/>
      <c r="K300" s="35"/>
      <c r="L300" s="9"/>
      <c r="M300" s="36">
        <f>L295</f>
        <v>211274.25999999998</v>
      </c>
      <c r="N300" s="35"/>
      <c r="O300" s="35"/>
      <c r="P300" s="35"/>
      <c r="Q300" s="10"/>
    </row>
    <row r="301" spans="1:17" x14ac:dyDescent="0.45">
      <c r="A301" s="13" t="s">
        <v>89</v>
      </c>
      <c r="B301" s="35">
        <v>71</v>
      </c>
      <c r="C301" s="9">
        <v>77.44</v>
      </c>
      <c r="D301" s="9">
        <f>C301*B301</f>
        <v>5498.24</v>
      </c>
      <c r="E301" s="36" t="s">
        <v>37</v>
      </c>
      <c r="F301" s="38">
        <f>D301/$D$304</f>
        <v>0.54236806619403066</v>
      </c>
      <c r="G301" s="9">
        <v>78.98</v>
      </c>
      <c r="H301" s="9">
        <f>(B301*G301)-D301</f>
        <v>109.34000000000015</v>
      </c>
      <c r="I301" s="35" t="s">
        <v>71</v>
      </c>
      <c r="J301" s="35"/>
      <c r="K301" s="35" t="str">
        <f>"buy "&amp;B301&amp;" "&amp;A301&amp;" @ $"&amp;G301</f>
        <v>buy 71 SGMS @ $78.98</v>
      </c>
      <c r="L301" s="9">
        <f>L295-(G301*B301)</f>
        <v>205666.68</v>
      </c>
      <c r="M301" s="36">
        <f>L292-(G301*B301)</f>
        <v>196026.58000000002</v>
      </c>
      <c r="N301" s="35"/>
      <c r="O301" s="35"/>
      <c r="P301" s="35"/>
      <c r="Q301" s="10"/>
    </row>
    <row r="302" spans="1:17" x14ac:dyDescent="0.45">
      <c r="A302" s="13" t="s">
        <v>90</v>
      </c>
      <c r="B302" s="35">
        <v>208</v>
      </c>
      <c r="C302" s="9">
        <v>11.04</v>
      </c>
      <c r="D302" s="9">
        <f>C302*B302</f>
        <v>2296.3199999999997</v>
      </c>
      <c r="E302" s="36" t="s">
        <v>37</v>
      </c>
      <c r="F302" s="38">
        <f>D302/$D$304</f>
        <v>0.22651805628031449</v>
      </c>
      <c r="G302" s="9">
        <v>10.92</v>
      </c>
      <c r="H302" s="9">
        <f>(B302*G302)-D302</f>
        <v>-24.959999999999582</v>
      </c>
      <c r="I302" s="35" t="s">
        <v>71</v>
      </c>
      <c r="J302" s="35"/>
      <c r="K302" s="35" t="str">
        <f>"buy "&amp;B302&amp;" "&amp;A302&amp;" @ $"&amp;G302</f>
        <v>buy 208 GOGL @ $10.92</v>
      </c>
      <c r="L302" s="9">
        <f>L301-(G302*B302)</f>
        <v>203395.32</v>
      </c>
      <c r="M302" s="36">
        <f>M301-(G302*B302)</f>
        <v>193755.22000000003</v>
      </c>
      <c r="N302" s="35"/>
      <c r="O302" s="35"/>
      <c r="P302" s="35"/>
      <c r="Q302" s="10"/>
    </row>
    <row r="303" spans="1:17" x14ac:dyDescent="0.45">
      <c r="A303" s="23" t="s">
        <v>91</v>
      </c>
      <c r="B303" s="24">
        <v>87</v>
      </c>
      <c r="C303" s="25">
        <v>26.93</v>
      </c>
      <c r="D303" s="25">
        <f>C303*B303</f>
        <v>2342.91</v>
      </c>
      <c r="E303" s="36" t="s">
        <v>37</v>
      </c>
      <c r="F303" s="38">
        <f>D303/$D$304</f>
        <v>0.23111387752565482</v>
      </c>
      <c r="G303" s="25">
        <v>27.19</v>
      </c>
      <c r="H303" s="25">
        <f>(B303*G303)-D303</f>
        <v>22.620000000000346</v>
      </c>
      <c r="I303" s="35" t="s">
        <v>71</v>
      </c>
      <c r="J303" s="35"/>
      <c r="K303" s="35" t="str">
        <f>"buy "&amp;B303&amp;" "&amp;A303&amp;" @ $"&amp;G303</f>
        <v>buy 87 IHRT @ $27.19</v>
      </c>
      <c r="L303" s="9">
        <f>L302-(G303*B303)</f>
        <v>201029.79</v>
      </c>
      <c r="M303" s="36">
        <f>M302-(G303*B303)</f>
        <v>191389.69000000003</v>
      </c>
      <c r="N303" s="35" t="str">
        <f>TEXT(ROUND(M303,2),"$#,##0.00")&amp;" will be the balance in the account after purchases.  "</f>
        <v xml:space="preserve">$191,389.69 will be the balance in the account after purchases.  </v>
      </c>
      <c r="O303" s="35"/>
      <c r="P303" s="35"/>
      <c r="Q303" s="10"/>
    </row>
    <row r="304" spans="1:17" x14ac:dyDescent="0.45">
      <c r="A304" s="13"/>
      <c r="B304" s="35"/>
      <c r="C304" s="9"/>
      <c r="D304" s="9">
        <f>SUM(D301:D303)</f>
        <v>10137.469999999999</v>
      </c>
      <c r="E304" s="35"/>
      <c r="F304" s="38">
        <f>SUM(F301:F303)</f>
        <v>1</v>
      </c>
      <c r="G304" s="9" t="s">
        <v>15</v>
      </c>
      <c r="H304" s="9">
        <f>SUM(H301:H303)</f>
        <v>107.00000000000091</v>
      </c>
      <c r="I304" s="35"/>
      <c r="J304" s="35"/>
      <c r="K304" s="35"/>
      <c r="L304" s="9"/>
      <c r="M304" s="35"/>
      <c r="N304" s="35" t="s">
        <v>27</v>
      </c>
      <c r="O304" s="35"/>
      <c r="P304" s="35"/>
      <c r="Q304" s="10"/>
    </row>
    <row r="305" spans="1:17" x14ac:dyDescent="0.45">
      <c r="A305" s="13"/>
      <c r="B305" s="35"/>
      <c r="C305" s="9"/>
      <c r="D305" s="9"/>
      <c r="E305" s="35"/>
      <c r="F305" s="35"/>
      <c r="G305" s="9"/>
      <c r="H305" s="9"/>
      <c r="I305" s="35"/>
      <c r="J305" s="35"/>
      <c r="K305" s="35"/>
      <c r="L305" s="9"/>
      <c r="M305" s="11" t="str">
        <f>IF(J296+M303&gt;0,"Credit Surplus","Credit Shortage")</f>
        <v>Credit Surplus</v>
      </c>
      <c r="N305" s="36">
        <f>J296+M303</f>
        <v>201029.79000000004</v>
      </c>
      <c r="O305" s="35" t="s">
        <v>60</v>
      </c>
      <c r="P305" s="35"/>
      <c r="Q305" s="10"/>
    </row>
    <row r="306" spans="1:17" x14ac:dyDescent="0.45">
      <c r="A306" s="13"/>
      <c r="B306" s="35"/>
      <c r="C306" s="9"/>
      <c r="D306" s="9"/>
      <c r="E306" s="35"/>
      <c r="F306" s="35"/>
      <c r="G306" s="9"/>
      <c r="H306" s="9"/>
      <c r="I306" s="35"/>
      <c r="J306" s="35"/>
      <c r="K306" s="35"/>
      <c r="L306" s="9"/>
      <c r="M306" s="35"/>
      <c r="N306" s="35"/>
      <c r="O306" s="35"/>
      <c r="P306" s="35"/>
      <c r="Q306" s="10"/>
    </row>
    <row r="307" spans="1:17" x14ac:dyDescent="0.45">
      <c r="A307" s="13"/>
      <c r="B307" s="35"/>
      <c r="C307" s="9"/>
      <c r="D307" s="9"/>
      <c r="E307" s="35"/>
      <c r="F307" s="35"/>
      <c r="G307" s="9"/>
      <c r="H307" s="9"/>
      <c r="I307" s="35"/>
      <c r="J307" s="35"/>
      <c r="K307" s="35"/>
      <c r="L307" s="35"/>
      <c r="M307" s="35"/>
      <c r="N307" s="35"/>
      <c r="O307" s="35"/>
      <c r="P307" s="35"/>
      <c r="Q307" s="10"/>
    </row>
    <row r="308" spans="1:17" x14ac:dyDescent="0.45">
      <c r="A308" s="13" t="s">
        <v>11</v>
      </c>
      <c r="B308" s="35"/>
      <c r="C308" s="9"/>
      <c r="D308" s="21">
        <v>4715.84</v>
      </c>
      <c r="E308" s="35" t="s">
        <v>76</v>
      </c>
      <c r="F308" s="35"/>
      <c r="G308" s="9"/>
      <c r="H308" s="9"/>
      <c r="I308" s="35"/>
      <c r="J308" s="35"/>
      <c r="K308" s="35"/>
      <c r="L308" s="35"/>
      <c r="M308" s="35"/>
      <c r="N308" s="35"/>
      <c r="O308" s="35"/>
      <c r="P308" s="35"/>
      <c r="Q308" s="10"/>
    </row>
    <row r="309" spans="1:17" x14ac:dyDescent="0.45">
      <c r="A309" s="13" t="s">
        <v>12</v>
      </c>
      <c r="B309" s="35"/>
      <c r="C309" s="9"/>
      <c r="D309" s="9">
        <f>H296</f>
        <v>247.76999999999953</v>
      </c>
      <c r="E309" s="35" t="s">
        <v>16</v>
      </c>
      <c r="F309" s="35"/>
      <c r="G309" s="9"/>
      <c r="H309" s="9"/>
      <c r="I309" s="35"/>
      <c r="J309" s="35"/>
      <c r="K309" s="35"/>
      <c r="L309" s="35"/>
      <c r="M309" s="35"/>
      <c r="N309" s="35"/>
      <c r="O309" s="35"/>
      <c r="P309" s="35"/>
      <c r="Q309" s="10"/>
    </row>
    <row r="310" spans="1:17" x14ac:dyDescent="0.45">
      <c r="A310" s="13" t="s">
        <v>13</v>
      </c>
      <c r="B310" s="35"/>
      <c r="C310" s="9"/>
      <c r="D310" s="9">
        <f>D308+D309</f>
        <v>4963.6099999999997</v>
      </c>
      <c r="E310" s="35"/>
      <c r="F310" s="35"/>
      <c r="G310" s="9"/>
      <c r="H310" s="9"/>
      <c r="I310" s="35"/>
      <c r="J310" s="35"/>
      <c r="K310" s="35"/>
      <c r="L310" s="35"/>
      <c r="M310" s="35"/>
      <c r="N310" s="35"/>
      <c r="O310" s="35"/>
      <c r="P310" s="35"/>
      <c r="Q310" s="10"/>
    </row>
    <row r="311" spans="1:17" x14ac:dyDescent="0.45">
      <c r="A311" s="13" t="s">
        <v>14</v>
      </c>
      <c r="B311" s="35"/>
      <c r="C311" s="9"/>
      <c r="D311" s="9">
        <f>H304</f>
        <v>107.00000000000091</v>
      </c>
      <c r="E311" s="35" t="s">
        <v>17</v>
      </c>
      <c r="F311" s="35"/>
      <c r="G311" s="9"/>
      <c r="H311" s="9"/>
      <c r="I311" s="35"/>
      <c r="J311" s="35"/>
      <c r="K311" s="35"/>
      <c r="L311" s="35"/>
      <c r="M311" s="35"/>
      <c r="N311" s="35"/>
      <c r="O311" s="35"/>
      <c r="P311" s="35"/>
      <c r="Q311" s="10"/>
    </row>
    <row r="312" spans="1:17" x14ac:dyDescent="0.45">
      <c r="A312" s="13" t="s">
        <v>13</v>
      </c>
      <c r="B312" s="35"/>
      <c r="C312" s="9"/>
      <c r="D312" s="27">
        <f>D310-D311</f>
        <v>4856.6099999999988</v>
      </c>
      <c r="E312" s="19" t="s">
        <v>18</v>
      </c>
      <c r="F312" s="35"/>
      <c r="G312" s="9"/>
      <c r="H312" s="9"/>
      <c r="I312" s="35"/>
      <c r="J312" s="35"/>
      <c r="K312" s="35"/>
      <c r="L312" s="35"/>
      <c r="M312" s="35"/>
      <c r="N312" s="35"/>
      <c r="O312" s="35"/>
      <c r="P312" s="35"/>
      <c r="Q312" s="10"/>
    </row>
    <row r="313" spans="1:17" ht="14.65" thickBot="1" x14ac:dyDescent="0.5">
      <c r="A313" s="15"/>
      <c r="B313" s="16"/>
      <c r="C313" s="17"/>
      <c r="D313" s="17"/>
      <c r="E313" s="16"/>
      <c r="F313" s="16"/>
      <c r="G313" s="17"/>
      <c r="H313" s="17"/>
      <c r="I313" s="16"/>
      <c r="J313" s="16"/>
      <c r="K313" s="16"/>
      <c r="L313" s="16"/>
      <c r="M313" s="16"/>
      <c r="N313" s="16"/>
      <c r="O313" s="16"/>
      <c r="P313" s="16"/>
      <c r="Q313" s="18"/>
    </row>
    <row r="314" spans="1:17" ht="14.65" thickTop="1" x14ac:dyDescent="0.45"/>
    <row r="315" spans="1:17" ht="14.65" thickBot="1" x14ac:dyDescent="0.5"/>
    <row r="316" spans="1:17" ht="14.65" thickTop="1" x14ac:dyDescent="0.45">
      <c r="A316" s="2"/>
      <c r="B316" s="3"/>
      <c r="C316" s="4">
        <v>44344</v>
      </c>
      <c r="D316" s="5"/>
      <c r="E316" s="3"/>
      <c r="F316" s="3"/>
      <c r="G316" s="5"/>
      <c r="H316" s="5"/>
      <c r="I316" s="3"/>
      <c r="J316" s="3"/>
      <c r="K316" s="3"/>
      <c r="L316" s="20" t="s">
        <v>19</v>
      </c>
      <c r="M316" s="3"/>
      <c r="N316" s="3"/>
      <c r="O316" s="3"/>
      <c r="P316" s="3"/>
      <c r="Q316" s="6"/>
    </row>
    <row r="317" spans="1:17" x14ac:dyDescent="0.45">
      <c r="A317" s="7" t="s">
        <v>5</v>
      </c>
      <c r="B317" s="35"/>
      <c r="C317" s="9"/>
      <c r="D317" s="9"/>
      <c r="E317" s="35"/>
      <c r="F317" s="35"/>
      <c r="G317" s="9"/>
      <c r="H317" s="9"/>
      <c r="I317" s="35"/>
      <c r="J317" s="11" t="s">
        <v>24</v>
      </c>
      <c r="K317" s="35"/>
      <c r="L317" s="11" t="s">
        <v>10</v>
      </c>
      <c r="M317" s="35"/>
      <c r="N317" s="35"/>
      <c r="O317" s="35"/>
      <c r="P317" s="35"/>
      <c r="Q317" s="10"/>
    </row>
    <row r="318" spans="1:17" x14ac:dyDescent="0.45">
      <c r="A318" s="7" t="s">
        <v>0</v>
      </c>
      <c r="B318" s="11" t="s">
        <v>3</v>
      </c>
      <c r="C318" s="12" t="s">
        <v>1</v>
      </c>
      <c r="D318" s="12" t="s">
        <v>4</v>
      </c>
      <c r="E318" s="11" t="s">
        <v>7</v>
      </c>
      <c r="F318" s="35"/>
      <c r="G318" s="12" t="s">
        <v>8</v>
      </c>
      <c r="H318" s="12" t="s">
        <v>9</v>
      </c>
      <c r="I318" s="33" t="s">
        <v>70</v>
      </c>
      <c r="J318" s="11" t="s">
        <v>23</v>
      </c>
      <c r="K318" s="35"/>
      <c r="L318" s="31">
        <v>202755</v>
      </c>
      <c r="M318" s="35" t="s">
        <v>82</v>
      </c>
      <c r="N318" s="35"/>
      <c r="O318" s="35"/>
      <c r="P318" s="35"/>
      <c r="Q318" s="10"/>
    </row>
    <row r="319" spans="1:17" x14ac:dyDescent="0.45">
      <c r="A319" s="13" t="s">
        <v>77</v>
      </c>
      <c r="B319" s="35">
        <v>87</v>
      </c>
      <c r="C319" s="9">
        <v>56.5</v>
      </c>
      <c r="D319" s="9">
        <f>C319*B319</f>
        <v>4915.5</v>
      </c>
      <c r="E319" s="36" t="s">
        <v>37</v>
      </c>
      <c r="F319" s="35"/>
      <c r="G319" s="32">
        <v>56.62</v>
      </c>
      <c r="H319" s="9">
        <f>(B319*G319)-D319</f>
        <v>10.4399999999996</v>
      </c>
      <c r="I319" s="35" t="s">
        <v>72</v>
      </c>
      <c r="J319" s="36">
        <f>G319*B319</f>
        <v>4925.9399999999996</v>
      </c>
      <c r="K319" s="35" t="str">
        <f>"sell "&amp;B319&amp;" "&amp;A319&amp;" @ $"&amp;G319</f>
        <v>sell 87 VCEL @ $56.62</v>
      </c>
      <c r="L319" s="9">
        <f>L318+(G319*B319)</f>
        <v>207680.94</v>
      </c>
      <c r="M319" s="35"/>
      <c r="N319" s="35"/>
      <c r="O319" s="35"/>
      <c r="P319" s="35"/>
      <c r="Q319" s="10"/>
    </row>
    <row r="320" spans="1:17" x14ac:dyDescent="0.45">
      <c r="A320" s="13" t="s">
        <v>78</v>
      </c>
      <c r="B320" s="35">
        <v>29</v>
      </c>
      <c r="C320" s="9">
        <v>32.11</v>
      </c>
      <c r="D320" s="9">
        <f>C320*B320</f>
        <v>931.18999999999994</v>
      </c>
      <c r="E320" s="36" t="s">
        <v>37</v>
      </c>
      <c r="F320" s="35"/>
      <c r="G320" s="32">
        <v>32.28</v>
      </c>
      <c r="H320" s="9">
        <f>(B320*G320)-D320</f>
        <v>4.9300000000000637</v>
      </c>
      <c r="I320" s="35" t="s">
        <v>72</v>
      </c>
      <c r="J320" s="36">
        <f>G320*B320</f>
        <v>936.12</v>
      </c>
      <c r="K320" s="35" t="str">
        <f>"sell "&amp;B320&amp;" "&amp;A320&amp;" @ $"&amp;G320</f>
        <v>sell 29 DISCA @ $32.28</v>
      </c>
      <c r="L320" s="9">
        <f>L319+(G320*B320)</f>
        <v>208617.06</v>
      </c>
      <c r="M320" s="35"/>
      <c r="N320" s="35"/>
      <c r="O320" s="35"/>
      <c r="P320" s="35"/>
      <c r="Q320" s="10"/>
    </row>
    <row r="321" spans="1:17" x14ac:dyDescent="0.45">
      <c r="A321" s="13" t="s">
        <v>79</v>
      </c>
      <c r="B321" s="35">
        <v>52</v>
      </c>
      <c r="C321" s="9">
        <v>16.670000000000002</v>
      </c>
      <c r="D321" s="9">
        <f>C321*B321</f>
        <v>866.84000000000015</v>
      </c>
      <c r="E321" s="36" t="s">
        <v>37</v>
      </c>
      <c r="F321" s="35"/>
      <c r="G321" s="32">
        <v>16.86</v>
      </c>
      <c r="H321" s="9">
        <f>(B321*G321)-D321</f>
        <v>9.8799999999998818</v>
      </c>
      <c r="I321" s="35" t="s">
        <v>72</v>
      </c>
      <c r="J321" s="36">
        <f>G321*B321</f>
        <v>876.72</v>
      </c>
      <c r="K321" s="35" t="str">
        <f>"sell "&amp;B321&amp;" "&amp;A321&amp;" @ $"&amp;G321</f>
        <v>sell 52 WOW @ $16.86</v>
      </c>
      <c r="L321" s="9">
        <f>L320+(G321*B321)</f>
        <v>209493.78</v>
      </c>
      <c r="M321" s="35" t="s">
        <v>22</v>
      </c>
      <c r="N321" s="35"/>
      <c r="O321" s="35"/>
      <c r="P321" s="35"/>
      <c r="Q321" s="10"/>
    </row>
    <row r="322" spans="1:17" x14ac:dyDescent="0.45">
      <c r="A322" s="13"/>
      <c r="B322" s="35"/>
      <c r="C322" s="9"/>
      <c r="D322" s="9">
        <f>SUM(D319:D321)</f>
        <v>6713.53</v>
      </c>
      <c r="E322" s="35"/>
      <c r="F322" s="35"/>
      <c r="G322" s="32"/>
      <c r="H322" s="9">
        <f>SUM(H319:H321)</f>
        <v>25.249999999999545</v>
      </c>
      <c r="I322" s="35"/>
      <c r="J322" s="36">
        <f>SUM(J319:J321)</f>
        <v>6738.78</v>
      </c>
      <c r="K322" s="35"/>
      <c r="L322" s="9"/>
      <c r="M322" s="35"/>
      <c r="N322" s="35"/>
      <c r="O322" s="35"/>
      <c r="P322" s="35"/>
      <c r="Q322" s="10"/>
    </row>
    <row r="323" spans="1:17" x14ac:dyDescent="0.45">
      <c r="A323" s="13"/>
      <c r="B323" s="35"/>
      <c r="C323" s="9"/>
      <c r="D323" s="9"/>
      <c r="E323" s="35"/>
      <c r="F323" s="35"/>
      <c r="G323" s="32"/>
      <c r="H323" s="9"/>
      <c r="I323" s="35"/>
      <c r="J323" s="35"/>
      <c r="K323" s="35"/>
      <c r="L323" s="9"/>
      <c r="M323" s="35"/>
      <c r="N323" s="35"/>
      <c r="O323" s="35"/>
      <c r="P323" s="35"/>
      <c r="Q323" s="10"/>
    </row>
    <row r="324" spans="1:17" x14ac:dyDescent="0.45">
      <c r="A324" s="13"/>
      <c r="B324" s="35"/>
      <c r="C324" s="9"/>
      <c r="D324" s="9"/>
      <c r="E324" s="19"/>
      <c r="F324" s="35"/>
      <c r="G324" s="32"/>
      <c r="H324" s="9"/>
      <c r="I324" s="35"/>
      <c r="J324" s="35"/>
      <c r="K324" s="35"/>
      <c r="L324" s="9"/>
      <c r="M324" s="11" t="s">
        <v>20</v>
      </c>
      <c r="N324" s="35"/>
      <c r="O324" s="35"/>
      <c r="P324" s="35"/>
      <c r="Q324" s="10"/>
    </row>
    <row r="325" spans="1:17" x14ac:dyDescent="0.45">
      <c r="A325" s="7" t="s">
        <v>6</v>
      </c>
      <c r="B325" s="35"/>
      <c r="C325" s="9"/>
      <c r="D325" s="9"/>
      <c r="E325" s="19"/>
      <c r="F325" s="35"/>
      <c r="G325" s="32"/>
      <c r="H325" s="9"/>
      <c r="I325" s="35"/>
      <c r="J325" s="35"/>
      <c r="K325" s="35"/>
      <c r="L325" s="9"/>
      <c r="M325" s="11" t="s">
        <v>21</v>
      </c>
      <c r="N325" s="35"/>
      <c r="O325" s="35"/>
      <c r="P325" s="35"/>
      <c r="Q325" s="10"/>
    </row>
    <row r="326" spans="1:17" x14ac:dyDescent="0.45">
      <c r="A326" s="7" t="s">
        <v>0</v>
      </c>
      <c r="B326" s="11" t="s">
        <v>3</v>
      </c>
      <c r="C326" s="12" t="s">
        <v>1</v>
      </c>
      <c r="D326" s="12" t="s">
        <v>2</v>
      </c>
      <c r="E326" s="22" t="s">
        <v>7</v>
      </c>
      <c r="F326" s="35"/>
      <c r="G326" s="33" t="s">
        <v>8</v>
      </c>
      <c r="H326" s="12" t="s">
        <v>9</v>
      </c>
      <c r="I326" s="35"/>
      <c r="J326" s="35"/>
      <c r="K326" s="35"/>
      <c r="L326" s="9"/>
      <c r="M326" s="36">
        <f>L321</f>
        <v>209493.78</v>
      </c>
      <c r="N326" s="35"/>
      <c r="O326" s="35"/>
      <c r="P326" s="35"/>
      <c r="Q326" s="10"/>
    </row>
    <row r="327" spans="1:17" x14ac:dyDescent="0.45">
      <c r="A327" s="13" t="s">
        <v>88</v>
      </c>
      <c r="B327" s="35">
        <v>72</v>
      </c>
      <c r="C327" s="9">
        <v>13.39</v>
      </c>
      <c r="D327" s="9">
        <f>C327*B327</f>
        <v>964.08</v>
      </c>
      <c r="E327" s="36" t="s">
        <v>37</v>
      </c>
      <c r="F327" s="35"/>
      <c r="G327" s="9">
        <v>14.15</v>
      </c>
      <c r="H327" s="9">
        <f>(B327*G327)-D327</f>
        <v>54.720000000000027</v>
      </c>
      <c r="I327" s="35" t="s">
        <v>71</v>
      </c>
      <c r="J327" s="35"/>
      <c r="K327" s="35" t="str">
        <f>"buy "&amp;B327&amp;" "&amp;A327&amp;" @ $"&amp;G327</f>
        <v>buy 72 ERJ @ $14.15</v>
      </c>
      <c r="L327" s="9">
        <f>L321-(G327*B327)</f>
        <v>208474.98</v>
      </c>
      <c r="M327" s="36">
        <f>L318-(G327*B327)</f>
        <v>201736.2</v>
      </c>
      <c r="N327" s="35"/>
      <c r="O327" s="35"/>
      <c r="P327" s="35"/>
      <c r="Q327" s="10"/>
    </row>
    <row r="328" spans="1:17" x14ac:dyDescent="0.45">
      <c r="A328" s="13" t="s">
        <v>86</v>
      </c>
      <c r="B328" s="35">
        <v>55</v>
      </c>
      <c r="C328" s="9">
        <v>102.54</v>
      </c>
      <c r="D328" s="9">
        <f>C328*B328</f>
        <v>5639.7000000000007</v>
      </c>
      <c r="E328" s="36" t="s">
        <v>37</v>
      </c>
      <c r="F328" s="35"/>
      <c r="G328" s="9">
        <v>105</v>
      </c>
      <c r="H328" s="9">
        <f>(B328*G328)-D328</f>
        <v>135.29999999999927</v>
      </c>
      <c r="I328" s="35" t="s">
        <v>71</v>
      </c>
      <c r="J328" s="35"/>
      <c r="K328" s="35" t="str">
        <f>"buy "&amp;B328&amp;" "&amp;A328&amp;" @ $"&amp;G328</f>
        <v>buy 55 NUE @ $105</v>
      </c>
      <c r="L328" s="9">
        <f>L327-(G328*B328)</f>
        <v>202699.98</v>
      </c>
      <c r="M328" s="36">
        <f>M327-(G328*B328)</f>
        <v>195961.2</v>
      </c>
      <c r="N328" s="35"/>
      <c r="O328" s="35"/>
      <c r="P328" s="35"/>
      <c r="Q328" s="10"/>
    </row>
    <row r="329" spans="1:17" x14ac:dyDescent="0.45">
      <c r="A329" s="23" t="s">
        <v>87</v>
      </c>
      <c r="B329" s="24">
        <v>28</v>
      </c>
      <c r="C329" s="25">
        <v>39.67</v>
      </c>
      <c r="D329" s="25">
        <f>C329*B329</f>
        <v>1110.76</v>
      </c>
      <c r="E329" s="36" t="s">
        <v>37</v>
      </c>
      <c r="F329" s="24"/>
      <c r="G329" s="25">
        <v>40.43</v>
      </c>
      <c r="H329" s="25">
        <f>(B329*G329)-D329</f>
        <v>21.279999999999973</v>
      </c>
      <c r="I329" s="35" t="s">
        <v>71</v>
      </c>
      <c r="J329" s="35"/>
      <c r="K329" s="35" t="str">
        <f>"buy "&amp;B329&amp;" "&amp;A329&amp;" @ $"&amp;G329</f>
        <v>buy 28 AA @ $40.43</v>
      </c>
      <c r="L329" s="9">
        <f>L328-(G329*B329)</f>
        <v>201567.94</v>
      </c>
      <c r="M329" s="36">
        <f>M328-(G329*B329)</f>
        <v>194829.16</v>
      </c>
      <c r="N329" s="35" t="str">
        <f>TEXT(ROUND(M329,2),"$#,##0.00")&amp;" will be the balance in the account after purchases.  "</f>
        <v xml:space="preserve">$194,829.16 will be the balance in the account after purchases.  </v>
      </c>
      <c r="O329" s="35"/>
      <c r="P329" s="35"/>
      <c r="Q329" s="10"/>
    </row>
    <row r="330" spans="1:17" x14ac:dyDescent="0.45">
      <c r="A330" s="13"/>
      <c r="B330" s="35"/>
      <c r="C330" s="9"/>
      <c r="D330" s="9">
        <f>SUM(D327:D329)</f>
        <v>7714.5400000000009</v>
      </c>
      <c r="E330" s="35"/>
      <c r="F330" s="35"/>
      <c r="G330" s="9" t="s">
        <v>15</v>
      </c>
      <c r="H330" s="9">
        <f>SUM(H327:H329)</f>
        <v>211.29999999999927</v>
      </c>
      <c r="I330" s="35"/>
      <c r="J330" s="35"/>
      <c r="K330" s="35"/>
      <c r="L330" s="9"/>
      <c r="M330" s="35"/>
      <c r="N330" s="35" t="s">
        <v>27</v>
      </c>
      <c r="O330" s="35"/>
      <c r="P330" s="35"/>
      <c r="Q330" s="10"/>
    </row>
    <row r="331" spans="1:17" x14ac:dyDescent="0.45">
      <c r="A331" s="13"/>
      <c r="B331" s="35"/>
      <c r="C331" s="9"/>
      <c r="D331" s="9"/>
      <c r="E331" s="35"/>
      <c r="F331" s="35"/>
      <c r="G331" s="9"/>
      <c r="H331" s="9"/>
      <c r="I331" s="35"/>
      <c r="J331" s="35"/>
      <c r="K331" s="35"/>
      <c r="L331" s="9"/>
      <c r="M331" s="11" t="str">
        <f>IF(J322+M329&gt;0,"Credit Surplus","Credit Shortage")</f>
        <v>Credit Surplus</v>
      </c>
      <c r="N331" s="36">
        <f>J322+M329</f>
        <v>201567.94</v>
      </c>
      <c r="O331" s="35" t="s">
        <v>60</v>
      </c>
      <c r="P331" s="35"/>
      <c r="Q331" s="10"/>
    </row>
    <row r="332" spans="1:17" x14ac:dyDescent="0.45">
      <c r="A332" s="13"/>
      <c r="B332" s="35"/>
      <c r="C332" s="9"/>
      <c r="D332" s="9"/>
      <c r="E332" s="35"/>
      <c r="F332" s="35"/>
      <c r="G332" s="9"/>
      <c r="H332" s="9"/>
      <c r="I332" s="35"/>
      <c r="J332" s="35"/>
      <c r="K332" s="35"/>
      <c r="L332" s="9"/>
      <c r="M332" s="35"/>
      <c r="N332" s="35"/>
      <c r="O332" s="35"/>
      <c r="P332" s="35"/>
      <c r="Q332" s="10"/>
    </row>
    <row r="333" spans="1:17" x14ac:dyDescent="0.45">
      <c r="A333" s="13"/>
      <c r="B333" s="35"/>
      <c r="C333" s="9"/>
      <c r="D333" s="9"/>
      <c r="E333" s="35"/>
      <c r="F333" s="35"/>
      <c r="G333" s="9"/>
      <c r="H333" s="9"/>
      <c r="I333" s="35"/>
      <c r="J333" s="35"/>
      <c r="K333" s="35"/>
      <c r="L333" s="35"/>
      <c r="M333" s="35"/>
      <c r="N333" s="35"/>
      <c r="O333" s="35"/>
      <c r="P333" s="35"/>
      <c r="Q333" s="10"/>
    </row>
    <row r="334" spans="1:17" x14ac:dyDescent="0.45">
      <c r="A334" s="13" t="s">
        <v>11</v>
      </c>
      <c r="B334" s="35"/>
      <c r="C334" s="9"/>
      <c r="D334" s="21">
        <v>647.03</v>
      </c>
      <c r="E334" s="35" t="s">
        <v>76</v>
      </c>
      <c r="F334" s="35"/>
      <c r="G334" s="9"/>
      <c r="H334" s="9"/>
      <c r="I334" s="35"/>
      <c r="J334" s="35"/>
      <c r="K334" s="35"/>
      <c r="L334" s="35"/>
      <c r="M334" s="35"/>
      <c r="N334" s="35"/>
      <c r="O334" s="35"/>
      <c r="P334" s="35"/>
      <c r="Q334" s="10"/>
    </row>
    <row r="335" spans="1:17" x14ac:dyDescent="0.45">
      <c r="A335" s="13" t="s">
        <v>12</v>
      </c>
      <c r="B335" s="35"/>
      <c r="C335" s="9"/>
      <c r="D335" s="9">
        <f>H322</f>
        <v>25.249999999999545</v>
      </c>
      <c r="E335" s="35" t="s">
        <v>16</v>
      </c>
      <c r="F335" s="35"/>
      <c r="G335" s="9"/>
      <c r="H335" s="9"/>
      <c r="I335" s="35"/>
      <c r="J335" s="35"/>
      <c r="K335" s="35"/>
      <c r="L335" s="35"/>
      <c r="M335" s="35"/>
      <c r="N335" s="35"/>
      <c r="O335" s="35"/>
      <c r="P335" s="35"/>
      <c r="Q335" s="10"/>
    </row>
    <row r="336" spans="1:17" x14ac:dyDescent="0.45">
      <c r="A336" s="13" t="s">
        <v>13</v>
      </c>
      <c r="B336" s="35"/>
      <c r="C336" s="9"/>
      <c r="D336" s="9">
        <f>D334+D335</f>
        <v>672.27999999999952</v>
      </c>
      <c r="E336" s="35"/>
      <c r="F336" s="35"/>
      <c r="G336" s="9"/>
      <c r="H336" s="9"/>
      <c r="I336" s="35"/>
      <c r="J336" s="35"/>
      <c r="K336" s="35"/>
      <c r="L336" s="35"/>
      <c r="M336" s="35"/>
      <c r="N336" s="35"/>
      <c r="O336" s="35"/>
      <c r="P336" s="35"/>
      <c r="Q336" s="10"/>
    </row>
    <row r="337" spans="1:17" x14ac:dyDescent="0.45">
      <c r="A337" s="13" t="s">
        <v>14</v>
      </c>
      <c r="B337" s="35"/>
      <c r="C337" s="9"/>
      <c r="D337" s="9">
        <f>H330</f>
        <v>211.29999999999927</v>
      </c>
      <c r="E337" s="35" t="s">
        <v>17</v>
      </c>
      <c r="F337" s="35"/>
      <c r="G337" s="9"/>
      <c r="H337" s="9"/>
      <c r="I337" s="35"/>
      <c r="J337" s="35"/>
      <c r="K337" s="35"/>
      <c r="L337" s="35"/>
      <c r="M337" s="35"/>
      <c r="N337" s="35"/>
      <c r="O337" s="35"/>
      <c r="P337" s="35"/>
      <c r="Q337" s="10"/>
    </row>
    <row r="338" spans="1:17" x14ac:dyDescent="0.45">
      <c r="A338" s="13" t="s">
        <v>13</v>
      </c>
      <c r="B338" s="35"/>
      <c r="C338" s="9"/>
      <c r="D338" s="27">
        <f>D336-D337</f>
        <v>460.98000000000025</v>
      </c>
      <c r="E338" s="19" t="s">
        <v>18</v>
      </c>
      <c r="F338" s="35"/>
      <c r="G338" s="9"/>
      <c r="H338" s="9"/>
      <c r="I338" s="35"/>
      <c r="J338" s="35"/>
      <c r="K338" s="35"/>
      <c r="L338" s="35"/>
      <c r="M338" s="35"/>
      <c r="N338" s="35"/>
      <c r="O338" s="35"/>
      <c r="P338" s="35"/>
      <c r="Q338" s="10"/>
    </row>
    <row r="339" spans="1:17" ht="14.65" thickBot="1" x14ac:dyDescent="0.5">
      <c r="A339" s="15"/>
      <c r="B339" s="16"/>
      <c r="C339" s="17"/>
      <c r="D339" s="17"/>
      <c r="E339" s="16"/>
      <c r="F339" s="16"/>
      <c r="G339" s="17"/>
      <c r="H339" s="17"/>
      <c r="I339" s="16"/>
      <c r="J339" s="16"/>
      <c r="K339" s="16"/>
      <c r="L339" s="16"/>
      <c r="M339" s="16"/>
      <c r="N339" s="16"/>
      <c r="O339" s="16"/>
      <c r="P339" s="16"/>
      <c r="Q339" s="18"/>
    </row>
    <row r="340" spans="1:17" ht="14.65" thickTop="1" x14ac:dyDescent="0.45"/>
    <row r="341" spans="1:17" ht="14.65" thickBot="1" x14ac:dyDescent="0.5"/>
    <row r="342" spans="1:17" ht="14.65" thickTop="1" x14ac:dyDescent="0.45">
      <c r="A342" s="2"/>
      <c r="B342" s="3"/>
      <c r="C342" s="4">
        <v>44316</v>
      </c>
      <c r="D342" s="5"/>
      <c r="E342" s="3"/>
      <c r="F342" s="3"/>
      <c r="G342" s="5"/>
      <c r="H342" s="5"/>
      <c r="I342" s="3"/>
      <c r="J342" s="3"/>
      <c r="K342" s="3"/>
      <c r="L342" s="20" t="s">
        <v>19</v>
      </c>
      <c r="M342" s="3"/>
      <c r="N342" s="3"/>
      <c r="O342" s="3"/>
      <c r="P342" s="3"/>
      <c r="Q342" s="6"/>
    </row>
    <row r="343" spans="1:17" x14ac:dyDescent="0.45">
      <c r="A343" s="7" t="s">
        <v>5</v>
      </c>
      <c r="B343" s="35"/>
      <c r="C343" s="9"/>
      <c r="D343" s="9"/>
      <c r="E343" s="35"/>
      <c r="F343" s="35"/>
      <c r="G343" s="9"/>
      <c r="H343" s="9"/>
      <c r="I343" s="35"/>
      <c r="J343" s="11" t="s">
        <v>24</v>
      </c>
      <c r="K343" s="35"/>
      <c r="L343" s="11" t="s">
        <v>10</v>
      </c>
      <c r="M343" s="35"/>
      <c r="N343" s="35"/>
      <c r="O343" s="35"/>
      <c r="P343" s="35"/>
      <c r="Q343" s="10"/>
    </row>
    <row r="344" spans="1:17" x14ac:dyDescent="0.45">
      <c r="A344" s="7" t="s">
        <v>0</v>
      </c>
      <c r="B344" s="11" t="s">
        <v>3</v>
      </c>
      <c r="C344" s="12" t="s">
        <v>1</v>
      </c>
      <c r="D344" s="12" t="s">
        <v>4</v>
      </c>
      <c r="E344" s="11" t="s">
        <v>7</v>
      </c>
      <c r="F344" s="35"/>
      <c r="G344" s="12" t="s">
        <v>8</v>
      </c>
      <c r="H344" s="12" t="s">
        <v>9</v>
      </c>
      <c r="I344" s="33" t="s">
        <v>70</v>
      </c>
      <c r="J344" s="11" t="s">
        <v>23</v>
      </c>
      <c r="K344" s="35"/>
      <c r="L344" s="31">
        <v>203896.86</v>
      </c>
      <c r="M344" s="35" t="s">
        <v>82</v>
      </c>
      <c r="N344" s="35"/>
      <c r="O344" s="35"/>
      <c r="P344" s="35"/>
      <c r="Q344" s="10"/>
    </row>
    <row r="345" spans="1:17" x14ac:dyDescent="0.45">
      <c r="A345" s="13" t="s">
        <v>73</v>
      </c>
      <c r="B345" s="35">
        <v>89</v>
      </c>
      <c r="C345" s="9">
        <v>17.86</v>
      </c>
      <c r="D345" s="9">
        <f>C345*B345</f>
        <v>1589.54</v>
      </c>
      <c r="E345" s="36" t="s">
        <v>33</v>
      </c>
      <c r="F345" s="35"/>
      <c r="G345" s="32">
        <v>18</v>
      </c>
      <c r="H345" s="9">
        <f>(B345*G345)-D345</f>
        <v>12.460000000000036</v>
      </c>
      <c r="I345" s="35" t="s">
        <v>72</v>
      </c>
      <c r="J345" s="36">
        <f>G345*B345</f>
        <v>1602</v>
      </c>
      <c r="K345" s="35" t="str">
        <f>"sell "&amp;B345&amp;" "&amp;A345&amp;" @ $"&amp;G345</f>
        <v>sell 89 CLF @ $18</v>
      </c>
      <c r="L345" s="9">
        <f>L344+(G345*B345)</f>
        <v>205498.86</v>
      </c>
      <c r="M345" s="35"/>
      <c r="N345" s="35"/>
      <c r="O345" s="35"/>
      <c r="P345" s="35"/>
      <c r="Q345" s="10"/>
    </row>
    <row r="346" spans="1:17" x14ac:dyDescent="0.45">
      <c r="A346" s="13" t="s">
        <v>74</v>
      </c>
      <c r="B346" s="35">
        <v>35</v>
      </c>
      <c r="C346" s="9">
        <v>55.08</v>
      </c>
      <c r="D346" s="9">
        <f>C346*B346</f>
        <v>1927.8</v>
      </c>
      <c r="E346" s="36" t="s">
        <v>33</v>
      </c>
      <c r="F346" s="35"/>
      <c r="G346" s="32">
        <v>56.66</v>
      </c>
      <c r="H346" s="9">
        <f>(B346*G346)-D346</f>
        <v>55.299999999999955</v>
      </c>
      <c r="I346" s="35" t="s">
        <v>72</v>
      </c>
      <c r="J346" s="36">
        <f>G346*B346</f>
        <v>1983.1</v>
      </c>
      <c r="K346" s="35" t="str">
        <f>"sell "&amp;B346&amp;" "&amp;A346&amp;" @ $"&amp;G346</f>
        <v>sell 35 CPRI @ $56.66</v>
      </c>
      <c r="L346" s="9">
        <f>L345+(G346*B346)</f>
        <v>207481.96</v>
      </c>
      <c r="M346" s="35"/>
      <c r="N346" s="35"/>
      <c r="O346" s="35"/>
      <c r="P346" s="35"/>
      <c r="Q346" s="10"/>
    </row>
    <row r="347" spans="1:17" x14ac:dyDescent="0.45">
      <c r="A347" s="13" t="s">
        <v>75</v>
      </c>
      <c r="B347" s="35">
        <v>11</v>
      </c>
      <c r="C347" s="9">
        <v>139.25</v>
      </c>
      <c r="D347" s="9">
        <f>C347*B347</f>
        <v>1531.75</v>
      </c>
      <c r="E347" s="36" t="s">
        <v>33</v>
      </c>
      <c r="F347" s="35"/>
      <c r="G347" s="32">
        <v>139.69999999999999</v>
      </c>
      <c r="H347" s="9">
        <f>(B347*G347)-D347</f>
        <v>4.9499999999998181</v>
      </c>
      <c r="I347" s="35" t="s">
        <v>72</v>
      </c>
      <c r="J347" s="36">
        <f>G347*B347</f>
        <v>1536.6999999999998</v>
      </c>
      <c r="K347" s="35" t="str">
        <f>"sell "&amp;B347&amp;" "&amp;A347&amp;" @ $"&amp;G347</f>
        <v>sell 11 ENPH @ $139.7</v>
      </c>
      <c r="L347" s="9">
        <f>L346+(G347*B347)</f>
        <v>209018.66</v>
      </c>
      <c r="M347" s="35" t="s">
        <v>22</v>
      </c>
      <c r="N347" s="35"/>
      <c r="O347" s="35"/>
      <c r="P347" s="35"/>
      <c r="Q347" s="10"/>
    </row>
    <row r="348" spans="1:17" x14ac:dyDescent="0.45">
      <c r="A348" s="13"/>
      <c r="B348" s="35"/>
      <c r="C348" s="9"/>
      <c r="D348" s="9">
        <f>SUM(D345:D347)</f>
        <v>5049.09</v>
      </c>
      <c r="E348" s="35"/>
      <c r="F348" s="35"/>
      <c r="G348" s="32"/>
      <c r="H348" s="9">
        <f>SUM(H345:H347)</f>
        <v>72.709999999999809</v>
      </c>
      <c r="I348" s="35"/>
      <c r="J348" s="36">
        <f>SUM(J345:J347)</f>
        <v>5121.7999999999993</v>
      </c>
      <c r="K348" s="35"/>
      <c r="L348" s="9"/>
      <c r="M348" s="35"/>
      <c r="N348" s="35"/>
      <c r="O348" s="35"/>
      <c r="P348" s="35"/>
      <c r="Q348" s="10"/>
    </row>
    <row r="349" spans="1:17" x14ac:dyDescent="0.45">
      <c r="A349" s="13"/>
      <c r="B349" s="35"/>
      <c r="C349" s="9"/>
      <c r="D349" s="9"/>
      <c r="E349" s="35"/>
      <c r="F349" s="35"/>
      <c r="G349" s="32"/>
      <c r="H349" s="9"/>
      <c r="I349" s="35"/>
      <c r="J349" s="35"/>
      <c r="K349" s="35"/>
      <c r="L349" s="9"/>
      <c r="M349" s="35"/>
      <c r="N349" s="35"/>
      <c r="O349" s="35"/>
      <c r="P349" s="35"/>
      <c r="Q349" s="10"/>
    </row>
    <row r="350" spans="1:17" x14ac:dyDescent="0.45">
      <c r="A350" s="13"/>
      <c r="B350" s="35"/>
      <c r="C350" s="9"/>
      <c r="D350" s="9"/>
      <c r="E350" s="19"/>
      <c r="F350" s="35"/>
      <c r="G350" s="32"/>
      <c r="H350" s="9"/>
      <c r="I350" s="35"/>
      <c r="J350" s="35"/>
      <c r="K350" s="35"/>
      <c r="L350" s="9"/>
      <c r="M350" s="11" t="s">
        <v>20</v>
      </c>
      <c r="N350" s="35"/>
      <c r="O350" s="35"/>
      <c r="P350" s="35"/>
      <c r="Q350" s="10"/>
    </row>
    <row r="351" spans="1:17" x14ac:dyDescent="0.45">
      <c r="A351" s="7" t="s">
        <v>6</v>
      </c>
      <c r="B351" s="35"/>
      <c r="C351" s="9"/>
      <c r="D351" s="9"/>
      <c r="E351" s="19"/>
      <c r="F351" s="35"/>
      <c r="G351" s="32"/>
      <c r="H351" s="9"/>
      <c r="I351" s="35"/>
      <c r="J351" s="35"/>
      <c r="K351" s="35"/>
      <c r="L351" s="9"/>
      <c r="M351" s="11" t="s">
        <v>21</v>
      </c>
      <c r="N351" s="35"/>
      <c r="O351" s="35"/>
      <c r="P351" s="35"/>
      <c r="Q351" s="10"/>
    </row>
    <row r="352" spans="1:17" x14ac:dyDescent="0.45">
      <c r="A352" s="7" t="s">
        <v>0</v>
      </c>
      <c r="B352" s="11" t="s">
        <v>3</v>
      </c>
      <c r="C352" s="12" t="s">
        <v>1</v>
      </c>
      <c r="D352" s="12" t="s">
        <v>2</v>
      </c>
      <c r="E352" s="22" t="s">
        <v>7</v>
      </c>
      <c r="F352" s="35"/>
      <c r="G352" s="33" t="s">
        <v>8</v>
      </c>
      <c r="H352" s="12" t="s">
        <v>9</v>
      </c>
      <c r="I352" s="35"/>
      <c r="J352" s="35"/>
      <c r="K352" s="35"/>
      <c r="L352" s="9"/>
      <c r="M352" s="36">
        <f>L347</f>
        <v>209018.66</v>
      </c>
      <c r="N352" s="35"/>
      <c r="O352" s="35"/>
      <c r="P352" s="35"/>
      <c r="Q352" s="10"/>
    </row>
    <row r="353" spans="1:17" x14ac:dyDescent="0.45">
      <c r="A353" s="13" t="s">
        <v>83</v>
      </c>
      <c r="B353" s="35">
        <v>125</v>
      </c>
      <c r="C353" s="9">
        <v>54.29</v>
      </c>
      <c r="D353" s="9">
        <f>C353*B353</f>
        <v>6786.25</v>
      </c>
      <c r="E353" s="36" t="s">
        <v>33</v>
      </c>
      <c r="F353" s="35"/>
      <c r="G353" s="9">
        <v>55.41</v>
      </c>
      <c r="H353" s="9">
        <f>(B353*G353)-D353</f>
        <v>140</v>
      </c>
      <c r="I353" s="35" t="s">
        <v>71</v>
      </c>
      <c r="J353" s="35"/>
      <c r="K353" s="35" t="str">
        <f>"buy "&amp;B353&amp;" "&amp;A353&amp;" @ $"&amp;G353</f>
        <v>buy 125 DAC @ $55.41</v>
      </c>
      <c r="L353" s="9">
        <f>L347-(G353*B353)</f>
        <v>202092.41</v>
      </c>
      <c r="M353" s="36">
        <f>L344-(G353*B353)</f>
        <v>196970.61</v>
      </c>
      <c r="N353" s="35"/>
      <c r="O353" s="35"/>
      <c r="P353" s="35"/>
      <c r="Q353" s="10"/>
    </row>
    <row r="354" spans="1:17" x14ac:dyDescent="0.45">
      <c r="A354" s="13" t="s">
        <v>84</v>
      </c>
      <c r="B354" s="35">
        <v>3</v>
      </c>
      <c r="C354" s="9">
        <v>89.61</v>
      </c>
      <c r="D354" s="9">
        <f>C354*B354</f>
        <v>268.83</v>
      </c>
      <c r="E354" s="36" t="s">
        <v>33</v>
      </c>
      <c r="F354" s="35"/>
      <c r="G354" s="9">
        <v>89.79</v>
      </c>
      <c r="H354" s="9">
        <f>(B354*G354)-D354</f>
        <v>0.54000000000002046</v>
      </c>
      <c r="I354" s="35" t="s">
        <v>71</v>
      </c>
      <c r="J354" s="35"/>
      <c r="K354" s="35" t="str">
        <f>"buy "&amp;B354&amp;" "&amp;A354&amp;" @ $"&amp;G354</f>
        <v>buy 3 CAR @ $89.79</v>
      </c>
      <c r="L354" s="9">
        <f>L353-(G354*B354)</f>
        <v>201823.04</v>
      </c>
      <c r="M354" s="36">
        <f>M353-(G354*B354)</f>
        <v>196701.24</v>
      </c>
      <c r="N354" s="35"/>
      <c r="O354" s="35"/>
      <c r="P354" s="35"/>
      <c r="Q354" s="10"/>
    </row>
    <row r="355" spans="1:17" x14ac:dyDescent="0.45">
      <c r="A355" s="23" t="s">
        <v>85</v>
      </c>
      <c r="B355" s="24">
        <v>30</v>
      </c>
      <c r="C355" s="25">
        <v>19.36</v>
      </c>
      <c r="D355" s="25">
        <f>C355*B355</f>
        <v>580.79999999999995</v>
      </c>
      <c r="E355" s="36" t="s">
        <v>33</v>
      </c>
      <c r="F355" s="24"/>
      <c r="G355" s="25">
        <v>18.989999999999998</v>
      </c>
      <c r="H355" s="25">
        <f>(B355*G355)-D355</f>
        <v>-11.100000000000023</v>
      </c>
      <c r="I355" s="35" t="s">
        <v>71</v>
      </c>
      <c r="J355" s="35"/>
      <c r="K355" s="35" t="str">
        <f>"buy "&amp;B355&amp;" "&amp;A355&amp;" @ $"&amp;G355</f>
        <v>buy 30 BAK @ $18.99</v>
      </c>
      <c r="L355" s="9">
        <f>L354-(G355*B355)</f>
        <v>201253.34</v>
      </c>
      <c r="M355" s="36">
        <f>M354-(G355*B355)</f>
        <v>196131.53999999998</v>
      </c>
      <c r="N355" s="35" t="str">
        <f>"$"&amp;ROUND(M355,2)&amp;" will be the balance in the account after purchases.  "</f>
        <v xml:space="preserve">$196131.54 will be the balance in the account after purchases.  </v>
      </c>
      <c r="O355" s="35"/>
      <c r="P355" s="35"/>
      <c r="Q355" s="10"/>
    </row>
    <row r="356" spans="1:17" x14ac:dyDescent="0.45">
      <c r="A356" s="13"/>
      <c r="B356" s="35"/>
      <c r="C356" s="9"/>
      <c r="D356" s="9">
        <f>SUM(D353:D355)</f>
        <v>7635.88</v>
      </c>
      <c r="E356" s="35"/>
      <c r="F356" s="35"/>
      <c r="G356" s="9" t="s">
        <v>15</v>
      </c>
      <c r="H356" s="9">
        <f>SUM(H353:H355)</f>
        <v>129.44</v>
      </c>
      <c r="I356" s="35"/>
      <c r="J356" s="35"/>
      <c r="K356" s="35"/>
      <c r="L356" s="9"/>
      <c r="M356" s="35"/>
      <c r="N356" s="35" t="s">
        <v>27</v>
      </c>
      <c r="O356" s="35"/>
      <c r="P356" s="35"/>
      <c r="Q356" s="10"/>
    </row>
    <row r="357" spans="1:17" x14ac:dyDescent="0.45">
      <c r="A357" s="13"/>
      <c r="B357" s="35"/>
      <c r="C357" s="9"/>
      <c r="D357" s="9"/>
      <c r="E357" s="35"/>
      <c r="F357" s="35"/>
      <c r="G357" s="9"/>
      <c r="H357" s="9"/>
      <c r="I357" s="35"/>
      <c r="J357" s="35"/>
      <c r="K357" s="35"/>
      <c r="L357" s="9"/>
      <c r="M357" s="11" t="str">
        <f>IF(J348+M355&gt;0,"Credit Surplus","Credit Shortage")</f>
        <v>Credit Surplus</v>
      </c>
      <c r="N357" s="36">
        <f>J348+M355</f>
        <v>201253.33999999997</v>
      </c>
      <c r="O357" s="35" t="s">
        <v>60</v>
      </c>
      <c r="P357" s="35"/>
      <c r="Q357" s="10"/>
    </row>
    <row r="358" spans="1:17" x14ac:dyDescent="0.45">
      <c r="A358" s="13"/>
      <c r="B358" s="35"/>
      <c r="C358" s="9"/>
      <c r="D358" s="9"/>
      <c r="E358" s="35"/>
      <c r="F358" s="35"/>
      <c r="G358" s="9"/>
      <c r="H358" s="9"/>
      <c r="I358" s="35"/>
      <c r="J358" s="35"/>
      <c r="K358" s="35"/>
      <c r="L358" s="9"/>
      <c r="M358" s="35"/>
      <c r="N358" s="35"/>
      <c r="O358" s="35"/>
      <c r="P358" s="35"/>
      <c r="Q358" s="10"/>
    </row>
    <row r="359" spans="1:17" x14ac:dyDescent="0.45">
      <c r="A359" s="13"/>
      <c r="B359" s="35"/>
      <c r="C359" s="9"/>
      <c r="D359" s="9"/>
      <c r="E359" s="35"/>
      <c r="F359" s="35"/>
      <c r="G359" s="9"/>
      <c r="H359" s="9"/>
      <c r="I359" s="35"/>
      <c r="J359" s="35"/>
      <c r="K359" s="35"/>
      <c r="L359" s="35"/>
      <c r="M359" s="35"/>
      <c r="N359" s="35"/>
      <c r="O359" s="35"/>
      <c r="P359" s="35"/>
      <c r="Q359" s="10"/>
    </row>
    <row r="360" spans="1:17" x14ac:dyDescent="0.45">
      <c r="A360" s="13" t="s">
        <v>11</v>
      </c>
      <c r="B360" s="35"/>
      <c r="C360" s="9"/>
      <c r="D360" s="21">
        <v>1704.77</v>
      </c>
      <c r="E360" s="35" t="s">
        <v>76</v>
      </c>
      <c r="F360" s="35"/>
      <c r="G360" s="9"/>
      <c r="H360" s="9"/>
      <c r="I360" s="35"/>
      <c r="J360" s="35"/>
      <c r="K360" s="35"/>
      <c r="L360" s="35"/>
      <c r="M360" s="35"/>
      <c r="N360" s="35"/>
      <c r="O360" s="35"/>
      <c r="P360" s="35"/>
      <c r="Q360" s="10"/>
    </row>
    <row r="361" spans="1:17" x14ac:dyDescent="0.45">
      <c r="A361" s="13" t="s">
        <v>12</v>
      </c>
      <c r="B361" s="35"/>
      <c r="C361" s="9"/>
      <c r="D361" s="9">
        <f>H348</f>
        <v>72.709999999999809</v>
      </c>
      <c r="E361" s="35" t="s">
        <v>16</v>
      </c>
      <c r="F361" s="35"/>
      <c r="G361" s="9"/>
      <c r="H361" s="9"/>
      <c r="I361" s="35"/>
      <c r="J361" s="35"/>
      <c r="K361" s="35"/>
      <c r="L361" s="35"/>
      <c r="M361" s="35"/>
      <c r="N361" s="35"/>
      <c r="O361" s="35"/>
      <c r="P361" s="35"/>
      <c r="Q361" s="10"/>
    </row>
    <row r="362" spans="1:17" x14ac:dyDescent="0.45">
      <c r="A362" s="13" t="s">
        <v>13</v>
      </c>
      <c r="B362" s="35"/>
      <c r="C362" s="9"/>
      <c r="D362" s="9">
        <f>D360+D361</f>
        <v>1777.4799999999998</v>
      </c>
      <c r="E362" s="35"/>
      <c r="F362" s="35"/>
      <c r="G362" s="9"/>
      <c r="H362" s="9"/>
      <c r="I362" s="35"/>
      <c r="J362" s="35"/>
      <c r="K362" s="35"/>
      <c r="L362" s="35"/>
      <c r="M362" s="35"/>
      <c r="N362" s="35"/>
      <c r="O362" s="35"/>
      <c r="P362" s="35"/>
      <c r="Q362" s="10"/>
    </row>
    <row r="363" spans="1:17" x14ac:dyDescent="0.45">
      <c r="A363" s="13" t="s">
        <v>14</v>
      </c>
      <c r="B363" s="35"/>
      <c r="C363" s="9"/>
      <c r="D363" s="9">
        <f>H356</f>
        <v>129.44</v>
      </c>
      <c r="E363" s="35" t="s">
        <v>17</v>
      </c>
      <c r="F363" s="35"/>
      <c r="G363" s="9"/>
      <c r="H363" s="9"/>
      <c r="I363" s="35"/>
      <c r="J363" s="35"/>
      <c r="K363" s="35"/>
      <c r="L363" s="35"/>
      <c r="M363" s="35"/>
      <c r="N363" s="35"/>
      <c r="O363" s="35"/>
      <c r="P363" s="35"/>
      <c r="Q363" s="10"/>
    </row>
    <row r="364" spans="1:17" x14ac:dyDescent="0.45">
      <c r="A364" s="13" t="s">
        <v>13</v>
      </c>
      <c r="B364" s="35"/>
      <c r="C364" s="9"/>
      <c r="D364" s="27">
        <f>D362-D363</f>
        <v>1648.0399999999997</v>
      </c>
      <c r="E364" s="19" t="s">
        <v>18</v>
      </c>
      <c r="F364" s="35"/>
      <c r="G364" s="9"/>
      <c r="H364" s="9"/>
      <c r="I364" s="35"/>
      <c r="J364" s="35"/>
      <c r="K364" s="35"/>
      <c r="L364" s="35"/>
      <c r="M364" s="35"/>
      <c r="N364" s="35"/>
      <c r="O364" s="35"/>
      <c r="P364" s="35"/>
      <c r="Q364" s="10"/>
    </row>
    <row r="365" spans="1:17" ht="14.65" thickBot="1" x14ac:dyDescent="0.5">
      <c r="A365" s="15"/>
      <c r="B365" s="16"/>
      <c r="C365" s="17"/>
      <c r="D365" s="17"/>
      <c r="E365" s="16"/>
      <c r="F365" s="16"/>
      <c r="G365" s="17"/>
      <c r="H365" s="17"/>
      <c r="I365" s="16"/>
      <c r="J365" s="16"/>
      <c r="K365" s="16"/>
      <c r="L365" s="16"/>
      <c r="M365" s="16"/>
      <c r="N365" s="16"/>
      <c r="O365" s="16"/>
      <c r="P365" s="16"/>
      <c r="Q365" s="18"/>
    </row>
    <row r="366" spans="1:17" ht="14.65" thickTop="1" x14ac:dyDescent="0.45"/>
    <row r="367" spans="1:17" ht="14.65" thickBot="1" x14ac:dyDescent="0.5"/>
    <row r="368" spans="1:17" ht="14.65" thickTop="1" x14ac:dyDescent="0.45">
      <c r="A368" s="2"/>
      <c r="B368" s="3"/>
      <c r="C368" s="4">
        <v>44286</v>
      </c>
      <c r="D368" s="5"/>
      <c r="E368" s="3"/>
      <c r="F368" s="3"/>
      <c r="G368" s="5"/>
      <c r="H368" s="5"/>
      <c r="I368" s="3"/>
      <c r="J368" s="3"/>
      <c r="K368" s="3"/>
      <c r="L368" s="20" t="s">
        <v>19</v>
      </c>
      <c r="M368" s="3"/>
      <c r="N368" s="3"/>
      <c r="O368" s="3"/>
      <c r="P368" s="3"/>
      <c r="Q368" s="6"/>
    </row>
    <row r="369" spans="1:17" x14ac:dyDescent="0.45">
      <c r="A369" s="7" t="s">
        <v>5</v>
      </c>
      <c r="B369" s="35"/>
      <c r="C369" s="9"/>
      <c r="D369" s="9"/>
      <c r="E369" s="35"/>
      <c r="F369" s="35"/>
      <c r="G369" s="9"/>
      <c r="H369" s="9"/>
      <c r="I369" s="35"/>
      <c r="J369" s="11" t="s">
        <v>24</v>
      </c>
      <c r="K369" s="35"/>
      <c r="L369" s="11" t="s">
        <v>10</v>
      </c>
      <c r="M369" s="35"/>
      <c r="N369" s="35"/>
      <c r="O369" s="35"/>
      <c r="P369" s="35"/>
      <c r="Q369" s="10"/>
    </row>
    <row r="370" spans="1:17" x14ac:dyDescent="0.45">
      <c r="A370" s="7" t="s">
        <v>0</v>
      </c>
      <c r="B370" s="11" t="s">
        <v>3</v>
      </c>
      <c r="C370" s="12" t="s">
        <v>1</v>
      </c>
      <c r="D370" s="12" t="s">
        <v>4</v>
      </c>
      <c r="E370" s="11" t="s">
        <v>7</v>
      </c>
      <c r="F370" s="35"/>
      <c r="G370" s="12" t="s">
        <v>8</v>
      </c>
      <c r="H370" s="12" t="s">
        <v>9</v>
      </c>
      <c r="I370" s="33" t="s">
        <v>70</v>
      </c>
      <c r="J370" s="11" t="s">
        <v>23</v>
      </c>
      <c r="K370" s="35"/>
      <c r="L370" s="31">
        <v>224734.83</v>
      </c>
      <c r="M370" s="35" t="s">
        <v>82</v>
      </c>
      <c r="N370" s="35"/>
      <c r="O370" s="35"/>
      <c r="P370" s="35"/>
      <c r="Q370" s="10"/>
    </row>
    <row r="371" spans="1:17" x14ac:dyDescent="0.45">
      <c r="A371" s="13" t="s">
        <v>67</v>
      </c>
      <c r="B371" s="35">
        <v>10</v>
      </c>
      <c r="C371" s="9">
        <v>80.260000000000005</v>
      </c>
      <c r="D371" s="9">
        <f>C371*B371</f>
        <v>802.6</v>
      </c>
      <c r="E371" s="36" t="s">
        <v>37</v>
      </c>
      <c r="F371" s="35"/>
      <c r="G371" s="32">
        <v>81</v>
      </c>
      <c r="H371" s="9">
        <f>(B371*G371)-D371</f>
        <v>7.3999999999999773</v>
      </c>
      <c r="I371" s="35" t="s">
        <v>72</v>
      </c>
      <c r="J371" s="36">
        <f>G371*B371</f>
        <v>810</v>
      </c>
      <c r="K371" s="35" t="str">
        <f>"sell "&amp;B371&amp;" "&amp;A371&amp;" @ $"&amp;G371</f>
        <v>sell 10 NTLA @ $81</v>
      </c>
      <c r="L371" s="9">
        <f>L370+(G371*B371)</f>
        <v>225544.83</v>
      </c>
      <c r="M371" s="35"/>
      <c r="N371" s="35"/>
      <c r="O371" s="35"/>
      <c r="P371" s="35"/>
      <c r="Q371" s="10"/>
    </row>
    <row r="372" spans="1:17" x14ac:dyDescent="0.45">
      <c r="A372" s="13" t="s">
        <v>68</v>
      </c>
      <c r="B372" s="35">
        <v>24</v>
      </c>
      <c r="C372" s="9">
        <v>57.1</v>
      </c>
      <c r="D372" s="9">
        <f>C372*B372</f>
        <v>1370.4</v>
      </c>
      <c r="E372" s="36" t="s">
        <v>37</v>
      </c>
      <c r="F372" s="35"/>
      <c r="G372" s="32">
        <v>57.74</v>
      </c>
      <c r="H372" s="9">
        <f>(B372*G372)-D372</f>
        <v>15.3599999999999</v>
      </c>
      <c r="I372" s="35" t="s">
        <v>72</v>
      </c>
      <c r="J372" s="36">
        <f>G372*B372</f>
        <v>1385.76</v>
      </c>
      <c r="K372" s="35" t="str">
        <f>"sell "&amp;B372&amp;" "&amp;A372&amp;" @ $"&amp;G372</f>
        <v>sell 24 DNLI @ $57.74</v>
      </c>
      <c r="L372" s="9">
        <f>L371+(G372*B372)</f>
        <v>226930.59</v>
      </c>
      <c r="M372" s="35"/>
      <c r="N372" s="35"/>
      <c r="O372" s="35"/>
      <c r="P372" s="35"/>
      <c r="Q372" s="10"/>
    </row>
    <row r="373" spans="1:17" x14ac:dyDescent="0.45">
      <c r="A373" s="13" t="s">
        <v>69</v>
      </c>
      <c r="B373" s="35">
        <v>17</v>
      </c>
      <c r="C373" s="9">
        <v>53.02</v>
      </c>
      <c r="D373" s="9">
        <f>C373*B373</f>
        <v>901.34</v>
      </c>
      <c r="E373" s="36" t="s">
        <v>37</v>
      </c>
      <c r="F373" s="35"/>
      <c r="G373" s="32">
        <v>54.48</v>
      </c>
      <c r="H373" s="9">
        <f>(B373*G373)-D373</f>
        <v>24.819999999999936</v>
      </c>
      <c r="I373" s="35" t="s">
        <v>72</v>
      </c>
      <c r="J373" s="36">
        <f>G373*B373</f>
        <v>926.16</v>
      </c>
      <c r="K373" s="35" t="str">
        <f>"sell "&amp;B373&amp;" "&amp;A373&amp;" @ $"&amp;G373</f>
        <v>sell 17 FTCH @ $54.48</v>
      </c>
      <c r="L373" s="9">
        <f>L372+(G373*B373)</f>
        <v>227856.75</v>
      </c>
      <c r="M373" s="35" t="s">
        <v>22</v>
      </c>
      <c r="N373" s="35"/>
      <c r="O373" s="35"/>
      <c r="P373" s="35"/>
      <c r="Q373" s="10"/>
    </row>
    <row r="374" spans="1:17" x14ac:dyDescent="0.45">
      <c r="A374" s="13"/>
      <c r="B374" s="35"/>
      <c r="C374" s="9"/>
      <c r="D374" s="9">
        <f>SUM(D371:D373)</f>
        <v>3074.34</v>
      </c>
      <c r="E374" s="35"/>
      <c r="F374" s="35"/>
      <c r="G374" s="32"/>
      <c r="H374" s="9">
        <f>SUM(H371:H373)</f>
        <v>47.579999999999814</v>
      </c>
      <c r="I374" s="35"/>
      <c r="J374" s="36">
        <f>SUM(J371:J373)</f>
        <v>3121.92</v>
      </c>
      <c r="K374" s="35"/>
      <c r="L374" s="9"/>
      <c r="M374" s="35"/>
      <c r="N374" s="35"/>
      <c r="O374" s="35"/>
      <c r="P374" s="35"/>
      <c r="Q374" s="10"/>
    </row>
    <row r="375" spans="1:17" x14ac:dyDescent="0.45">
      <c r="A375" s="13"/>
      <c r="B375" s="35"/>
      <c r="C375" s="9"/>
      <c r="D375" s="9"/>
      <c r="E375" s="35"/>
      <c r="F375" s="35"/>
      <c r="G375" s="32"/>
      <c r="H375" s="9"/>
      <c r="I375" s="35"/>
      <c r="J375" s="35"/>
      <c r="K375" s="35"/>
      <c r="L375" s="9"/>
      <c r="M375" s="35"/>
      <c r="N375" s="35"/>
      <c r="O375" s="35"/>
      <c r="P375" s="35"/>
      <c r="Q375" s="10"/>
    </row>
    <row r="376" spans="1:17" x14ac:dyDescent="0.45">
      <c r="A376" s="13"/>
      <c r="B376" s="35"/>
      <c r="C376" s="9"/>
      <c r="D376" s="9"/>
      <c r="E376" s="19"/>
      <c r="F376" s="35"/>
      <c r="G376" s="32"/>
      <c r="H376" s="9"/>
      <c r="I376" s="35"/>
      <c r="J376" s="35"/>
      <c r="K376" s="35"/>
      <c r="L376" s="9"/>
      <c r="M376" s="11" t="s">
        <v>20</v>
      </c>
      <c r="N376" s="35"/>
      <c r="O376" s="35"/>
      <c r="P376" s="35"/>
      <c r="Q376" s="10"/>
    </row>
    <row r="377" spans="1:17" x14ac:dyDescent="0.45">
      <c r="A377" s="7" t="s">
        <v>6</v>
      </c>
      <c r="B377" s="35"/>
      <c r="C377" s="9"/>
      <c r="D377" s="9"/>
      <c r="E377" s="19"/>
      <c r="F377" s="35"/>
      <c r="G377" s="32"/>
      <c r="H377" s="9"/>
      <c r="I377" s="35"/>
      <c r="J377" s="35"/>
      <c r="K377" s="35"/>
      <c r="L377" s="9"/>
      <c r="M377" s="11" t="s">
        <v>21</v>
      </c>
      <c r="N377" s="35"/>
      <c r="O377" s="35"/>
      <c r="P377" s="35"/>
      <c r="Q377" s="10"/>
    </row>
    <row r="378" spans="1:17" x14ac:dyDescent="0.45">
      <c r="A378" s="7" t="s">
        <v>0</v>
      </c>
      <c r="B378" s="11" t="s">
        <v>3</v>
      </c>
      <c r="C378" s="12" t="s">
        <v>1</v>
      </c>
      <c r="D378" s="12" t="s">
        <v>2</v>
      </c>
      <c r="E378" s="22" t="s">
        <v>7</v>
      </c>
      <c r="F378" s="35"/>
      <c r="G378" s="33" t="s">
        <v>8</v>
      </c>
      <c r="H378" s="12" t="s">
        <v>9</v>
      </c>
      <c r="I378" s="35"/>
      <c r="J378" s="35"/>
      <c r="K378" s="35"/>
      <c r="L378" s="9"/>
      <c r="M378" s="36">
        <f>L373</f>
        <v>227856.75</v>
      </c>
      <c r="N378" s="35"/>
      <c r="O378" s="35"/>
      <c r="P378" s="35"/>
      <c r="Q378" s="10"/>
    </row>
    <row r="379" spans="1:17" x14ac:dyDescent="0.45">
      <c r="A379" s="13" t="s">
        <v>80</v>
      </c>
      <c r="B379" s="35">
        <v>89</v>
      </c>
      <c r="C379" s="9">
        <v>23.45</v>
      </c>
      <c r="D379" s="9">
        <f>C379*B379</f>
        <v>2087.0499999999997</v>
      </c>
      <c r="E379" s="36" t="s">
        <v>37</v>
      </c>
      <c r="F379" s="35"/>
      <c r="G379" s="9">
        <v>23.87</v>
      </c>
      <c r="H379" s="9">
        <f>(B379*G379)-D379</f>
        <v>37.380000000000564</v>
      </c>
      <c r="I379" s="35" t="s">
        <v>71</v>
      </c>
      <c r="J379" s="35"/>
      <c r="K379" s="35" t="str">
        <f>"buy "&amp;B379&amp;" "&amp;A379&amp;" @ $"&amp;G379</f>
        <v>buy 89 MTDR @ $23.87</v>
      </c>
      <c r="L379" s="9">
        <f>L373-(G379*B379)</f>
        <v>225732.32</v>
      </c>
      <c r="M379" s="36">
        <f>L370-(G379*B379)</f>
        <v>222610.4</v>
      </c>
      <c r="N379" s="35"/>
      <c r="O379" s="35"/>
      <c r="P379" s="35"/>
      <c r="Q379" s="10"/>
    </row>
    <row r="380" spans="1:17" x14ac:dyDescent="0.45">
      <c r="A380" s="13" t="s">
        <v>81</v>
      </c>
      <c r="B380" s="35">
        <v>599</v>
      </c>
      <c r="C380" s="9">
        <v>4.17</v>
      </c>
      <c r="D380" s="9">
        <f>C380*B380</f>
        <v>2497.83</v>
      </c>
      <c r="E380" s="36" t="s">
        <v>37</v>
      </c>
      <c r="F380" s="35"/>
      <c r="G380" s="9">
        <v>4.22</v>
      </c>
      <c r="H380" s="9">
        <f>(B380*G380)-D380</f>
        <v>29.949999999999818</v>
      </c>
      <c r="I380" s="35" t="s">
        <v>71</v>
      </c>
      <c r="J380" s="35"/>
      <c r="K380" s="35" t="str">
        <f>"buy "&amp;B380&amp;" "&amp;A380&amp;" @ $"&amp;G380</f>
        <v>buy 599 CPG @ $4.22</v>
      </c>
      <c r="L380" s="9">
        <f>L379-(G380*B380)</f>
        <v>223204.54</v>
      </c>
      <c r="M380" s="36">
        <f>M379-(G380*B380)</f>
        <v>220082.62</v>
      </c>
      <c r="N380" s="35"/>
      <c r="O380" s="35"/>
      <c r="P380" s="35"/>
      <c r="Q380" s="10"/>
    </row>
    <row r="381" spans="1:17" x14ac:dyDescent="0.45">
      <c r="A381" s="23" t="s">
        <v>62</v>
      </c>
      <c r="B381" s="24">
        <v>43</v>
      </c>
      <c r="C381" s="25">
        <v>57.98</v>
      </c>
      <c r="D381" s="25">
        <f>C381*B381</f>
        <v>2493.14</v>
      </c>
      <c r="E381" s="36" t="s">
        <v>37</v>
      </c>
      <c r="F381" s="24"/>
      <c r="G381" s="25">
        <v>58.82</v>
      </c>
      <c r="H381" s="25">
        <f>(B381*G381)-D381</f>
        <v>36.120000000000346</v>
      </c>
      <c r="I381" s="35" t="s">
        <v>71</v>
      </c>
      <c r="J381" s="35"/>
      <c r="K381" s="35" t="str">
        <f>"buy "&amp;B381&amp;" "&amp;A381&amp;" @ $"&amp;G381</f>
        <v>buy 43 SIG @ $58.82</v>
      </c>
      <c r="L381" s="9">
        <f>L380-(G381*B381)</f>
        <v>220675.28</v>
      </c>
      <c r="M381" s="36">
        <f>M380-(G381*B381)</f>
        <v>217553.36</v>
      </c>
      <c r="N381" s="35" t="str">
        <f>"$"&amp;ROUND(M381,2)&amp;" will be the balance in the account after purchases.  "</f>
        <v xml:space="preserve">$217553.36 will be the balance in the account after purchases.  </v>
      </c>
      <c r="O381" s="35"/>
      <c r="P381" s="35"/>
      <c r="Q381" s="10"/>
    </row>
    <row r="382" spans="1:17" x14ac:dyDescent="0.45">
      <c r="A382" s="13"/>
      <c r="B382" s="35"/>
      <c r="C382" s="9"/>
      <c r="D382" s="9">
        <f>SUM(D379:D381)</f>
        <v>7078.0199999999986</v>
      </c>
      <c r="E382" s="35"/>
      <c r="F382" s="35"/>
      <c r="G382" s="9" t="s">
        <v>15</v>
      </c>
      <c r="H382" s="9">
        <f>SUM(H379:H381)</f>
        <v>103.45000000000073</v>
      </c>
      <c r="I382" s="35"/>
      <c r="J382" s="35"/>
      <c r="K382" s="35"/>
      <c r="L382" s="9"/>
      <c r="M382" s="35"/>
      <c r="N382" s="35" t="s">
        <v>27</v>
      </c>
      <c r="O382" s="35"/>
      <c r="P382" s="35"/>
      <c r="Q382" s="10"/>
    </row>
    <row r="383" spans="1:17" x14ac:dyDescent="0.45">
      <c r="A383" s="13"/>
      <c r="B383" s="35"/>
      <c r="C383" s="9"/>
      <c r="D383" s="9"/>
      <c r="E383" s="35"/>
      <c r="F383" s="35"/>
      <c r="G383" s="9"/>
      <c r="H383" s="9"/>
      <c r="I383" s="35"/>
      <c r="J383" s="35"/>
      <c r="K383" s="35"/>
      <c r="L383" s="9"/>
      <c r="M383" s="11" t="str">
        <f>IF(J374+M381&gt;0,"Credit Surplus","Credit Shortage")</f>
        <v>Credit Surplus</v>
      </c>
      <c r="N383" s="36">
        <f>J374+M381</f>
        <v>220675.28</v>
      </c>
      <c r="O383" s="35" t="s">
        <v>60</v>
      </c>
      <c r="P383" s="35"/>
      <c r="Q383" s="10"/>
    </row>
    <row r="384" spans="1:17" x14ac:dyDescent="0.45">
      <c r="A384" s="13"/>
      <c r="B384" s="35"/>
      <c r="C384" s="9"/>
      <c r="D384" s="9"/>
      <c r="E384" s="35"/>
      <c r="F384" s="35"/>
      <c r="G384" s="9"/>
      <c r="H384" s="9"/>
      <c r="I384" s="35"/>
      <c r="J384" s="35"/>
      <c r="K384" s="35"/>
      <c r="L384" s="9"/>
      <c r="M384" s="35"/>
      <c r="N384" s="35"/>
      <c r="O384" s="35"/>
      <c r="P384" s="35"/>
      <c r="Q384" s="10"/>
    </row>
    <row r="385" spans="1:17" x14ac:dyDescent="0.45">
      <c r="A385" s="13"/>
      <c r="B385" s="35"/>
      <c r="C385" s="9"/>
      <c r="D385" s="9"/>
      <c r="E385" s="35"/>
      <c r="F385" s="35"/>
      <c r="G385" s="9"/>
      <c r="H385" s="9"/>
      <c r="I385" s="35"/>
      <c r="J385" s="35"/>
      <c r="K385" s="35"/>
      <c r="L385" s="35"/>
      <c r="M385" s="35"/>
      <c r="N385" s="35"/>
      <c r="O385" s="35"/>
      <c r="P385" s="35"/>
      <c r="Q385" s="10"/>
    </row>
    <row r="386" spans="1:17" x14ac:dyDescent="0.45">
      <c r="A386" s="13" t="s">
        <v>11</v>
      </c>
      <c r="B386" s="35"/>
      <c r="C386" s="9"/>
      <c r="D386" s="21">
        <v>2847.43</v>
      </c>
      <c r="E386" s="35" t="s">
        <v>76</v>
      </c>
      <c r="F386" s="35"/>
      <c r="G386" s="9"/>
      <c r="H386" s="9"/>
      <c r="I386" s="35"/>
      <c r="J386" s="35"/>
      <c r="K386" s="35"/>
      <c r="L386" s="35"/>
      <c r="M386" s="35"/>
      <c r="N386" s="35"/>
      <c r="O386" s="35"/>
      <c r="P386" s="35"/>
      <c r="Q386" s="10"/>
    </row>
    <row r="387" spans="1:17" x14ac:dyDescent="0.45">
      <c r="A387" s="13" t="s">
        <v>12</v>
      </c>
      <c r="B387" s="35"/>
      <c r="C387" s="9"/>
      <c r="D387" s="9">
        <f>H374</f>
        <v>47.579999999999814</v>
      </c>
      <c r="E387" s="35" t="s">
        <v>16</v>
      </c>
      <c r="F387" s="35"/>
      <c r="G387" s="9"/>
      <c r="H387" s="9"/>
      <c r="I387" s="35"/>
      <c r="J387" s="35"/>
      <c r="K387" s="35"/>
      <c r="L387" s="35"/>
      <c r="M387" s="35"/>
      <c r="N387" s="35"/>
      <c r="O387" s="35"/>
      <c r="P387" s="35"/>
      <c r="Q387" s="10"/>
    </row>
    <row r="388" spans="1:17" x14ac:dyDescent="0.45">
      <c r="A388" s="13" t="s">
        <v>13</v>
      </c>
      <c r="B388" s="35"/>
      <c r="C388" s="9"/>
      <c r="D388" s="9">
        <f>D386+D387</f>
        <v>2895.0099999999998</v>
      </c>
      <c r="E388" s="35"/>
      <c r="F388" s="35"/>
      <c r="G388" s="9"/>
      <c r="H388" s="9"/>
      <c r="I388" s="35"/>
      <c r="J388" s="35"/>
      <c r="K388" s="35"/>
      <c r="L388" s="35"/>
      <c r="M388" s="35"/>
      <c r="N388" s="35"/>
      <c r="O388" s="35"/>
      <c r="P388" s="35"/>
      <c r="Q388" s="10"/>
    </row>
    <row r="389" spans="1:17" x14ac:dyDescent="0.45">
      <c r="A389" s="13" t="s">
        <v>14</v>
      </c>
      <c r="B389" s="35"/>
      <c r="C389" s="9"/>
      <c r="D389" s="9">
        <f>H382</f>
        <v>103.45000000000073</v>
      </c>
      <c r="E389" s="35" t="s">
        <v>17</v>
      </c>
      <c r="F389" s="35"/>
      <c r="G389" s="9"/>
      <c r="H389" s="9"/>
      <c r="I389" s="35"/>
      <c r="J389" s="35"/>
      <c r="K389" s="35"/>
      <c r="L389" s="35"/>
      <c r="M389" s="35"/>
      <c r="N389" s="35"/>
      <c r="O389" s="35"/>
      <c r="P389" s="35"/>
      <c r="Q389" s="10"/>
    </row>
    <row r="390" spans="1:17" x14ac:dyDescent="0.45">
      <c r="A390" s="13" t="s">
        <v>13</v>
      </c>
      <c r="B390" s="35"/>
      <c r="C390" s="9"/>
      <c r="D390" s="27">
        <f>D388-D389</f>
        <v>2791.559999999999</v>
      </c>
      <c r="E390" s="19" t="s">
        <v>18</v>
      </c>
      <c r="F390" s="35"/>
      <c r="G390" s="9"/>
      <c r="H390" s="9"/>
      <c r="I390" s="35"/>
      <c r="J390" s="35"/>
      <c r="K390" s="35"/>
      <c r="L390" s="35"/>
      <c r="M390" s="35"/>
      <c r="N390" s="35"/>
      <c r="O390" s="35"/>
      <c r="P390" s="35"/>
      <c r="Q390" s="10"/>
    </row>
    <row r="391" spans="1:17" ht="14.65" thickBot="1" x14ac:dyDescent="0.5">
      <c r="A391" s="15"/>
      <c r="B391" s="16"/>
      <c r="C391" s="17"/>
      <c r="D391" s="17"/>
      <c r="E391" s="16"/>
      <c r="F391" s="16"/>
      <c r="G391" s="17"/>
      <c r="H391" s="17"/>
      <c r="I391" s="16"/>
      <c r="J391" s="16"/>
      <c r="K391" s="16"/>
      <c r="L391" s="16"/>
      <c r="M391" s="16"/>
      <c r="N391" s="16"/>
      <c r="O391" s="16"/>
      <c r="P391" s="16"/>
      <c r="Q391" s="18"/>
    </row>
    <row r="392" spans="1:17" ht="14.65" thickTop="1" x14ac:dyDescent="0.45"/>
    <row r="394" spans="1:17" ht="14.65" thickBot="1" x14ac:dyDescent="0.5"/>
    <row r="395" spans="1:17" ht="14.65" thickTop="1" x14ac:dyDescent="0.45">
      <c r="A395" s="2"/>
      <c r="B395" s="3"/>
      <c r="C395" s="4">
        <v>44255</v>
      </c>
      <c r="D395" s="5"/>
      <c r="E395" s="3"/>
      <c r="F395" s="3"/>
      <c r="G395" s="5"/>
      <c r="H395" s="5"/>
      <c r="I395" s="3"/>
      <c r="J395" s="3"/>
      <c r="K395" s="3"/>
      <c r="L395" s="20" t="s">
        <v>19</v>
      </c>
      <c r="M395" s="3"/>
      <c r="N395" s="3"/>
      <c r="O395" s="3"/>
      <c r="P395" s="3"/>
      <c r="Q395" s="6"/>
    </row>
    <row r="396" spans="1:17" x14ac:dyDescent="0.45">
      <c r="A396" s="7" t="s">
        <v>5</v>
      </c>
      <c r="B396" s="35"/>
      <c r="C396" s="9"/>
      <c r="D396" s="9"/>
      <c r="E396" s="35"/>
      <c r="F396" s="35"/>
      <c r="G396" s="9"/>
      <c r="H396" s="9"/>
      <c r="I396" s="35"/>
      <c r="J396" s="11" t="s">
        <v>24</v>
      </c>
      <c r="K396" s="35"/>
      <c r="L396" s="11" t="s">
        <v>10</v>
      </c>
      <c r="M396" s="35"/>
      <c r="N396" s="35"/>
      <c r="O396" s="35"/>
      <c r="P396" s="35"/>
      <c r="Q396" s="10"/>
    </row>
    <row r="397" spans="1:17" x14ac:dyDescent="0.45">
      <c r="A397" s="7" t="s">
        <v>0</v>
      </c>
      <c r="B397" s="11" t="s">
        <v>3</v>
      </c>
      <c r="C397" s="12" t="s">
        <v>1</v>
      </c>
      <c r="D397" s="12" t="s">
        <v>4</v>
      </c>
      <c r="E397" s="11" t="s">
        <v>7</v>
      </c>
      <c r="F397" s="35"/>
      <c r="G397" s="12" t="s">
        <v>8</v>
      </c>
      <c r="H397" s="12" t="s">
        <v>9</v>
      </c>
      <c r="I397" s="33" t="s">
        <v>70</v>
      </c>
      <c r="J397" s="11" t="s">
        <v>23</v>
      </c>
      <c r="K397" s="35"/>
      <c r="L397" s="31">
        <v>9872.8700000000008</v>
      </c>
      <c r="M397" s="35" t="s">
        <v>47</v>
      </c>
      <c r="N397" s="35"/>
      <c r="O397" s="35"/>
      <c r="P397" s="35"/>
      <c r="Q397" s="10"/>
    </row>
    <row r="398" spans="1:17" x14ac:dyDescent="0.45">
      <c r="A398" s="13" t="s">
        <v>64</v>
      </c>
      <c r="B398" s="35">
        <v>10</v>
      </c>
      <c r="C398" s="9">
        <v>129.01</v>
      </c>
      <c r="D398" s="9">
        <f>C398*B398</f>
        <v>1290.0999999999999</v>
      </c>
      <c r="E398" s="36" t="s">
        <v>37</v>
      </c>
      <c r="F398" s="35"/>
      <c r="G398" s="32">
        <v>123.22</v>
      </c>
      <c r="H398" s="9">
        <f>(B398*G398)-D398</f>
        <v>-57.899999999999864</v>
      </c>
      <c r="I398" s="35" t="s">
        <v>72</v>
      </c>
      <c r="J398" s="36">
        <f>G398*B398</f>
        <v>1232.2</v>
      </c>
      <c r="K398" s="35" t="str">
        <f>"sell "&amp;B398&amp;" "&amp;A398&amp;" @ $"&amp;G398</f>
        <v>sell 10 KOD @ $123.22</v>
      </c>
      <c r="L398" s="9">
        <f>L397+(G398*B398)</f>
        <v>11105.070000000002</v>
      </c>
      <c r="M398" s="35"/>
      <c r="N398" s="35"/>
      <c r="O398" s="35"/>
      <c r="P398" s="35"/>
      <c r="Q398" s="10"/>
    </row>
    <row r="399" spans="1:17" x14ac:dyDescent="0.45">
      <c r="A399" s="13" t="s">
        <v>65</v>
      </c>
      <c r="B399" s="35">
        <v>12</v>
      </c>
      <c r="C399" s="9">
        <v>28</v>
      </c>
      <c r="D399" s="9">
        <f>C399*B399</f>
        <v>336</v>
      </c>
      <c r="E399" s="36" t="s">
        <v>37</v>
      </c>
      <c r="F399" s="35"/>
      <c r="G399" s="32">
        <v>28.36</v>
      </c>
      <c r="H399" s="9">
        <f>(B399*G399)-D399</f>
        <v>4.3199999999999932</v>
      </c>
      <c r="I399" s="35" t="s">
        <v>72</v>
      </c>
      <c r="J399" s="36">
        <f>G399*B399</f>
        <v>340.32</v>
      </c>
      <c r="K399" s="35" t="str">
        <f>"sell "&amp;B399&amp;" "&amp;A399&amp;" @ $"&amp;G399</f>
        <v>sell 12 KURA @ $28.36</v>
      </c>
      <c r="L399" s="9">
        <f>L398+(G399*B399)</f>
        <v>11445.390000000001</v>
      </c>
      <c r="M399" s="35"/>
      <c r="N399" s="35"/>
      <c r="O399" s="35"/>
      <c r="P399" s="35"/>
      <c r="Q399" s="10"/>
    </row>
    <row r="400" spans="1:17" x14ac:dyDescent="0.45">
      <c r="A400" s="13" t="s">
        <v>66</v>
      </c>
      <c r="B400" s="35">
        <v>39</v>
      </c>
      <c r="C400" s="9">
        <v>42.25</v>
      </c>
      <c r="D400" s="9">
        <f>C400*B400</f>
        <v>1647.75</v>
      </c>
      <c r="E400" s="36" t="s">
        <v>37</v>
      </c>
      <c r="F400" s="35"/>
      <c r="G400" s="32">
        <v>43.24</v>
      </c>
      <c r="H400" s="9">
        <f>(B400*G400)-D400</f>
        <v>38.610000000000127</v>
      </c>
      <c r="I400" s="35" t="s">
        <v>72</v>
      </c>
      <c r="J400" s="36">
        <f>G400*B400</f>
        <v>1686.3600000000001</v>
      </c>
      <c r="K400" s="35" t="str">
        <f>"sell "&amp;B400&amp;" "&amp;A400&amp;" @ $"&amp;G400</f>
        <v>sell 39 KTB @ $43.24</v>
      </c>
      <c r="L400" s="9">
        <f>L399+(G400*B400)</f>
        <v>13131.750000000002</v>
      </c>
      <c r="M400" s="35" t="s">
        <v>22</v>
      </c>
      <c r="N400" s="35"/>
      <c r="O400" s="35"/>
      <c r="P400" s="35"/>
      <c r="Q400" s="10"/>
    </row>
    <row r="401" spans="1:17" x14ac:dyDescent="0.45">
      <c r="A401" s="13"/>
      <c r="B401" s="35"/>
      <c r="C401" s="9"/>
      <c r="D401" s="9">
        <f>SUM(D398:D400)</f>
        <v>3273.85</v>
      </c>
      <c r="E401" s="35"/>
      <c r="F401" s="35"/>
      <c r="G401" s="32"/>
      <c r="H401" s="9">
        <f>SUM(H398:H400)</f>
        <v>-14.969999999999743</v>
      </c>
      <c r="I401" s="35"/>
      <c r="J401" s="36">
        <f>SUM(J398:J400)</f>
        <v>3258.88</v>
      </c>
      <c r="K401" s="35"/>
      <c r="L401" s="9"/>
      <c r="M401" s="35"/>
      <c r="N401" s="35"/>
      <c r="O401" s="35"/>
      <c r="P401" s="35"/>
      <c r="Q401" s="10"/>
    </row>
    <row r="402" spans="1:17" x14ac:dyDescent="0.45">
      <c r="A402" s="13"/>
      <c r="B402" s="35"/>
      <c r="C402" s="9"/>
      <c r="D402" s="9"/>
      <c r="E402" s="35"/>
      <c r="F402" s="35"/>
      <c r="G402" s="32"/>
      <c r="H402" s="9"/>
      <c r="I402" s="35"/>
      <c r="J402" s="35"/>
      <c r="K402" s="35"/>
      <c r="L402" s="9"/>
      <c r="M402" s="35"/>
      <c r="N402" s="35"/>
      <c r="O402" s="35"/>
      <c r="P402" s="35"/>
      <c r="Q402" s="10"/>
    </row>
    <row r="403" spans="1:17" x14ac:dyDescent="0.45">
      <c r="A403" s="13"/>
      <c r="B403" s="35"/>
      <c r="C403" s="9"/>
      <c r="D403" s="9"/>
      <c r="E403" s="19"/>
      <c r="F403" s="35"/>
      <c r="G403" s="32"/>
      <c r="H403" s="9"/>
      <c r="I403" s="35"/>
      <c r="J403" s="35"/>
      <c r="K403" s="35"/>
      <c r="L403" s="9"/>
      <c r="M403" s="11" t="s">
        <v>20</v>
      </c>
      <c r="N403" s="35"/>
      <c r="O403" s="35"/>
      <c r="P403" s="35"/>
      <c r="Q403" s="10"/>
    </row>
    <row r="404" spans="1:17" x14ac:dyDescent="0.45">
      <c r="A404" s="7" t="s">
        <v>6</v>
      </c>
      <c r="B404" s="35"/>
      <c r="C404" s="9"/>
      <c r="D404" s="9"/>
      <c r="E404" s="19"/>
      <c r="F404" s="35"/>
      <c r="G404" s="32"/>
      <c r="H404" s="9"/>
      <c r="I404" s="35"/>
      <c r="J404" s="35"/>
      <c r="K404" s="35"/>
      <c r="L404" s="9"/>
      <c r="M404" s="11" t="s">
        <v>21</v>
      </c>
      <c r="N404" s="35"/>
      <c r="O404" s="35"/>
      <c r="P404" s="35"/>
      <c r="Q404" s="10"/>
    </row>
    <row r="405" spans="1:17" x14ac:dyDescent="0.45">
      <c r="A405" s="7" t="s">
        <v>0</v>
      </c>
      <c r="B405" s="11" t="s">
        <v>3</v>
      </c>
      <c r="C405" s="12" t="s">
        <v>1</v>
      </c>
      <c r="D405" s="12" t="s">
        <v>2</v>
      </c>
      <c r="E405" s="22" t="s">
        <v>7</v>
      </c>
      <c r="F405" s="35"/>
      <c r="G405" s="33" t="s">
        <v>8</v>
      </c>
      <c r="H405" s="12" t="s">
        <v>9</v>
      </c>
      <c r="I405" s="35"/>
      <c r="J405" s="35"/>
      <c r="K405" s="35"/>
      <c r="L405" s="9"/>
      <c r="M405" s="36">
        <f>L400</f>
        <v>13131.750000000002</v>
      </c>
      <c r="N405" s="35"/>
      <c r="O405" s="35"/>
      <c r="P405" s="35"/>
      <c r="Q405" s="10"/>
    </row>
    <row r="406" spans="1:17" x14ac:dyDescent="0.45">
      <c r="A406" s="13" t="s">
        <v>77</v>
      </c>
      <c r="B406" s="35">
        <v>87</v>
      </c>
      <c r="C406" s="9">
        <v>48.28</v>
      </c>
      <c r="D406" s="9">
        <f>C406*B406</f>
        <v>4200.3599999999997</v>
      </c>
      <c r="E406" s="36" t="s">
        <v>37</v>
      </c>
      <c r="F406" s="35"/>
      <c r="G406" s="32">
        <v>49.42</v>
      </c>
      <c r="H406" s="9">
        <f>(B406*G406)-D406</f>
        <v>99.180000000000291</v>
      </c>
      <c r="I406" s="35" t="s">
        <v>71</v>
      </c>
      <c r="J406" s="35"/>
      <c r="K406" s="35" t="str">
        <f>"buy "&amp;B406&amp;" "&amp;A406&amp;" @ $"&amp;G406</f>
        <v>buy 87 VCEL @ $49.42</v>
      </c>
      <c r="L406" s="9">
        <f>L400-(G406*B406)</f>
        <v>8832.2100000000028</v>
      </c>
      <c r="M406" s="36">
        <f>L397-(G406*B406)</f>
        <v>5573.3300000000008</v>
      </c>
      <c r="N406" s="35"/>
      <c r="O406" s="35"/>
      <c r="P406" s="35"/>
      <c r="Q406" s="10"/>
    </row>
    <row r="407" spans="1:17" x14ac:dyDescent="0.45">
      <c r="A407" s="13" t="s">
        <v>78</v>
      </c>
      <c r="B407" s="35">
        <v>29</v>
      </c>
      <c r="C407" s="9">
        <v>53.03</v>
      </c>
      <c r="D407" s="9">
        <f>C407*B407</f>
        <v>1537.8700000000001</v>
      </c>
      <c r="E407" s="36" t="s">
        <v>37</v>
      </c>
      <c r="F407" s="35"/>
      <c r="G407" s="32">
        <v>54.44</v>
      </c>
      <c r="H407" s="9">
        <f>(B407*G407)-D407</f>
        <v>40.889999999999873</v>
      </c>
      <c r="I407" s="35" t="s">
        <v>71</v>
      </c>
      <c r="J407" s="35"/>
      <c r="K407" s="35" t="str">
        <f>"buy "&amp;B407&amp;" "&amp;A407&amp;" @ $"&amp;G407</f>
        <v>buy 29 DISCA @ $54.44</v>
      </c>
      <c r="L407" s="9">
        <f>L406-(G407*B407)</f>
        <v>7253.4500000000025</v>
      </c>
      <c r="M407" s="36">
        <f>M406-(G407*B407)</f>
        <v>3994.5700000000006</v>
      </c>
      <c r="N407" s="35"/>
      <c r="O407" s="35"/>
      <c r="P407" s="35"/>
      <c r="Q407" s="10"/>
    </row>
    <row r="408" spans="1:17" x14ac:dyDescent="0.45">
      <c r="A408" s="23" t="s">
        <v>79</v>
      </c>
      <c r="B408" s="24">
        <v>52</v>
      </c>
      <c r="C408" s="25">
        <v>14.05</v>
      </c>
      <c r="D408" s="25">
        <f>C408*B408</f>
        <v>730.6</v>
      </c>
      <c r="E408" s="36" t="s">
        <v>37</v>
      </c>
      <c r="F408" s="24"/>
      <c r="G408" s="34">
        <v>13.94</v>
      </c>
      <c r="H408" s="25">
        <f>(B408*G408)-D408</f>
        <v>-5.7200000000000273</v>
      </c>
      <c r="I408" s="35" t="s">
        <v>71</v>
      </c>
      <c r="J408" s="35"/>
      <c r="K408" s="35" t="str">
        <f>"buy "&amp;B408&amp;" "&amp;A408&amp;" @ $"&amp;G408</f>
        <v>buy 52 WOW @ $13.94</v>
      </c>
      <c r="L408" s="9">
        <f>L407-(G408*B408)</f>
        <v>6528.5700000000024</v>
      </c>
      <c r="M408" s="36">
        <f>M407-(G408*B408)</f>
        <v>3269.6900000000005</v>
      </c>
      <c r="N408" s="35" t="str">
        <f>"$"&amp;ROUND(M408,2)&amp;" will be the balance in the account after purchases.  "</f>
        <v xml:space="preserve">$3269.69 will be the balance in the account after purchases.  </v>
      </c>
      <c r="O408" s="35"/>
      <c r="P408" s="35"/>
      <c r="Q408" s="10"/>
    </row>
    <row r="409" spans="1:17" x14ac:dyDescent="0.45">
      <c r="A409" s="13"/>
      <c r="B409" s="35"/>
      <c r="C409" s="9"/>
      <c r="D409" s="9">
        <f>SUM(D406:D408)</f>
        <v>6468.83</v>
      </c>
      <c r="E409" s="35"/>
      <c r="F409" s="35"/>
      <c r="G409" s="9" t="s">
        <v>15</v>
      </c>
      <c r="H409" s="9">
        <f>SUM(H406:H408)</f>
        <v>134.35000000000014</v>
      </c>
      <c r="I409" s="35"/>
      <c r="J409" s="35"/>
      <c r="K409" s="35"/>
      <c r="L409" s="9"/>
      <c r="M409" s="35"/>
      <c r="N409" s="35" t="s">
        <v>27</v>
      </c>
      <c r="O409" s="35"/>
      <c r="P409" s="35"/>
      <c r="Q409" s="10"/>
    </row>
    <row r="410" spans="1:17" x14ac:dyDescent="0.45">
      <c r="A410" s="13"/>
      <c r="B410" s="35"/>
      <c r="C410" s="9"/>
      <c r="D410" s="9"/>
      <c r="E410" s="35"/>
      <c r="F410" s="35"/>
      <c r="G410" s="9"/>
      <c r="H410" s="9"/>
      <c r="I410" s="35"/>
      <c r="J410" s="35"/>
      <c r="K410" s="35"/>
      <c r="L410" s="9"/>
      <c r="M410" s="11" t="str">
        <f>IF(J401+M408&gt;0,"Credit Surplus","Credit Shortage")</f>
        <v>Credit Surplus</v>
      </c>
      <c r="N410" s="36">
        <f>J401+M408</f>
        <v>6528.5700000000006</v>
      </c>
      <c r="O410" s="35" t="s">
        <v>60</v>
      </c>
      <c r="P410" s="35"/>
      <c r="Q410" s="10"/>
    </row>
    <row r="411" spans="1:17" x14ac:dyDescent="0.45">
      <c r="A411" s="13"/>
      <c r="B411" s="35"/>
      <c r="C411" s="9"/>
      <c r="D411" s="9"/>
      <c r="E411" s="35"/>
      <c r="F411" s="35"/>
      <c r="G411" s="9"/>
      <c r="H411" s="9"/>
      <c r="I411" s="35"/>
      <c r="J411" s="35"/>
      <c r="K411" s="35"/>
      <c r="L411" s="9"/>
      <c r="M411" s="35"/>
      <c r="N411" s="35"/>
      <c r="O411" s="35"/>
      <c r="P411" s="35"/>
      <c r="Q411" s="10"/>
    </row>
    <row r="412" spans="1:17" x14ac:dyDescent="0.45">
      <c r="A412" s="13"/>
      <c r="B412" s="35"/>
      <c r="C412" s="9"/>
      <c r="D412" s="9"/>
      <c r="E412" s="35"/>
      <c r="F412" s="35"/>
      <c r="G412" s="9"/>
      <c r="H412" s="9"/>
      <c r="I412" s="35"/>
      <c r="J412" s="35"/>
      <c r="K412" s="35"/>
      <c r="L412" s="35"/>
      <c r="M412" s="35"/>
      <c r="N412" s="35"/>
      <c r="O412" s="35"/>
      <c r="P412" s="35"/>
      <c r="Q412" s="10"/>
    </row>
    <row r="413" spans="1:17" x14ac:dyDescent="0.45">
      <c r="A413" s="13" t="s">
        <v>11</v>
      </c>
      <c r="B413" s="35"/>
      <c r="C413" s="9"/>
      <c r="D413" s="21">
        <v>4500.43</v>
      </c>
      <c r="E413" s="35" t="s">
        <v>76</v>
      </c>
      <c r="F413" s="35"/>
      <c r="G413" s="9"/>
      <c r="H413" s="9"/>
      <c r="I413" s="35"/>
      <c r="J413" s="35"/>
      <c r="K413" s="35"/>
      <c r="L413" s="35"/>
      <c r="M413" s="35"/>
      <c r="N413" s="35"/>
      <c r="O413" s="35"/>
      <c r="P413" s="35"/>
      <c r="Q413" s="10"/>
    </row>
    <row r="414" spans="1:17" x14ac:dyDescent="0.45">
      <c r="A414" s="13" t="s">
        <v>12</v>
      </c>
      <c r="B414" s="35"/>
      <c r="C414" s="9"/>
      <c r="D414" s="9">
        <f>H401</f>
        <v>-14.969999999999743</v>
      </c>
      <c r="E414" s="35" t="s">
        <v>16</v>
      </c>
      <c r="F414" s="35"/>
      <c r="G414" s="9"/>
      <c r="H414" s="9"/>
      <c r="I414" s="35"/>
      <c r="J414" s="35"/>
      <c r="K414" s="35"/>
      <c r="L414" s="35"/>
      <c r="M414" s="35"/>
      <c r="N414" s="35"/>
      <c r="O414" s="35"/>
      <c r="P414" s="35"/>
      <c r="Q414" s="10"/>
    </row>
    <row r="415" spans="1:17" x14ac:dyDescent="0.45">
      <c r="A415" s="13" t="s">
        <v>13</v>
      </c>
      <c r="B415" s="35"/>
      <c r="C415" s="9"/>
      <c r="D415" s="9">
        <f>D413+D414</f>
        <v>4485.4600000000009</v>
      </c>
      <c r="E415" s="35"/>
      <c r="F415" s="35"/>
      <c r="G415" s="9"/>
      <c r="H415" s="9"/>
      <c r="I415" s="35"/>
      <c r="J415" s="35"/>
      <c r="K415" s="35"/>
      <c r="L415" s="35"/>
      <c r="M415" s="35"/>
      <c r="N415" s="35"/>
      <c r="O415" s="35"/>
      <c r="P415" s="35"/>
      <c r="Q415" s="10"/>
    </row>
    <row r="416" spans="1:17" x14ac:dyDescent="0.45">
      <c r="A416" s="13" t="s">
        <v>14</v>
      </c>
      <c r="B416" s="35"/>
      <c r="C416" s="9"/>
      <c r="D416" s="9">
        <f>H409</f>
        <v>134.35000000000014</v>
      </c>
      <c r="E416" s="35" t="s">
        <v>17</v>
      </c>
      <c r="F416" s="35"/>
      <c r="G416" s="9"/>
      <c r="H416" s="9"/>
      <c r="I416" s="35"/>
      <c r="J416" s="35"/>
      <c r="K416" s="35"/>
      <c r="L416" s="35"/>
      <c r="M416" s="35"/>
      <c r="N416" s="35"/>
      <c r="O416" s="35"/>
      <c r="P416" s="35"/>
      <c r="Q416" s="10"/>
    </row>
    <row r="417" spans="1:17" x14ac:dyDescent="0.45">
      <c r="A417" s="13" t="s">
        <v>13</v>
      </c>
      <c r="B417" s="35"/>
      <c r="C417" s="9"/>
      <c r="D417" s="27">
        <f>D415-D416</f>
        <v>4351.1100000000006</v>
      </c>
      <c r="E417" s="19" t="s">
        <v>18</v>
      </c>
      <c r="F417" s="35"/>
      <c r="G417" s="9"/>
      <c r="H417" s="9"/>
      <c r="I417" s="35"/>
      <c r="J417" s="35"/>
      <c r="K417" s="35"/>
      <c r="L417" s="35"/>
      <c r="M417" s="35"/>
      <c r="N417" s="35"/>
      <c r="O417" s="35"/>
      <c r="P417" s="35"/>
      <c r="Q417" s="10"/>
    </row>
    <row r="418" spans="1:17" ht="14.65" thickBot="1" x14ac:dyDescent="0.5">
      <c r="A418" s="15"/>
      <c r="B418" s="16"/>
      <c r="C418" s="17"/>
      <c r="D418" s="17"/>
      <c r="E418" s="16"/>
      <c r="F418" s="16"/>
      <c r="G418" s="17"/>
      <c r="H418" s="17"/>
      <c r="I418" s="16"/>
      <c r="J418" s="16"/>
      <c r="K418" s="16"/>
      <c r="L418" s="16"/>
      <c r="M418" s="16"/>
      <c r="N418" s="16"/>
      <c r="O418" s="16"/>
      <c r="P418" s="16"/>
      <c r="Q418" s="18"/>
    </row>
    <row r="419" spans="1:17" ht="14.65" thickTop="1" x14ac:dyDescent="0.45"/>
    <row r="421" spans="1:17" ht="14.65" thickBot="1" x14ac:dyDescent="0.5"/>
    <row r="422" spans="1:17" ht="14.65" thickTop="1" x14ac:dyDescent="0.45">
      <c r="A422" s="2"/>
      <c r="B422" s="3"/>
      <c r="C422" s="4">
        <v>44225</v>
      </c>
      <c r="D422" s="5"/>
      <c r="E422" s="3"/>
      <c r="F422" s="3"/>
      <c r="G422" s="5"/>
      <c r="H422" s="5"/>
      <c r="I422" s="3"/>
      <c r="J422" s="3"/>
      <c r="K422" s="3"/>
      <c r="L422" s="20" t="s">
        <v>19</v>
      </c>
      <c r="M422" s="3"/>
      <c r="N422" s="3"/>
      <c r="O422" s="3"/>
      <c r="P422" s="3"/>
      <c r="Q422" s="6"/>
    </row>
    <row r="423" spans="1:17" x14ac:dyDescent="0.45">
      <c r="A423" s="7" t="s">
        <v>5</v>
      </c>
      <c r="B423" s="8"/>
      <c r="C423" s="9"/>
      <c r="D423" s="9"/>
      <c r="E423" s="8"/>
      <c r="F423" s="8"/>
      <c r="G423" s="9"/>
      <c r="H423" s="9"/>
      <c r="I423" s="8"/>
      <c r="J423" s="11" t="s">
        <v>24</v>
      </c>
      <c r="K423" s="8"/>
      <c r="L423" s="11" t="s">
        <v>10</v>
      </c>
      <c r="M423" s="8"/>
      <c r="N423" s="8"/>
      <c r="O423" s="8"/>
      <c r="P423" s="8"/>
      <c r="Q423" s="10"/>
    </row>
    <row r="424" spans="1:17" x14ac:dyDescent="0.45">
      <c r="A424" s="7" t="s">
        <v>0</v>
      </c>
      <c r="B424" s="11" t="s">
        <v>3</v>
      </c>
      <c r="C424" s="12" t="s">
        <v>1</v>
      </c>
      <c r="D424" s="12" t="s">
        <v>4</v>
      </c>
      <c r="E424" s="11" t="s">
        <v>7</v>
      </c>
      <c r="F424" s="8"/>
      <c r="G424" s="12" t="s">
        <v>8</v>
      </c>
      <c r="H424" s="12" t="s">
        <v>9</v>
      </c>
      <c r="I424" s="33" t="s">
        <v>70</v>
      </c>
      <c r="J424" s="11" t="s">
        <v>23</v>
      </c>
      <c r="K424" s="8"/>
      <c r="L424" s="31">
        <v>8480.27</v>
      </c>
      <c r="M424" s="8" t="s">
        <v>47</v>
      </c>
      <c r="N424" s="8"/>
      <c r="O424" s="8"/>
      <c r="P424" s="8"/>
      <c r="Q424" s="10"/>
    </row>
    <row r="425" spans="1:17" x14ac:dyDescent="0.45">
      <c r="A425" s="13" t="s">
        <v>61</v>
      </c>
      <c r="B425" s="8">
        <v>17</v>
      </c>
      <c r="C425" s="9">
        <v>39.880000000000003</v>
      </c>
      <c r="D425" s="9">
        <f>C425*B425</f>
        <v>677.96</v>
      </c>
      <c r="E425" s="36" t="s">
        <v>37</v>
      </c>
      <c r="F425" s="8"/>
      <c r="G425" s="32">
        <v>39.6</v>
      </c>
      <c r="H425" s="9">
        <f>(B425*G425)-D425</f>
        <v>-4.7599999999999909</v>
      </c>
      <c r="I425" s="8" t="s">
        <v>72</v>
      </c>
      <c r="J425" s="14">
        <f>G425*B425</f>
        <v>673.2</v>
      </c>
      <c r="K425" s="8" t="str">
        <f>"sell "&amp;B425&amp;" "&amp;A425&amp;" @ $"&amp;G425</f>
        <v>sell 17 LOB @ $39.6</v>
      </c>
      <c r="L425" s="9">
        <f>L424+(G425*B425)</f>
        <v>9153.4700000000012</v>
      </c>
      <c r="M425" s="8"/>
      <c r="N425" s="8"/>
      <c r="O425" s="8"/>
      <c r="P425" s="8"/>
      <c r="Q425" s="10"/>
    </row>
    <row r="426" spans="1:17" x14ac:dyDescent="0.45">
      <c r="A426" s="13" t="s">
        <v>62</v>
      </c>
      <c r="B426" s="8">
        <v>15</v>
      </c>
      <c r="C426" s="9">
        <v>40.619999999999997</v>
      </c>
      <c r="D426" s="9">
        <f>C426*B426</f>
        <v>609.29999999999995</v>
      </c>
      <c r="E426" s="36" t="s">
        <v>37</v>
      </c>
      <c r="F426" s="8"/>
      <c r="G426" s="32">
        <v>41.2</v>
      </c>
      <c r="H426" s="9">
        <f>(B426*G426)-D426</f>
        <v>8.7000000000000455</v>
      </c>
      <c r="I426" s="8" t="s">
        <v>72</v>
      </c>
      <c r="J426" s="14">
        <f>G426*B426</f>
        <v>618</v>
      </c>
      <c r="K426" s="8" t="str">
        <f>"sell "&amp;B426&amp;" "&amp;A426&amp;" @ $"&amp;G426</f>
        <v>sell 15 SIG @ $41.2</v>
      </c>
      <c r="L426" s="9">
        <f>L425+(G426*B426)</f>
        <v>9771.4700000000012</v>
      </c>
      <c r="M426" s="8"/>
      <c r="N426" s="8"/>
      <c r="O426" s="8"/>
      <c r="P426" s="8"/>
      <c r="Q426" s="10"/>
    </row>
    <row r="427" spans="1:17" x14ac:dyDescent="0.45">
      <c r="A427" s="13" t="s">
        <v>63</v>
      </c>
      <c r="B427" s="8">
        <v>15</v>
      </c>
      <c r="C427" s="9">
        <v>160.96</v>
      </c>
      <c r="D427" s="9">
        <f>C427*B427</f>
        <v>2414.4</v>
      </c>
      <c r="E427" s="36" t="s">
        <v>37</v>
      </c>
      <c r="F427" s="8"/>
      <c r="G427" s="32">
        <v>160.79</v>
      </c>
      <c r="H427" s="9">
        <f>(B427*G427)-D427</f>
        <v>-2.5500000000001819</v>
      </c>
      <c r="I427" s="8" t="s">
        <v>72</v>
      </c>
      <c r="J427" s="14">
        <f>G427*B427</f>
        <v>2411.85</v>
      </c>
      <c r="K427" s="8" t="str">
        <f>"sell "&amp;B427&amp;" "&amp;A427&amp;" @ $"&amp;G427</f>
        <v>sell 15 NVCR @ $160.79</v>
      </c>
      <c r="L427" s="9">
        <f>L426+(G427*B427)</f>
        <v>12183.320000000002</v>
      </c>
      <c r="M427" s="8" t="s">
        <v>22</v>
      </c>
      <c r="N427" s="8"/>
      <c r="O427" s="8"/>
      <c r="P427" s="8"/>
      <c r="Q427" s="10"/>
    </row>
    <row r="428" spans="1:17" x14ac:dyDescent="0.45">
      <c r="A428" s="13"/>
      <c r="B428" s="8"/>
      <c r="C428" s="9"/>
      <c r="D428" s="9">
        <f>SUM(D425:D427)</f>
        <v>3701.66</v>
      </c>
      <c r="E428" s="8"/>
      <c r="F428" s="8"/>
      <c r="G428" s="32"/>
      <c r="H428" s="9">
        <f>SUM(H425:H427)</f>
        <v>1.3899999999998727</v>
      </c>
      <c r="I428" s="8"/>
      <c r="J428" s="14">
        <f>SUM(J425:J427)</f>
        <v>3703.05</v>
      </c>
      <c r="K428" s="8"/>
      <c r="L428" s="9"/>
      <c r="M428" s="8"/>
      <c r="N428" s="8"/>
      <c r="O428" s="8"/>
      <c r="P428" s="8"/>
      <c r="Q428" s="10"/>
    </row>
    <row r="429" spans="1:17" x14ac:dyDescent="0.45">
      <c r="A429" s="13"/>
      <c r="B429" s="8"/>
      <c r="C429" s="9"/>
      <c r="D429" s="9"/>
      <c r="E429" s="8"/>
      <c r="F429" s="8"/>
      <c r="G429" s="32"/>
      <c r="H429" s="9"/>
      <c r="I429" s="8"/>
      <c r="J429" s="8"/>
      <c r="K429" s="8"/>
      <c r="L429" s="9"/>
      <c r="M429" s="8"/>
      <c r="N429" s="8"/>
      <c r="O429" s="8"/>
      <c r="P429" s="8"/>
      <c r="Q429" s="10"/>
    </row>
    <row r="430" spans="1:17" x14ac:dyDescent="0.45">
      <c r="A430" s="13"/>
      <c r="B430" s="8"/>
      <c r="C430" s="9"/>
      <c r="D430" s="9"/>
      <c r="E430" s="19"/>
      <c r="F430" s="8"/>
      <c r="G430" s="32"/>
      <c r="H430" s="9"/>
      <c r="I430" s="8"/>
      <c r="J430" s="8"/>
      <c r="K430" s="8"/>
      <c r="L430" s="9"/>
      <c r="M430" s="11" t="s">
        <v>20</v>
      </c>
      <c r="N430" s="8"/>
      <c r="O430" s="8"/>
      <c r="P430" s="8"/>
      <c r="Q430" s="10"/>
    </row>
    <row r="431" spans="1:17" x14ac:dyDescent="0.45">
      <c r="A431" s="7" t="s">
        <v>6</v>
      </c>
      <c r="B431" s="8"/>
      <c r="C431" s="9"/>
      <c r="D431" s="9"/>
      <c r="E431" s="19"/>
      <c r="F431" s="8"/>
      <c r="G431" s="32"/>
      <c r="H431" s="9"/>
      <c r="I431" s="8"/>
      <c r="J431" s="8"/>
      <c r="K431" s="8"/>
      <c r="L431" s="9"/>
      <c r="M431" s="11" t="s">
        <v>21</v>
      </c>
      <c r="N431" s="8"/>
      <c r="O431" s="8"/>
      <c r="P431" s="8"/>
      <c r="Q431" s="10"/>
    </row>
    <row r="432" spans="1:17" x14ac:dyDescent="0.45">
      <c r="A432" s="7" t="s">
        <v>0</v>
      </c>
      <c r="B432" s="11" t="s">
        <v>3</v>
      </c>
      <c r="C432" s="12" t="s">
        <v>1</v>
      </c>
      <c r="D432" s="12" t="s">
        <v>2</v>
      </c>
      <c r="E432" s="22" t="s">
        <v>7</v>
      </c>
      <c r="F432" s="8"/>
      <c r="G432" s="33" t="s">
        <v>8</v>
      </c>
      <c r="H432" s="12" t="s">
        <v>9</v>
      </c>
      <c r="I432" s="8"/>
      <c r="J432" s="8"/>
      <c r="K432" s="8"/>
      <c r="L432" s="9"/>
      <c r="M432" s="14">
        <f>L427</f>
        <v>12183.320000000002</v>
      </c>
      <c r="N432" s="8"/>
      <c r="O432" s="8"/>
      <c r="P432" s="8"/>
      <c r="Q432" s="10"/>
    </row>
    <row r="433" spans="1:17" x14ac:dyDescent="0.45">
      <c r="A433" s="13" t="s">
        <v>73</v>
      </c>
      <c r="B433" s="8">
        <v>89</v>
      </c>
      <c r="C433" s="9">
        <v>15.34</v>
      </c>
      <c r="D433" s="9">
        <f>C433*B433</f>
        <v>1365.26</v>
      </c>
      <c r="E433" s="36" t="s">
        <v>37</v>
      </c>
      <c r="F433" s="8"/>
      <c r="G433" s="32">
        <v>15.65</v>
      </c>
      <c r="H433" s="9">
        <f>(B433*G433)-D433</f>
        <v>27.590000000000146</v>
      </c>
      <c r="I433" s="8" t="s">
        <v>71</v>
      </c>
      <c r="J433" s="8"/>
      <c r="K433" s="8" t="str">
        <f>"buy "&amp;B433&amp;" "&amp;A433&amp;" @ $"&amp;G433</f>
        <v>buy 89 CLF @ $15.65</v>
      </c>
      <c r="L433" s="9">
        <f>L427-(G433*B433)</f>
        <v>10790.470000000001</v>
      </c>
      <c r="M433" s="14">
        <f>L424-(G433*B433)</f>
        <v>7087.42</v>
      </c>
      <c r="N433" s="8"/>
      <c r="O433" s="8"/>
      <c r="P433" s="8"/>
      <c r="Q433" s="10"/>
    </row>
    <row r="434" spans="1:17" x14ac:dyDescent="0.45">
      <c r="A434" s="13" t="s">
        <v>74</v>
      </c>
      <c r="B434" s="8">
        <v>35</v>
      </c>
      <c r="C434" s="9">
        <v>41.66</v>
      </c>
      <c r="D434" s="9">
        <f>C434*B434</f>
        <v>1458.1</v>
      </c>
      <c r="E434" s="36" t="s">
        <v>37</v>
      </c>
      <c r="F434" s="8"/>
      <c r="G434" s="32">
        <v>42.13</v>
      </c>
      <c r="H434" s="9">
        <f>(B434*G434)-D434</f>
        <v>16.450000000000273</v>
      </c>
      <c r="I434" s="8" t="s">
        <v>71</v>
      </c>
      <c r="J434" s="8"/>
      <c r="K434" s="8" t="str">
        <f>"buy "&amp;B434&amp;" "&amp;A434&amp;" @ $"&amp;G434</f>
        <v>buy 35 CPRI @ $42.13</v>
      </c>
      <c r="L434" s="9">
        <f>L433-(G434*B434)</f>
        <v>9315.9200000000019</v>
      </c>
      <c r="M434" s="14">
        <f>M433-(G434*B434)</f>
        <v>5612.87</v>
      </c>
      <c r="N434" s="8"/>
      <c r="O434" s="8"/>
      <c r="P434" s="8"/>
      <c r="Q434" s="10"/>
    </row>
    <row r="435" spans="1:17" x14ac:dyDescent="0.45">
      <c r="A435" s="23" t="s">
        <v>75</v>
      </c>
      <c r="B435" s="24">
        <v>11</v>
      </c>
      <c r="C435" s="25">
        <v>182.35</v>
      </c>
      <c r="D435" s="25">
        <f>C435*B435</f>
        <v>2005.85</v>
      </c>
      <c r="E435" s="36" t="s">
        <v>37</v>
      </c>
      <c r="F435" s="24"/>
      <c r="G435" s="34">
        <v>185.64</v>
      </c>
      <c r="H435" s="25">
        <f>(B435*G435)-D435</f>
        <v>36.190000000000055</v>
      </c>
      <c r="I435" s="8" t="s">
        <v>71</v>
      </c>
      <c r="J435" s="8"/>
      <c r="K435" s="8" t="str">
        <f>"buy "&amp;B435&amp;" "&amp;A435&amp;" @ $"&amp;G435</f>
        <v>buy 11 ENPH @ $185.64</v>
      </c>
      <c r="L435" s="9">
        <f>L434-(G435*B435)</f>
        <v>7273.8800000000019</v>
      </c>
      <c r="M435" s="14">
        <f>M434-(G435*B435)</f>
        <v>3570.83</v>
      </c>
      <c r="N435" s="8" t="str">
        <f>"$"&amp;ROUND(M435,2)&amp;" will be the balance in the account after purchases.  "</f>
        <v xml:space="preserve">$3570.83 will be the balance in the account after purchases.  </v>
      </c>
      <c r="O435" s="8"/>
      <c r="P435" s="8"/>
      <c r="Q435" s="10"/>
    </row>
    <row r="436" spans="1:17" x14ac:dyDescent="0.45">
      <c r="A436" s="13"/>
      <c r="B436" s="8"/>
      <c r="C436" s="9"/>
      <c r="D436" s="9">
        <f>SUM(D433:D435)</f>
        <v>4829.2099999999991</v>
      </c>
      <c r="E436" s="8"/>
      <c r="F436" s="8"/>
      <c r="G436" s="9" t="s">
        <v>15</v>
      </c>
      <c r="H436" s="9">
        <f>SUM(H433:H435)</f>
        <v>80.230000000000473</v>
      </c>
      <c r="I436" s="8"/>
      <c r="J436" s="8"/>
      <c r="K436" s="8"/>
      <c r="L436" s="9"/>
      <c r="M436" s="8"/>
      <c r="N436" s="8" t="s">
        <v>27</v>
      </c>
      <c r="O436" s="8"/>
      <c r="P436" s="8"/>
      <c r="Q436" s="10"/>
    </row>
    <row r="437" spans="1:17" x14ac:dyDescent="0.45">
      <c r="A437" s="13"/>
      <c r="B437" s="8"/>
      <c r="C437" s="9"/>
      <c r="D437" s="9"/>
      <c r="E437" s="8"/>
      <c r="F437" s="8"/>
      <c r="G437" s="9"/>
      <c r="H437" s="9"/>
      <c r="I437" s="8"/>
      <c r="J437" s="8"/>
      <c r="K437" s="8"/>
      <c r="L437" s="9"/>
      <c r="M437" s="11" t="str">
        <f>IF(J428+M435&gt;0,"Credit Surplus","Credit Shortage")</f>
        <v>Credit Surplus</v>
      </c>
      <c r="N437" s="14">
        <f>J428+M435</f>
        <v>7273.88</v>
      </c>
      <c r="O437" s="8" t="s">
        <v>60</v>
      </c>
      <c r="P437" s="8"/>
      <c r="Q437" s="10"/>
    </row>
    <row r="438" spans="1:17" x14ac:dyDescent="0.45">
      <c r="A438" s="13"/>
      <c r="B438" s="8"/>
      <c r="C438" s="9"/>
      <c r="D438" s="9"/>
      <c r="E438" s="8"/>
      <c r="F438" s="8"/>
      <c r="G438" s="9"/>
      <c r="H438" s="9"/>
      <c r="I438" s="8"/>
      <c r="J438" s="8"/>
      <c r="K438" s="8"/>
      <c r="L438" s="9"/>
      <c r="M438" s="8"/>
      <c r="N438" s="8"/>
      <c r="O438" s="8"/>
      <c r="P438" s="8"/>
      <c r="Q438" s="10"/>
    </row>
    <row r="439" spans="1:17" x14ac:dyDescent="0.45">
      <c r="A439" s="13"/>
      <c r="B439" s="8"/>
      <c r="C439" s="9"/>
      <c r="D439" s="9"/>
      <c r="E439" s="8"/>
      <c r="F439" s="8"/>
      <c r="G439" s="9"/>
      <c r="H439" s="9"/>
      <c r="I439" s="8"/>
      <c r="J439" s="8"/>
      <c r="K439" s="8"/>
      <c r="L439" s="8"/>
      <c r="M439" s="8"/>
      <c r="N439" s="8"/>
      <c r="O439" s="8"/>
      <c r="P439" s="8"/>
      <c r="Q439" s="10"/>
    </row>
    <row r="440" spans="1:17" x14ac:dyDescent="0.45">
      <c r="A440" s="13" t="s">
        <v>11</v>
      </c>
      <c r="B440" s="8"/>
      <c r="C440" s="9"/>
      <c r="D440" s="21">
        <v>2774.25</v>
      </c>
      <c r="E440" s="35" t="s">
        <v>76</v>
      </c>
      <c r="F440" s="8"/>
      <c r="G440" s="9"/>
      <c r="H440" s="9"/>
      <c r="I440" s="8"/>
      <c r="J440" s="8"/>
      <c r="K440" s="8"/>
      <c r="L440" s="8"/>
      <c r="M440" s="8"/>
      <c r="N440" s="8"/>
      <c r="O440" s="8"/>
      <c r="P440" s="8"/>
      <c r="Q440" s="10"/>
    </row>
    <row r="441" spans="1:17" x14ac:dyDescent="0.45">
      <c r="A441" s="13" t="s">
        <v>12</v>
      </c>
      <c r="B441" s="8"/>
      <c r="C441" s="9"/>
      <c r="D441" s="9">
        <f>H428</f>
        <v>1.3899999999998727</v>
      </c>
      <c r="E441" s="8" t="s">
        <v>16</v>
      </c>
      <c r="F441" s="8"/>
      <c r="G441" s="9"/>
      <c r="H441" s="9"/>
      <c r="I441" s="8"/>
      <c r="J441" s="8"/>
      <c r="K441" s="8"/>
      <c r="L441" s="8"/>
      <c r="M441" s="8"/>
      <c r="N441" s="8"/>
      <c r="O441" s="8"/>
      <c r="P441" s="8"/>
      <c r="Q441" s="10"/>
    </row>
    <row r="442" spans="1:17" x14ac:dyDescent="0.45">
      <c r="A442" s="13" t="s">
        <v>13</v>
      </c>
      <c r="B442" s="8"/>
      <c r="C442" s="9"/>
      <c r="D442" s="9">
        <f>D440+D441</f>
        <v>2775.64</v>
      </c>
      <c r="E442" s="8"/>
      <c r="F442" s="8"/>
      <c r="G442" s="9"/>
      <c r="H442" s="9"/>
      <c r="I442" s="8"/>
      <c r="J442" s="8"/>
      <c r="K442" s="8"/>
      <c r="L442" s="8"/>
      <c r="M442" s="8"/>
      <c r="N442" s="8"/>
      <c r="O442" s="8"/>
      <c r="P442" s="8"/>
      <c r="Q442" s="10"/>
    </row>
    <row r="443" spans="1:17" x14ac:dyDescent="0.45">
      <c r="A443" s="13" t="s">
        <v>14</v>
      </c>
      <c r="B443" s="8"/>
      <c r="C443" s="9"/>
      <c r="D443" s="9">
        <f>H436</f>
        <v>80.230000000000473</v>
      </c>
      <c r="E443" s="8" t="s">
        <v>17</v>
      </c>
      <c r="F443" s="8"/>
      <c r="G443" s="9"/>
      <c r="H443" s="9"/>
      <c r="I443" s="8"/>
      <c r="J443" s="8"/>
      <c r="K443" s="8"/>
      <c r="L443" s="8"/>
      <c r="M443" s="8"/>
      <c r="N443" s="8"/>
      <c r="O443" s="8"/>
      <c r="P443" s="8"/>
      <c r="Q443" s="10"/>
    </row>
    <row r="444" spans="1:17" x14ac:dyDescent="0.45">
      <c r="A444" s="13" t="s">
        <v>13</v>
      </c>
      <c r="B444" s="8"/>
      <c r="C444" s="9"/>
      <c r="D444" s="27">
        <f>D442-D443</f>
        <v>2695.4099999999994</v>
      </c>
      <c r="E444" s="19" t="s">
        <v>18</v>
      </c>
      <c r="F444" s="8"/>
      <c r="G444" s="9"/>
      <c r="H444" s="9"/>
      <c r="I444" s="8"/>
      <c r="J444" s="8"/>
      <c r="K444" s="8"/>
      <c r="L444" s="8"/>
      <c r="M444" s="8"/>
      <c r="N444" s="8"/>
      <c r="O444" s="8"/>
      <c r="P444" s="8"/>
      <c r="Q444" s="10"/>
    </row>
    <row r="445" spans="1:17" ht="14.65" thickBot="1" x14ac:dyDescent="0.5">
      <c r="A445" s="15"/>
      <c r="B445" s="16"/>
      <c r="C445" s="17"/>
      <c r="D445" s="17"/>
      <c r="E445" s="16"/>
      <c r="F445" s="16"/>
      <c r="G445" s="17"/>
      <c r="H445" s="17"/>
      <c r="I445" s="16"/>
      <c r="J445" s="16"/>
      <c r="K445" s="16"/>
      <c r="L445" s="16"/>
      <c r="M445" s="16"/>
      <c r="N445" s="16"/>
      <c r="O445" s="16"/>
      <c r="P445" s="16"/>
      <c r="Q445" s="18"/>
    </row>
    <row r="446" spans="1:17" ht="14.65" thickTop="1" x14ac:dyDescent="0.45"/>
    <row r="447" spans="1:17" ht="14.65" thickBot="1" x14ac:dyDescent="0.5"/>
    <row r="448" spans="1:17" ht="14.65" thickTop="1" x14ac:dyDescent="0.45">
      <c r="A448" s="2"/>
      <c r="B448" s="3"/>
      <c r="C448" s="4">
        <v>44196</v>
      </c>
      <c r="D448" s="5"/>
      <c r="E448" s="3"/>
      <c r="F448" s="3"/>
      <c r="G448" s="5"/>
      <c r="H448" s="5"/>
      <c r="I448" s="3"/>
      <c r="J448" s="3"/>
      <c r="K448" s="3"/>
      <c r="L448" s="20" t="s">
        <v>19</v>
      </c>
      <c r="M448" s="3"/>
      <c r="N448" s="3"/>
      <c r="O448" s="3"/>
      <c r="P448" s="3"/>
      <c r="Q448" s="6"/>
    </row>
    <row r="449" spans="1:17" x14ac:dyDescent="0.45">
      <c r="A449" s="7" t="s">
        <v>5</v>
      </c>
      <c r="B449" s="8"/>
      <c r="C449" s="9"/>
      <c r="D449" s="9"/>
      <c r="E449" s="8"/>
      <c r="F449" s="8"/>
      <c r="G449" s="9"/>
      <c r="H449" s="9"/>
      <c r="I449" s="8"/>
      <c r="J449" s="11" t="s">
        <v>24</v>
      </c>
      <c r="K449" s="8"/>
      <c r="L449" s="11" t="s">
        <v>10</v>
      </c>
      <c r="M449" s="8"/>
      <c r="N449" s="8"/>
      <c r="O449" s="8"/>
      <c r="P449" s="8"/>
      <c r="Q449" s="10"/>
    </row>
    <row r="450" spans="1:17" x14ac:dyDescent="0.45">
      <c r="A450" s="7" t="s">
        <v>0</v>
      </c>
      <c r="B450" s="11" t="s">
        <v>3</v>
      </c>
      <c r="C450" s="12" t="s">
        <v>1</v>
      </c>
      <c r="D450" s="12" t="s">
        <v>4</v>
      </c>
      <c r="E450" s="11" t="s">
        <v>7</v>
      </c>
      <c r="F450" s="8"/>
      <c r="G450" s="12" t="s">
        <v>8</v>
      </c>
      <c r="H450" s="12" t="s">
        <v>9</v>
      </c>
      <c r="I450" s="8"/>
      <c r="J450" s="11" t="s">
        <v>23</v>
      </c>
      <c r="K450" s="8"/>
      <c r="L450" s="31">
        <v>8480.27</v>
      </c>
      <c r="M450" s="8" t="s">
        <v>47</v>
      </c>
      <c r="N450" s="8"/>
      <c r="O450" s="8"/>
      <c r="P450" s="8"/>
      <c r="Q450" s="10"/>
    </row>
    <row r="451" spans="1:17" x14ac:dyDescent="0.45">
      <c r="A451" s="13" t="s">
        <v>58</v>
      </c>
      <c r="B451" s="8">
        <v>5</v>
      </c>
      <c r="C451" s="9">
        <v>259.62</v>
      </c>
      <c r="D451" s="9">
        <f>C451*B451</f>
        <v>1298.0999999999999</v>
      </c>
      <c r="E451" s="14" t="s">
        <v>33</v>
      </c>
      <c r="F451" s="8"/>
      <c r="G451" s="32">
        <v>260.39999999999998</v>
      </c>
      <c r="H451" s="9">
        <f>(B451*G451)-D451</f>
        <v>3.9000000000000909</v>
      </c>
      <c r="I451" s="8"/>
      <c r="J451" s="14">
        <f>G451*B451</f>
        <v>1302</v>
      </c>
      <c r="K451" s="8" t="str">
        <f>"sell "&amp;B451&amp;" "&amp;A451&amp;" @ $"&amp;G451</f>
        <v>sell 5 FDX @ $260.4</v>
      </c>
      <c r="L451" s="9">
        <f>L450+(G451*B451)</f>
        <v>9782.27</v>
      </c>
      <c r="M451" s="8"/>
      <c r="N451" s="8"/>
      <c r="O451" s="8"/>
      <c r="P451" s="8"/>
      <c r="Q451" s="10"/>
    </row>
    <row r="452" spans="1:17" x14ac:dyDescent="0.45">
      <c r="A452" s="13" t="s">
        <v>59</v>
      </c>
      <c r="B452" s="8">
        <v>11</v>
      </c>
      <c r="C452" s="9">
        <v>151.72</v>
      </c>
      <c r="D452" s="9">
        <f>C452*B452</f>
        <v>1668.92</v>
      </c>
      <c r="E452" s="14" t="s">
        <v>33</v>
      </c>
      <c r="F452" s="8"/>
      <c r="G452" s="32">
        <v>152.27000000000001</v>
      </c>
      <c r="H452" s="9">
        <f>(B452*G452)-D452</f>
        <v>6.0499999999999545</v>
      </c>
      <c r="I452" s="8"/>
      <c r="J452" s="14">
        <f>G452*B452</f>
        <v>1674.97</v>
      </c>
      <c r="K452" s="8" t="str">
        <f>"sell "&amp;B452&amp;" "&amp;A452&amp;" @ $"&amp;G452</f>
        <v>sell 11 PTON @ $152.27</v>
      </c>
      <c r="L452" s="9">
        <f>L451+(G452*B452)</f>
        <v>11457.24</v>
      </c>
      <c r="M452" s="8"/>
      <c r="N452" s="8"/>
      <c r="O452" s="8"/>
      <c r="P452" s="8"/>
      <c r="Q452" s="10"/>
    </row>
    <row r="453" spans="1:17" x14ac:dyDescent="0.45">
      <c r="A453" s="13" t="s">
        <v>35</v>
      </c>
      <c r="B453" s="8">
        <v>19</v>
      </c>
      <c r="C453" s="9">
        <v>31.03</v>
      </c>
      <c r="D453" s="9">
        <f>C453*B453</f>
        <v>589.57000000000005</v>
      </c>
      <c r="E453" s="14" t="s">
        <v>33</v>
      </c>
      <c r="F453" s="8"/>
      <c r="G453" s="32">
        <v>31.46</v>
      </c>
      <c r="H453" s="9">
        <f>(B453*G453)-D453</f>
        <v>8.1699999999999591</v>
      </c>
      <c r="I453" s="8"/>
      <c r="J453" s="14">
        <f>G453*B453</f>
        <v>597.74</v>
      </c>
      <c r="K453" s="8" t="str">
        <f>"sell "&amp;B453&amp;" "&amp;A453&amp;" @ $"&amp;G453</f>
        <v>sell 19 COOP @ $31.46</v>
      </c>
      <c r="L453" s="9">
        <f>L452+(G453*B453)</f>
        <v>12054.98</v>
      </c>
      <c r="M453" s="8" t="s">
        <v>22</v>
      </c>
      <c r="N453" s="8"/>
      <c r="O453" s="8"/>
      <c r="P453" s="8"/>
      <c r="Q453" s="10"/>
    </row>
    <row r="454" spans="1:17" x14ac:dyDescent="0.45">
      <c r="A454" s="13"/>
      <c r="B454" s="8"/>
      <c r="C454" s="9"/>
      <c r="D454" s="9">
        <f>SUM(D451:D453)</f>
        <v>3556.59</v>
      </c>
      <c r="E454" s="8"/>
      <c r="F454" s="8"/>
      <c r="G454" s="32"/>
      <c r="H454" s="9">
        <f>SUM(H451:H453)</f>
        <v>18.120000000000005</v>
      </c>
      <c r="I454" s="8"/>
      <c r="J454" s="14">
        <f>SUM(J451:J453)</f>
        <v>3574.71</v>
      </c>
      <c r="K454" s="8"/>
      <c r="L454" s="9"/>
      <c r="M454" s="8"/>
      <c r="N454" s="8"/>
      <c r="O454" s="8"/>
      <c r="P454" s="8"/>
      <c r="Q454" s="10"/>
    </row>
    <row r="455" spans="1:17" x14ac:dyDescent="0.45">
      <c r="A455" s="13"/>
      <c r="B455" s="8"/>
      <c r="C455" s="9"/>
      <c r="D455" s="9"/>
      <c r="E455" s="8"/>
      <c r="F455" s="8"/>
      <c r="G455" s="32"/>
      <c r="H455" s="9"/>
      <c r="I455" s="8"/>
      <c r="J455" s="8"/>
      <c r="K455" s="8"/>
      <c r="L455" s="9"/>
      <c r="M455" s="8"/>
      <c r="N455" s="8"/>
      <c r="O455" s="8"/>
      <c r="P455" s="8"/>
      <c r="Q455" s="10"/>
    </row>
    <row r="456" spans="1:17" x14ac:dyDescent="0.45">
      <c r="A456" s="13"/>
      <c r="B456" s="8"/>
      <c r="C456" s="9"/>
      <c r="D456" s="9"/>
      <c r="E456" s="19"/>
      <c r="F456" s="8"/>
      <c r="G456" s="32"/>
      <c r="H456" s="9"/>
      <c r="I456" s="8"/>
      <c r="J456" s="8"/>
      <c r="K456" s="8"/>
      <c r="L456" s="9"/>
      <c r="M456" s="11" t="s">
        <v>20</v>
      </c>
      <c r="N456" s="8"/>
      <c r="O456" s="8"/>
      <c r="P456" s="8"/>
      <c r="Q456" s="10"/>
    </row>
    <row r="457" spans="1:17" x14ac:dyDescent="0.45">
      <c r="A457" s="7" t="s">
        <v>6</v>
      </c>
      <c r="B457" s="8"/>
      <c r="C457" s="9"/>
      <c r="D457" s="9"/>
      <c r="E457" s="19"/>
      <c r="F457" s="8"/>
      <c r="G457" s="32"/>
      <c r="H457" s="9"/>
      <c r="I457" s="8"/>
      <c r="J457" s="8"/>
      <c r="K457" s="8"/>
      <c r="L457" s="9"/>
      <c r="M457" s="11" t="s">
        <v>21</v>
      </c>
      <c r="N457" s="8"/>
      <c r="O457" s="8"/>
      <c r="P457" s="8"/>
      <c r="Q457" s="10"/>
    </row>
    <row r="458" spans="1:17" x14ac:dyDescent="0.45">
      <c r="A458" s="7" t="s">
        <v>0</v>
      </c>
      <c r="B458" s="11" t="s">
        <v>3</v>
      </c>
      <c r="C458" s="12" t="s">
        <v>1</v>
      </c>
      <c r="D458" s="12" t="s">
        <v>2</v>
      </c>
      <c r="E458" s="22" t="s">
        <v>7</v>
      </c>
      <c r="F458" s="8"/>
      <c r="G458" s="33" t="s">
        <v>8</v>
      </c>
      <c r="H458" s="12" t="s">
        <v>9</v>
      </c>
      <c r="I458" s="8"/>
      <c r="J458" s="8"/>
      <c r="K458" s="8"/>
      <c r="L458" s="9"/>
      <c r="M458" s="14">
        <f>L453</f>
        <v>12054.98</v>
      </c>
      <c r="N458" s="8"/>
      <c r="O458" s="8"/>
      <c r="P458" s="8"/>
      <c r="Q458" s="10"/>
    </row>
    <row r="459" spans="1:17" x14ac:dyDescent="0.45">
      <c r="A459" s="13" t="s">
        <v>67</v>
      </c>
      <c r="B459" s="8">
        <v>10</v>
      </c>
      <c r="C459" s="9">
        <v>54.4</v>
      </c>
      <c r="D459" s="9">
        <f>C459*B459</f>
        <v>544</v>
      </c>
      <c r="E459" s="14" t="s">
        <v>33</v>
      </c>
      <c r="F459" s="8"/>
      <c r="G459" s="32">
        <v>55.66</v>
      </c>
      <c r="H459" s="9">
        <f>(B459*G459)-D459</f>
        <v>12.599999999999909</v>
      </c>
      <c r="I459" s="8"/>
      <c r="J459" s="8"/>
      <c r="K459" s="8" t="str">
        <f>"buy "&amp;B459&amp;" "&amp;A459&amp;" @ $"&amp;G459</f>
        <v>buy 10 NTLA @ $55.66</v>
      </c>
      <c r="L459" s="9">
        <f>L453-(G459*B459)</f>
        <v>11498.38</v>
      </c>
      <c r="M459" s="14">
        <f>L450-(G459*B459)</f>
        <v>7923.67</v>
      </c>
      <c r="N459" s="8"/>
      <c r="O459" s="8"/>
      <c r="P459" s="8"/>
      <c r="Q459" s="10"/>
    </row>
    <row r="460" spans="1:17" x14ac:dyDescent="0.45">
      <c r="A460" s="13" t="s">
        <v>68</v>
      </c>
      <c r="B460" s="8">
        <v>24</v>
      </c>
      <c r="C460" s="9">
        <v>83.76</v>
      </c>
      <c r="D460" s="9">
        <f>C460*B460</f>
        <v>2010.2400000000002</v>
      </c>
      <c r="E460" s="14" t="s">
        <v>33</v>
      </c>
      <c r="F460" s="8"/>
      <c r="G460" s="32">
        <v>84.25</v>
      </c>
      <c r="H460" s="9">
        <f>(B460*G460)-D460</f>
        <v>11.759999999999764</v>
      </c>
      <c r="I460" s="8"/>
      <c r="J460" s="8"/>
      <c r="K460" s="8" t="str">
        <f>"buy "&amp;B460&amp;" "&amp;A460&amp;" @ $"&amp;G460</f>
        <v>buy 24 DNLI @ $84.25</v>
      </c>
      <c r="L460" s="9">
        <f>L459-(G460*B460)</f>
        <v>9476.3799999999992</v>
      </c>
      <c r="M460" s="14">
        <f>M459-(G460*B460)</f>
        <v>5901.67</v>
      </c>
      <c r="N460" s="8"/>
      <c r="O460" s="8"/>
      <c r="P460" s="8"/>
      <c r="Q460" s="10"/>
    </row>
    <row r="461" spans="1:17" x14ac:dyDescent="0.45">
      <c r="A461" s="23" t="s">
        <v>69</v>
      </c>
      <c r="B461" s="24">
        <v>17</v>
      </c>
      <c r="C461" s="25">
        <v>63.81</v>
      </c>
      <c r="D461" s="25">
        <f>C461*B461</f>
        <v>1084.77</v>
      </c>
      <c r="E461" s="14" t="s">
        <v>33</v>
      </c>
      <c r="F461" s="24"/>
      <c r="G461" s="34">
        <v>63.8</v>
      </c>
      <c r="H461" s="25">
        <f>(B461*G461)-D461</f>
        <v>-0.17000000000007276</v>
      </c>
      <c r="I461" s="8"/>
      <c r="J461" s="8"/>
      <c r="K461" s="8" t="str">
        <f>"buy "&amp;B461&amp;" "&amp;A461&amp;" @ $"&amp;G461</f>
        <v>buy 17 FTCH @ $63.8</v>
      </c>
      <c r="L461" s="9">
        <f>L460-(G461*B461)</f>
        <v>8391.7799999999988</v>
      </c>
      <c r="M461" s="14">
        <f>M460-(G461*B461)</f>
        <v>4817.07</v>
      </c>
      <c r="N461" s="8" t="str">
        <f>"$"&amp;ROUND(M461,2)&amp;" will be the balance in the account after purchases.  "</f>
        <v xml:space="preserve">$4817.07 will be the balance in the account after purchases.  </v>
      </c>
      <c r="O461" s="8"/>
      <c r="P461" s="8"/>
      <c r="Q461" s="10"/>
    </row>
    <row r="462" spans="1:17" x14ac:dyDescent="0.45">
      <c r="A462" s="13"/>
      <c r="B462" s="8"/>
      <c r="C462" s="9"/>
      <c r="D462" s="9">
        <f>SUM(D459:D461)</f>
        <v>3639.01</v>
      </c>
      <c r="E462" s="8"/>
      <c r="F462" s="8"/>
      <c r="G462" s="9" t="s">
        <v>15</v>
      </c>
      <c r="H462" s="9">
        <f>SUM(H459:H461)</f>
        <v>24.1899999999996</v>
      </c>
      <c r="I462" s="8"/>
      <c r="J462" s="8"/>
      <c r="K462" s="8"/>
      <c r="L462" s="9"/>
      <c r="M462" s="8"/>
      <c r="N462" s="8" t="s">
        <v>27</v>
      </c>
      <c r="O462" s="8"/>
      <c r="P462" s="8"/>
      <c r="Q462" s="10"/>
    </row>
    <row r="463" spans="1:17" x14ac:dyDescent="0.45">
      <c r="A463" s="13"/>
      <c r="B463" s="8"/>
      <c r="C463" s="9"/>
      <c r="D463" s="9"/>
      <c r="E463" s="8"/>
      <c r="F463" s="8"/>
      <c r="G463" s="9"/>
      <c r="H463" s="9"/>
      <c r="I463" s="8"/>
      <c r="J463" s="8"/>
      <c r="K463" s="8"/>
      <c r="L463" s="9"/>
      <c r="M463" s="11" t="str">
        <f>IF(J454+M461&gt;0,"Credit Surplus","Credit Shortage")</f>
        <v>Credit Surplus</v>
      </c>
      <c r="N463" s="14">
        <f>J454+M461</f>
        <v>8391.7799999999988</v>
      </c>
      <c r="O463" s="8" t="s">
        <v>60</v>
      </c>
      <c r="P463" s="8"/>
      <c r="Q463" s="10"/>
    </row>
    <row r="464" spans="1:17" x14ac:dyDescent="0.45">
      <c r="A464" s="13"/>
      <c r="B464" s="8"/>
      <c r="C464" s="9"/>
      <c r="D464" s="9"/>
      <c r="E464" s="8"/>
      <c r="F464" s="8"/>
      <c r="G464" s="9"/>
      <c r="H464" s="9"/>
      <c r="I464" s="8"/>
      <c r="J464" s="8"/>
      <c r="K464" s="8"/>
      <c r="L464" s="9"/>
      <c r="M464" s="8"/>
      <c r="N464" s="8"/>
      <c r="O464" s="8"/>
      <c r="P464" s="8"/>
      <c r="Q464" s="10"/>
    </row>
    <row r="465" spans="1:17" x14ac:dyDescent="0.45">
      <c r="A465" s="13"/>
      <c r="B465" s="8"/>
      <c r="C465" s="9"/>
      <c r="D465" s="9"/>
      <c r="E465" s="8"/>
      <c r="F465" s="8"/>
      <c r="G465" s="9"/>
      <c r="H465" s="9"/>
      <c r="I465" s="8"/>
      <c r="J465" s="8"/>
      <c r="K465" s="8"/>
      <c r="L465" s="8"/>
      <c r="M465" s="8"/>
      <c r="N465" s="8"/>
      <c r="O465" s="8"/>
      <c r="P465" s="8"/>
      <c r="Q465" s="10"/>
    </row>
    <row r="466" spans="1:17" x14ac:dyDescent="0.45">
      <c r="A466" s="13" t="s">
        <v>11</v>
      </c>
      <c r="B466" s="8"/>
      <c r="C466" s="9"/>
      <c r="D466" s="21">
        <v>1407.87</v>
      </c>
      <c r="E466" s="8" t="s">
        <v>25</v>
      </c>
      <c r="F466" s="8"/>
      <c r="G466" s="9"/>
      <c r="H466" s="9"/>
      <c r="I466" s="8"/>
      <c r="J466" s="8"/>
      <c r="K466" s="8"/>
      <c r="L466" s="8"/>
      <c r="M466" s="8"/>
      <c r="N466" s="8"/>
      <c r="O466" s="8"/>
      <c r="P466" s="8"/>
      <c r="Q466" s="10"/>
    </row>
    <row r="467" spans="1:17" x14ac:dyDescent="0.45">
      <c r="A467" s="13" t="s">
        <v>12</v>
      </c>
      <c r="B467" s="8"/>
      <c r="C467" s="9"/>
      <c r="D467" s="9">
        <f>H454</f>
        <v>18.120000000000005</v>
      </c>
      <c r="E467" s="8" t="s">
        <v>16</v>
      </c>
      <c r="F467" s="8"/>
      <c r="G467" s="9"/>
      <c r="H467" s="9"/>
      <c r="I467" s="8"/>
      <c r="J467" s="8"/>
      <c r="K467" s="8"/>
      <c r="L467" s="8"/>
      <c r="M467" s="8"/>
      <c r="N467" s="8"/>
      <c r="O467" s="8"/>
      <c r="P467" s="8"/>
      <c r="Q467" s="10"/>
    </row>
    <row r="468" spans="1:17" x14ac:dyDescent="0.45">
      <c r="A468" s="13" t="s">
        <v>13</v>
      </c>
      <c r="B468" s="8"/>
      <c r="C468" s="9"/>
      <c r="D468" s="9">
        <f>D466+D467</f>
        <v>1425.9899999999998</v>
      </c>
      <c r="E468" s="8"/>
      <c r="F468" s="8"/>
      <c r="G468" s="9"/>
      <c r="H468" s="9"/>
      <c r="I468" s="8"/>
      <c r="J468" s="8"/>
      <c r="K468" s="8"/>
      <c r="L468" s="8"/>
      <c r="M468" s="8"/>
      <c r="N468" s="8"/>
      <c r="O468" s="8"/>
      <c r="P468" s="8"/>
      <c r="Q468" s="10"/>
    </row>
    <row r="469" spans="1:17" x14ac:dyDescent="0.45">
      <c r="A469" s="13" t="s">
        <v>14</v>
      </c>
      <c r="B469" s="8"/>
      <c r="C469" s="9"/>
      <c r="D469" s="9">
        <f>H462</f>
        <v>24.1899999999996</v>
      </c>
      <c r="E469" s="8" t="s">
        <v>17</v>
      </c>
      <c r="F469" s="8"/>
      <c r="G469" s="9"/>
      <c r="H469" s="9"/>
      <c r="I469" s="8"/>
      <c r="J469" s="8"/>
      <c r="K469" s="8"/>
      <c r="L469" s="8"/>
      <c r="M469" s="8"/>
      <c r="N469" s="8"/>
      <c r="O469" s="8"/>
      <c r="P469" s="8"/>
      <c r="Q469" s="10"/>
    </row>
    <row r="470" spans="1:17" x14ac:dyDescent="0.45">
      <c r="A470" s="13" t="s">
        <v>13</v>
      </c>
      <c r="B470" s="8"/>
      <c r="C470" s="9"/>
      <c r="D470" s="27">
        <f>D468-D469</f>
        <v>1401.8000000000002</v>
      </c>
      <c r="E470" s="19" t="s">
        <v>18</v>
      </c>
      <c r="F470" s="8"/>
      <c r="G470" s="9"/>
      <c r="H470" s="9"/>
      <c r="I470" s="8"/>
      <c r="J470" s="8"/>
      <c r="K470" s="8"/>
      <c r="L470" s="8"/>
      <c r="M470" s="8"/>
      <c r="N470" s="8"/>
      <c r="O470" s="8"/>
      <c r="P470" s="8"/>
      <c r="Q470" s="10"/>
    </row>
    <row r="471" spans="1:17" ht="14.65" thickBot="1" x14ac:dyDescent="0.5">
      <c r="A471" s="15"/>
      <c r="B471" s="16"/>
      <c r="C471" s="17"/>
      <c r="D471" s="17"/>
      <c r="E471" s="16"/>
      <c r="F471" s="16"/>
      <c r="G471" s="17"/>
      <c r="H471" s="17"/>
      <c r="I471" s="16"/>
      <c r="J471" s="16"/>
      <c r="K471" s="16"/>
      <c r="L471" s="16"/>
      <c r="M471" s="16"/>
      <c r="N471" s="16"/>
      <c r="O471" s="16"/>
      <c r="P471" s="16"/>
      <c r="Q471" s="18"/>
    </row>
    <row r="472" spans="1:17" ht="14.65" thickTop="1" x14ac:dyDescent="0.45"/>
    <row r="474" spans="1:17" ht="14.65" thickBot="1" x14ac:dyDescent="0.5"/>
    <row r="475" spans="1:17" ht="14.65" thickTop="1" x14ac:dyDescent="0.45">
      <c r="A475" s="2"/>
      <c r="B475" s="3"/>
      <c r="C475" s="4">
        <v>44165</v>
      </c>
      <c r="D475" s="5"/>
      <c r="E475" s="3"/>
      <c r="F475" s="3"/>
      <c r="G475" s="5"/>
      <c r="H475" s="5"/>
      <c r="I475" s="3"/>
      <c r="J475" s="3"/>
      <c r="K475" s="3"/>
      <c r="L475" s="20" t="s">
        <v>19</v>
      </c>
      <c r="M475" s="3"/>
      <c r="N475" s="3"/>
      <c r="O475" s="3"/>
      <c r="P475" s="3"/>
      <c r="Q475" s="6"/>
    </row>
    <row r="476" spans="1:17" x14ac:dyDescent="0.45">
      <c r="A476" s="7" t="s">
        <v>5</v>
      </c>
      <c r="B476" s="8"/>
      <c r="C476" s="9"/>
      <c r="D476" s="9"/>
      <c r="E476" s="8"/>
      <c r="F476" s="8"/>
      <c r="G476" s="9"/>
      <c r="H476" s="9"/>
      <c r="I476" s="8"/>
      <c r="J476" s="11" t="s">
        <v>24</v>
      </c>
      <c r="K476" s="8"/>
      <c r="L476" s="11" t="s">
        <v>10</v>
      </c>
      <c r="M476" s="8"/>
      <c r="N476" s="8"/>
      <c r="O476" s="8"/>
      <c r="P476" s="8"/>
      <c r="Q476" s="10"/>
    </row>
    <row r="477" spans="1:17" x14ac:dyDescent="0.45">
      <c r="A477" s="7" t="s">
        <v>0</v>
      </c>
      <c r="B477" s="11" t="s">
        <v>3</v>
      </c>
      <c r="C477" s="12" t="s">
        <v>1</v>
      </c>
      <c r="D477" s="12" t="s">
        <v>4</v>
      </c>
      <c r="E477" s="11" t="s">
        <v>7</v>
      </c>
      <c r="F477" s="8"/>
      <c r="G477" s="12" t="s">
        <v>8</v>
      </c>
      <c r="H477" s="12" t="s">
        <v>9</v>
      </c>
      <c r="I477" s="8"/>
      <c r="J477" s="11" t="s">
        <v>23</v>
      </c>
      <c r="K477" s="8"/>
      <c r="L477" s="31">
        <v>12998.07</v>
      </c>
      <c r="M477" s="8" t="s">
        <v>47</v>
      </c>
      <c r="N477" s="8"/>
      <c r="O477" s="8"/>
      <c r="P477" s="8"/>
      <c r="Q477" s="10"/>
    </row>
    <row r="478" spans="1:17" x14ac:dyDescent="0.45">
      <c r="A478" s="13" t="s">
        <v>55</v>
      </c>
      <c r="B478" s="8">
        <v>16</v>
      </c>
      <c r="C478" s="9">
        <v>53.33</v>
      </c>
      <c r="D478" s="9">
        <f>C478*B478</f>
        <v>853.28</v>
      </c>
      <c r="E478" s="14" t="s">
        <v>33</v>
      </c>
      <c r="F478" s="8"/>
      <c r="G478" s="32">
        <v>52.87</v>
      </c>
      <c r="H478" s="9">
        <f>(B478*G478)-D478</f>
        <v>-7.3600000000000136</v>
      </c>
      <c r="I478" s="8"/>
      <c r="J478" s="14">
        <f>G478*B478</f>
        <v>845.92</v>
      </c>
      <c r="K478" s="8" t="str">
        <f>"sell "&amp;B478&amp;" "&amp;A478&amp;" @ $"&amp;G478</f>
        <v>sell 16 EXPI @ $52.87</v>
      </c>
      <c r="L478" s="9">
        <f>L477+(G478*B478)</f>
        <v>13843.99</v>
      </c>
      <c r="M478" s="8"/>
      <c r="N478" s="8"/>
      <c r="O478" s="8"/>
      <c r="P478" s="8"/>
      <c r="Q478" s="10"/>
    </row>
    <row r="479" spans="1:17" x14ac:dyDescent="0.45">
      <c r="A479" s="13" t="s">
        <v>56</v>
      </c>
      <c r="B479" s="8">
        <v>12</v>
      </c>
      <c r="C479" s="9">
        <v>86.97</v>
      </c>
      <c r="D479" s="9">
        <f>C479*B479</f>
        <v>1043.6399999999999</v>
      </c>
      <c r="E479" s="14" t="s">
        <v>33</v>
      </c>
      <c r="F479" s="8"/>
      <c r="G479" s="32">
        <v>87.55</v>
      </c>
      <c r="H479" s="9">
        <f>(B479*G479)-D479</f>
        <v>6.9600000000000364</v>
      </c>
      <c r="I479" s="8"/>
      <c r="J479" s="14">
        <f>G479*B479</f>
        <v>1050.5999999999999</v>
      </c>
      <c r="K479" s="8" t="str">
        <f>"sell "&amp;B479&amp;" "&amp;A479&amp;" @ $"&amp;G479</f>
        <v>sell 12 SITM @ $87.55</v>
      </c>
      <c r="L479" s="9">
        <f>L478+(G479*B479)</f>
        <v>14894.59</v>
      </c>
      <c r="M479" s="8"/>
      <c r="N479" s="8"/>
      <c r="O479" s="8"/>
      <c r="P479" s="8"/>
      <c r="Q479" s="10"/>
    </row>
    <row r="480" spans="1:17" x14ac:dyDescent="0.45">
      <c r="A480" s="13" t="s">
        <v>57</v>
      </c>
      <c r="B480" s="8">
        <v>1</v>
      </c>
      <c r="C480" s="9">
        <v>567.6</v>
      </c>
      <c r="D480" s="9">
        <f>C480*B480</f>
        <v>567.6</v>
      </c>
      <c r="E480" s="14" t="s">
        <v>33</v>
      </c>
      <c r="F480" s="8"/>
      <c r="G480" s="32">
        <v>597.85</v>
      </c>
      <c r="H480" s="9">
        <f>(B480*G480)-D480</f>
        <v>30.25</v>
      </c>
      <c r="I480" s="8"/>
      <c r="J480" s="14">
        <f>G480*B480</f>
        <v>597.85</v>
      </c>
      <c r="K480" s="8" t="str">
        <f>"sell "&amp;B480&amp;" "&amp;A480&amp;" @ $"&amp;G480</f>
        <v>sell 1 TSLA @ $597.85</v>
      </c>
      <c r="L480" s="9">
        <f>L479+(G480*B480)</f>
        <v>15492.44</v>
      </c>
      <c r="M480" s="8" t="s">
        <v>22</v>
      </c>
      <c r="N480" s="8"/>
      <c r="O480" s="8"/>
      <c r="P480" s="8"/>
      <c r="Q480" s="10"/>
    </row>
    <row r="481" spans="1:17" x14ac:dyDescent="0.45">
      <c r="A481" s="13"/>
      <c r="B481" s="8"/>
      <c r="C481" s="9"/>
      <c r="D481" s="9">
        <f>SUM(D478:D480)</f>
        <v>2464.52</v>
      </c>
      <c r="E481" s="8"/>
      <c r="F481" s="8"/>
      <c r="G481" s="32"/>
      <c r="H481" s="9">
        <f>SUM(H478:H480)</f>
        <v>29.850000000000023</v>
      </c>
      <c r="I481" s="8"/>
      <c r="J481" s="14">
        <f>SUM(J478:J480)</f>
        <v>2494.37</v>
      </c>
      <c r="K481" s="8"/>
      <c r="L481" s="9"/>
      <c r="M481" s="8"/>
      <c r="N481" s="8"/>
      <c r="O481" s="8"/>
      <c r="P481" s="8"/>
      <c r="Q481" s="10"/>
    </row>
    <row r="482" spans="1:17" x14ac:dyDescent="0.45">
      <c r="A482" s="13"/>
      <c r="B482" s="8"/>
      <c r="C482" s="9"/>
      <c r="D482" s="9"/>
      <c r="E482" s="8"/>
      <c r="F482" s="8"/>
      <c r="G482" s="32"/>
      <c r="H482" s="9"/>
      <c r="I482" s="8"/>
      <c r="J482" s="8"/>
      <c r="K482" s="8"/>
      <c r="L482" s="9"/>
      <c r="M482" s="8"/>
      <c r="N482" s="8"/>
      <c r="O482" s="8"/>
      <c r="P482" s="8"/>
      <c r="Q482" s="10"/>
    </row>
    <row r="483" spans="1:17" x14ac:dyDescent="0.45">
      <c r="A483" s="13"/>
      <c r="B483" s="8"/>
      <c r="C483" s="9"/>
      <c r="D483" s="9"/>
      <c r="E483" s="19"/>
      <c r="F483" s="8"/>
      <c r="G483" s="32"/>
      <c r="H483" s="9"/>
      <c r="I483" s="8"/>
      <c r="J483" s="8"/>
      <c r="K483" s="8"/>
      <c r="L483" s="9"/>
      <c r="M483" s="11" t="s">
        <v>20</v>
      </c>
      <c r="N483" s="8"/>
      <c r="O483" s="8"/>
      <c r="P483" s="8"/>
      <c r="Q483" s="10"/>
    </row>
    <row r="484" spans="1:17" x14ac:dyDescent="0.45">
      <c r="A484" s="7" t="s">
        <v>6</v>
      </c>
      <c r="B484" s="8"/>
      <c r="C484" s="9"/>
      <c r="D484" s="9"/>
      <c r="E484" s="19"/>
      <c r="F484" s="8"/>
      <c r="G484" s="32"/>
      <c r="H484" s="9"/>
      <c r="I484" s="8"/>
      <c r="J484" s="8"/>
      <c r="K484" s="8"/>
      <c r="L484" s="9"/>
      <c r="M484" s="11" t="s">
        <v>21</v>
      </c>
      <c r="N484" s="8"/>
      <c r="O484" s="8"/>
      <c r="P484" s="8"/>
      <c r="Q484" s="10"/>
    </row>
    <row r="485" spans="1:17" x14ac:dyDescent="0.45">
      <c r="A485" s="7" t="s">
        <v>0</v>
      </c>
      <c r="B485" s="11" t="s">
        <v>3</v>
      </c>
      <c r="C485" s="12" t="s">
        <v>1</v>
      </c>
      <c r="D485" s="12" t="s">
        <v>2</v>
      </c>
      <c r="E485" s="22" t="s">
        <v>7</v>
      </c>
      <c r="F485" s="8"/>
      <c r="G485" s="33" t="s">
        <v>8</v>
      </c>
      <c r="H485" s="12" t="s">
        <v>9</v>
      </c>
      <c r="I485" s="8"/>
      <c r="J485" s="8"/>
      <c r="K485" s="8"/>
      <c r="L485" s="9"/>
      <c r="M485" s="14">
        <f>L480</f>
        <v>15492.44</v>
      </c>
      <c r="N485" s="8"/>
      <c r="O485" s="8"/>
      <c r="P485" s="8"/>
      <c r="Q485" s="10"/>
    </row>
    <row r="486" spans="1:17" x14ac:dyDescent="0.45">
      <c r="A486" s="13" t="s">
        <v>64</v>
      </c>
      <c r="B486" s="8">
        <v>10</v>
      </c>
      <c r="C486" s="9">
        <v>136.66999999999999</v>
      </c>
      <c r="D486" s="9">
        <f>C486*B486</f>
        <v>1366.6999999999998</v>
      </c>
      <c r="E486" s="14" t="s">
        <v>33</v>
      </c>
      <c r="F486" s="8"/>
      <c r="G486" s="32">
        <v>138.88</v>
      </c>
      <c r="H486" s="9">
        <f>(B486*G486)-D486</f>
        <v>22.100000000000136</v>
      </c>
      <c r="I486" s="8"/>
      <c r="J486" s="8"/>
      <c r="K486" s="8" t="str">
        <f>"buy "&amp;B486&amp;" "&amp;A486&amp;" @ $"&amp;G486</f>
        <v>buy 10 KOD @ $138.88</v>
      </c>
      <c r="L486" s="9">
        <f>L480-(G486*B486)</f>
        <v>14103.640000000001</v>
      </c>
      <c r="M486" s="14">
        <f>L477-(G486*B486)</f>
        <v>11609.27</v>
      </c>
      <c r="N486" s="8"/>
      <c r="O486" s="8"/>
      <c r="P486" s="8"/>
      <c r="Q486" s="10"/>
    </row>
    <row r="487" spans="1:17" x14ac:dyDescent="0.45">
      <c r="A487" s="13" t="s">
        <v>65</v>
      </c>
      <c r="B487" s="8">
        <v>12</v>
      </c>
      <c r="C487" s="9">
        <v>36.299999999999997</v>
      </c>
      <c r="D487" s="9">
        <f>C487*B487</f>
        <v>435.59999999999997</v>
      </c>
      <c r="E487" s="14" t="s">
        <v>33</v>
      </c>
      <c r="F487" s="8"/>
      <c r="G487" s="32">
        <v>36.39</v>
      </c>
      <c r="H487" s="9">
        <f>(B487*G487)-D487</f>
        <v>1.0800000000000409</v>
      </c>
      <c r="I487" s="8"/>
      <c r="J487" s="8"/>
      <c r="K487" s="8" t="str">
        <f>"buy "&amp;B487&amp;" "&amp;A487&amp;" @ $"&amp;G487</f>
        <v>buy 12 KURA @ $36.39</v>
      </c>
      <c r="L487" s="9">
        <f>L486-(G487*B487)</f>
        <v>13666.960000000001</v>
      </c>
      <c r="M487" s="14">
        <f>M486-(G487*B487)</f>
        <v>11172.59</v>
      </c>
      <c r="N487" s="8"/>
      <c r="O487" s="8"/>
      <c r="P487" s="8"/>
      <c r="Q487" s="10"/>
    </row>
    <row r="488" spans="1:17" x14ac:dyDescent="0.45">
      <c r="A488" s="23" t="s">
        <v>66</v>
      </c>
      <c r="B488" s="24">
        <v>39</v>
      </c>
      <c r="C488" s="25">
        <v>41.67</v>
      </c>
      <c r="D488" s="25">
        <f>C488*B488</f>
        <v>1625.13</v>
      </c>
      <c r="E488" s="14" t="s">
        <v>33</v>
      </c>
      <c r="F488" s="24"/>
      <c r="G488" s="34">
        <v>42.57</v>
      </c>
      <c r="H488" s="25">
        <f>(B488*G488)-D488</f>
        <v>35.099999999999909</v>
      </c>
      <c r="I488" s="8"/>
      <c r="J488" s="8"/>
      <c r="K488" s="8" t="str">
        <f>"buy "&amp;B488&amp;" "&amp;A488&amp;" @ $"&amp;G488</f>
        <v>buy 39 KTB @ $42.57</v>
      </c>
      <c r="L488" s="9">
        <f>L487-(G488*B488)</f>
        <v>12006.730000000001</v>
      </c>
      <c r="M488" s="14">
        <f>M487-(G488*B488)</f>
        <v>9512.36</v>
      </c>
      <c r="N488" s="8" t="str">
        <f>"$"&amp;ROUND(M488,2)&amp;" will be the balance in the account after purchases.  "</f>
        <v xml:space="preserve">$9512.36 will be the balance in the account after purchases.  </v>
      </c>
      <c r="O488" s="8"/>
      <c r="P488" s="8"/>
      <c r="Q488" s="10"/>
    </row>
    <row r="489" spans="1:17" x14ac:dyDescent="0.45">
      <c r="A489" s="13"/>
      <c r="B489" s="8"/>
      <c r="C489" s="9"/>
      <c r="D489" s="9">
        <f>SUM(D486:D488)</f>
        <v>3427.43</v>
      </c>
      <c r="E489" s="8"/>
      <c r="F489" s="8"/>
      <c r="G489" s="9" t="s">
        <v>15</v>
      </c>
      <c r="H489" s="9">
        <f>SUM(H486:H488)</f>
        <v>58.280000000000086</v>
      </c>
      <c r="I489" s="8"/>
      <c r="J489" s="8"/>
      <c r="K489" s="8"/>
      <c r="L489" s="9"/>
      <c r="M489" s="8"/>
      <c r="N489" s="8" t="s">
        <v>27</v>
      </c>
      <c r="O489" s="8"/>
      <c r="P489" s="8"/>
      <c r="Q489" s="10"/>
    </row>
    <row r="490" spans="1:17" x14ac:dyDescent="0.45">
      <c r="A490" s="13"/>
      <c r="B490" s="8"/>
      <c r="C490" s="9"/>
      <c r="D490" s="9"/>
      <c r="E490" s="8"/>
      <c r="F490" s="8"/>
      <c r="G490" s="9"/>
      <c r="H490" s="9"/>
      <c r="I490" s="8"/>
      <c r="J490" s="8"/>
      <c r="K490" s="8"/>
      <c r="L490" s="9"/>
      <c r="M490" s="11" t="str">
        <f>IF(J481+M488&gt;0,"Credit Surplus","Credit Shortage")</f>
        <v>Credit Surplus</v>
      </c>
      <c r="N490" s="14">
        <f>J481+M488</f>
        <v>12006.73</v>
      </c>
      <c r="O490" s="8" t="s">
        <v>60</v>
      </c>
      <c r="P490" s="8"/>
      <c r="Q490" s="10"/>
    </row>
    <row r="491" spans="1:17" x14ac:dyDescent="0.45">
      <c r="A491" s="13"/>
      <c r="B491" s="8"/>
      <c r="C491" s="9"/>
      <c r="D491" s="9"/>
      <c r="E491" s="8"/>
      <c r="F491" s="8"/>
      <c r="G491" s="9"/>
      <c r="H491" s="9"/>
      <c r="I491" s="8"/>
      <c r="J491" s="8"/>
      <c r="K491" s="8"/>
      <c r="L491" s="9"/>
      <c r="M491" s="8"/>
      <c r="N491" s="8"/>
      <c r="O491" s="8"/>
      <c r="P491" s="8"/>
      <c r="Q491" s="10"/>
    </row>
    <row r="492" spans="1:17" x14ac:dyDescent="0.45">
      <c r="A492" s="13"/>
      <c r="B492" s="8"/>
      <c r="C492" s="9"/>
      <c r="D492" s="9"/>
      <c r="E492" s="8"/>
      <c r="F492" s="8"/>
      <c r="G492" s="9"/>
      <c r="H492" s="9"/>
      <c r="I492" s="8"/>
      <c r="J492" s="8"/>
      <c r="K492" s="8"/>
      <c r="L492" s="8"/>
      <c r="M492" s="8"/>
      <c r="N492" s="8"/>
      <c r="O492" s="8"/>
      <c r="P492" s="8"/>
      <c r="Q492" s="10"/>
    </row>
    <row r="493" spans="1:17" x14ac:dyDescent="0.45">
      <c r="A493" s="13" t="s">
        <v>11</v>
      </c>
      <c r="B493" s="8"/>
      <c r="C493" s="9"/>
      <c r="D493" s="21">
        <v>1518.72</v>
      </c>
      <c r="E493" s="8" t="s">
        <v>25</v>
      </c>
      <c r="F493" s="8"/>
      <c r="G493" s="9"/>
      <c r="H493" s="9"/>
      <c r="I493" s="8"/>
      <c r="J493" s="8"/>
      <c r="K493" s="8"/>
      <c r="L493" s="8"/>
      <c r="M493" s="8"/>
      <c r="N493" s="8"/>
      <c r="O493" s="8"/>
      <c r="P493" s="8"/>
      <c r="Q493" s="10"/>
    </row>
    <row r="494" spans="1:17" x14ac:dyDescent="0.45">
      <c r="A494" s="13" t="s">
        <v>12</v>
      </c>
      <c r="B494" s="8"/>
      <c r="C494" s="9"/>
      <c r="D494" s="9">
        <f>H481</f>
        <v>29.850000000000023</v>
      </c>
      <c r="E494" s="8" t="s">
        <v>16</v>
      </c>
      <c r="F494" s="8"/>
      <c r="G494" s="9"/>
      <c r="H494" s="9"/>
      <c r="I494" s="8"/>
      <c r="J494" s="8"/>
      <c r="K494" s="8"/>
      <c r="L494" s="8"/>
      <c r="M494" s="8"/>
      <c r="N494" s="8"/>
      <c r="O494" s="8"/>
      <c r="P494" s="8"/>
      <c r="Q494" s="10"/>
    </row>
    <row r="495" spans="1:17" x14ac:dyDescent="0.45">
      <c r="A495" s="13" t="s">
        <v>13</v>
      </c>
      <c r="B495" s="8"/>
      <c r="C495" s="9"/>
      <c r="D495" s="9">
        <f>D493+D494</f>
        <v>1548.5700000000002</v>
      </c>
      <c r="E495" s="8"/>
      <c r="F495" s="8"/>
      <c r="G495" s="9"/>
      <c r="H495" s="9"/>
      <c r="I495" s="8"/>
      <c r="J495" s="8"/>
      <c r="K495" s="8"/>
      <c r="L495" s="8"/>
      <c r="M495" s="8"/>
      <c r="N495" s="8"/>
      <c r="O495" s="8"/>
      <c r="P495" s="8"/>
      <c r="Q495" s="10"/>
    </row>
    <row r="496" spans="1:17" x14ac:dyDescent="0.45">
      <c r="A496" s="13" t="s">
        <v>14</v>
      </c>
      <c r="B496" s="8"/>
      <c r="C496" s="9"/>
      <c r="D496" s="9">
        <f>H489</f>
        <v>58.280000000000086</v>
      </c>
      <c r="E496" s="8" t="s">
        <v>17</v>
      </c>
      <c r="F496" s="8"/>
      <c r="G496" s="9"/>
      <c r="H496" s="9"/>
      <c r="I496" s="8"/>
      <c r="J496" s="8"/>
      <c r="K496" s="8"/>
      <c r="L496" s="8"/>
      <c r="M496" s="8"/>
      <c r="N496" s="8"/>
      <c r="O496" s="8"/>
      <c r="P496" s="8"/>
      <c r="Q496" s="10"/>
    </row>
    <row r="497" spans="1:17" x14ac:dyDescent="0.45">
      <c r="A497" s="13" t="s">
        <v>13</v>
      </c>
      <c r="B497" s="8"/>
      <c r="C497" s="9"/>
      <c r="D497" s="27">
        <f>D495-D496</f>
        <v>1490.29</v>
      </c>
      <c r="E497" s="19" t="s">
        <v>18</v>
      </c>
      <c r="F497" s="8"/>
      <c r="G497" s="9"/>
      <c r="H497" s="9"/>
      <c r="I497" s="8"/>
      <c r="J497" s="8"/>
      <c r="K497" s="8"/>
      <c r="L497" s="8"/>
      <c r="M497" s="8"/>
      <c r="N497" s="8"/>
      <c r="O497" s="8"/>
      <c r="P497" s="8"/>
      <c r="Q497" s="10"/>
    </row>
    <row r="498" spans="1:17" ht="14.65" thickBot="1" x14ac:dyDescent="0.5">
      <c r="A498" s="15"/>
      <c r="B498" s="16"/>
      <c r="C498" s="17"/>
      <c r="D498" s="17"/>
      <c r="E498" s="16"/>
      <c r="F498" s="16"/>
      <c r="G498" s="17"/>
      <c r="H498" s="17"/>
      <c r="I498" s="16"/>
      <c r="J498" s="16"/>
      <c r="K498" s="16"/>
      <c r="L498" s="16"/>
      <c r="M498" s="16"/>
      <c r="N498" s="16"/>
      <c r="O498" s="16"/>
      <c r="P498" s="16"/>
      <c r="Q498" s="18"/>
    </row>
    <row r="499" spans="1:17" ht="14.65" thickTop="1" x14ac:dyDescent="0.45"/>
    <row r="500" spans="1:17" ht="14.65" thickBot="1" x14ac:dyDescent="0.5"/>
    <row r="501" spans="1:17" ht="14.65" thickTop="1" x14ac:dyDescent="0.45">
      <c r="A501" s="2"/>
      <c r="B501" s="3"/>
      <c r="C501" s="4">
        <v>44134</v>
      </c>
      <c r="D501" s="5"/>
      <c r="E501" s="3"/>
      <c r="F501" s="3"/>
      <c r="G501" s="5"/>
      <c r="H501" s="5"/>
      <c r="I501" s="3"/>
      <c r="J501" s="3"/>
      <c r="K501" s="3"/>
      <c r="L501" s="20" t="s">
        <v>19</v>
      </c>
      <c r="M501" s="3"/>
      <c r="N501" s="3"/>
      <c r="O501" s="3"/>
      <c r="P501" s="3"/>
      <c r="Q501" s="6"/>
    </row>
    <row r="502" spans="1:17" x14ac:dyDescent="0.45">
      <c r="A502" s="7" t="s">
        <v>5</v>
      </c>
      <c r="B502" s="8"/>
      <c r="C502" s="9"/>
      <c r="D502" s="9"/>
      <c r="E502" s="8"/>
      <c r="F502" s="8"/>
      <c r="G502" s="9"/>
      <c r="H502" s="9"/>
      <c r="I502" s="8"/>
      <c r="J502" s="11" t="s">
        <v>24</v>
      </c>
      <c r="K502" s="8"/>
      <c r="L502" s="11" t="s">
        <v>10</v>
      </c>
      <c r="M502" s="8"/>
      <c r="N502" s="8"/>
      <c r="O502" s="8"/>
      <c r="P502" s="8"/>
      <c r="Q502" s="10"/>
    </row>
    <row r="503" spans="1:17" x14ac:dyDescent="0.45">
      <c r="A503" s="7" t="s">
        <v>0</v>
      </c>
      <c r="B503" s="11" t="s">
        <v>3</v>
      </c>
      <c r="C503" s="12" t="s">
        <v>1</v>
      </c>
      <c r="D503" s="12" t="s">
        <v>4</v>
      </c>
      <c r="E503" s="11" t="s">
        <v>7</v>
      </c>
      <c r="F503" s="8"/>
      <c r="G503" s="12" t="s">
        <v>8</v>
      </c>
      <c r="H503" s="12" t="s">
        <v>9</v>
      </c>
      <c r="I503" s="8"/>
      <c r="J503" s="11" t="s">
        <v>23</v>
      </c>
      <c r="K503" s="8"/>
      <c r="L503" s="31">
        <v>11307.12</v>
      </c>
      <c r="M503" s="8" t="s">
        <v>47</v>
      </c>
      <c r="N503" s="8"/>
      <c r="O503" s="8"/>
      <c r="P503" s="8"/>
      <c r="Q503" s="10"/>
    </row>
    <row r="504" spans="1:17" x14ac:dyDescent="0.45">
      <c r="A504" s="13" t="s">
        <v>54</v>
      </c>
      <c r="B504" s="8">
        <v>17</v>
      </c>
      <c r="C504" s="9">
        <v>57.1</v>
      </c>
      <c r="D504" s="9">
        <f>C504*B504</f>
        <v>970.7</v>
      </c>
      <c r="E504" s="14" t="s">
        <v>37</v>
      </c>
      <c r="F504" s="8"/>
      <c r="G504" s="32">
        <v>57.71</v>
      </c>
      <c r="H504" s="9">
        <f>(B504*G504)-D504</f>
        <v>10.370000000000005</v>
      </c>
      <c r="I504" s="8"/>
      <c r="J504" s="14">
        <f>G504*B504</f>
        <v>981.07</v>
      </c>
      <c r="K504" s="8" t="str">
        <f>"sell "&amp;B504&amp;" "&amp;A504&amp;" @ $"&amp;G504</f>
        <v>sell 17 IXUS @ $57.71</v>
      </c>
      <c r="L504" s="9">
        <f>L503+(G504*B504)</f>
        <v>12288.19</v>
      </c>
      <c r="M504" s="8"/>
      <c r="N504" s="8"/>
      <c r="O504" s="8"/>
      <c r="P504" s="8"/>
      <c r="Q504" s="10"/>
    </row>
    <row r="505" spans="1:17" x14ac:dyDescent="0.45">
      <c r="A505" s="13"/>
      <c r="B505" s="8">
        <v>0</v>
      </c>
      <c r="C505" s="9">
        <v>0</v>
      </c>
      <c r="D505" s="9">
        <f>C505*B505</f>
        <v>0</v>
      </c>
      <c r="E505" s="14"/>
      <c r="F505" s="8"/>
      <c r="G505" s="32">
        <v>0</v>
      </c>
      <c r="H505" s="9">
        <f>(B505*G505)-D505</f>
        <v>0</v>
      </c>
      <c r="I505" s="8"/>
      <c r="J505" s="14">
        <f>G505*B505</f>
        <v>0</v>
      </c>
      <c r="K505" s="8" t="str">
        <f>"sell "&amp;B505&amp;" "&amp;A505&amp;" @ $"&amp;G505</f>
        <v>sell 0  @ $0</v>
      </c>
      <c r="L505" s="9">
        <f>L504+(G505*B505)</f>
        <v>12288.19</v>
      </c>
      <c r="M505" s="8"/>
      <c r="N505" s="8"/>
      <c r="O505" s="8"/>
      <c r="P505" s="8"/>
      <c r="Q505" s="10"/>
    </row>
    <row r="506" spans="1:17" x14ac:dyDescent="0.45">
      <c r="A506" s="13"/>
      <c r="B506" s="8">
        <v>0</v>
      </c>
      <c r="C506" s="9">
        <v>0</v>
      </c>
      <c r="D506" s="9">
        <f>C506*B506</f>
        <v>0</v>
      </c>
      <c r="E506" s="14"/>
      <c r="F506" s="8"/>
      <c r="G506" s="32">
        <v>0</v>
      </c>
      <c r="H506" s="9">
        <f>(B506*G506)-D506</f>
        <v>0</v>
      </c>
      <c r="I506" s="8"/>
      <c r="J506" s="14">
        <f>G506*B506</f>
        <v>0</v>
      </c>
      <c r="K506" s="8" t="str">
        <f>"sell "&amp;B506&amp;" "&amp;A506&amp;" @ $"&amp;G506</f>
        <v>sell 0  @ $0</v>
      </c>
      <c r="L506" s="9">
        <f>L505+(G506*B506)</f>
        <v>12288.19</v>
      </c>
      <c r="M506" s="8" t="s">
        <v>22</v>
      </c>
      <c r="N506" s="8"/>
      <c r="O506" s="8"/>
      <c r="P506" s="8"/>
      <c r="Q506" s="10"/>
    </row>
    <row r="507" spans="1:17" x14ac:dyDescent="0.45">
      <c r="A507" s="13"/>
      <c r="B507" s="8"/>
      <c r="C507" s="9"/>
      <c r="D507" s="9">
        <f>SUM(D504:D506)</f>
        <v>970.7</v>
      </c>
      <c r="E507" s="8"/>
      <c r="F507" s="8"/>
      <c r="G507" s="32"/>
      <c r="H507" s="9">
        <f>SUM(H504:H506)</f>
        <v>10.370000000000005</v>
      </c>
      <c r="I507" s="8"/>
      <c r="J507" s="14">
        <f>SUM(J504:J506)</f>
        <v>981.07</v>
      </c>
      <c r="K507" s="8"/>
      <c r="L507" s="9"/>
      <c r="M507" s="8"/>
      <c r="N507" s="8"/>
      <c r="O507" s="8"/>
      <c r="P507" s="8"/>
      <c r="Q507" s="10"/>
    </row>
    <row r="508" spans="1:17" x14ac:dyDescent="0.45">
      <c r="A508" s="13"/>
      <c r="B508" s="8"/>
      <c r="C508" s="9"/>
      <c r="D508" s="9"/>
      <c r="E508" s="8"/>
      <c r="F508" s="8"/>
      <c r="G508" s="32"/>
      <c r="H508" s="9"/>
      <c r="I508" s="8"/>
      <c r="J508" s="8"/>
      <c r="K508" s="8"/>
      <c r="L508" s="9"/>
      <c r="M508" s="8"/>
      <c r="N508" s="8"/>
      <c r="O508" s="8"/>
      <c r="P508" s="8"/>
      <c r="Q508" s="10"/>
    </row>
    <row r="509" spans="1:17" x14ac:dyDescent="0.45">
      <c r="A509" s="13"/>
      <c r="B509" s="8"/>
      <c r="C509" s="9"/>
      <c r="D509" s="9"/>
      <c r="E509" s="19"/>
      <c r="F509" s="8"/>
      <c r="G509" s="32"/>
      <c r="H509" s="9"/>
      <c r="I509" s="8"/>
      <c r="J509" s="8"/>
      <c r="K509" s="8"/>
      <c r="L509" s="9"/>
      <c r="M509" s="11" t="s">
        <v>20</v>
      </c>
      <c r="N509" s="8"/>
      <c r="O509" s="8"/>
      <c r="P509" s="8"/>
      <c r="Q509" s="10"/>
    </row>
    <row r="510" spans="1:17" x14ac:dyDescent="0.45">
      <c r="A510" s="7" t="s">
        <v>6</v>
      </c>
      <c r="B510" s="8"/>
      <c r="C510" s="9"/>
      <c r="D510" s="9"/>
      <c r="E510" s="19"/>
      <c r="F510" s="8"/>
      <c r="G510" s="32"/>
      <c r="H510" s="9"/>
      <c r="I510" s="8"/>
      <c r="J510" s="8"/>
      <c r="K510" s="8"/>
      <c r="L510" s="9"/>
      <c r="M510" s="11" t="s">
        <v>21</v>
      </c>
      <c r="N510" s="8"/>
      <c r="O510" s="8"/>
      <c r="P510" s="8"/>
      <c r="Q510" s="10"/>
    </row>
    <row r="511" spans="1:17" x14ac:dyDescent="0.45">
      <c r="A511" s="7" t="s">
        <v>0</v>
      </c>
      <c r="B511" s="11" t="s">
        <v>3</v>
      </c>
      <c r="C511" s="12" t="s">
        <v>1</v>
      </c>
      <c r="D511" s="12" t="s">
        <v>2</v>
      </c>
      <c r="E511" s="22" t="s">
        <v>7</v>
      </c>
      <c r="F511" s="8"/>
      <c r="G511" s="33" t="s">
        <v>8</v>
      </c>
      <c r="H511" s="12" t="s">
        <v>9</v>
      </c>
      <c r="I511" s="8"/>
      <c r="J511" s="8"/>
      <c r="K511" s="8"/>
      <c r="L511" s="9"/>
      <c r="M511" s="14">
        <f>L506</f>
        <v>12288.19</v>
      </c>
      <c r="N511" s="8"/>
      <c r="O511" s="8"/>
      <c r="P511" s="8"/>
      <c r="Q511" s="10"/>
    </row>
    <row r="512" spans="1:17" x14ac:dyDescent="0.45">
      <c r="A512" s="13" t="s">
        <v>61</v>
      </c>
      <c r="B512" s="8">
        <v>17</v>
      </c>
      <c r="C512" s="9">
        <v>37.28</v>
      </c>
      <c r="D512" s="9">
        <f>C512*B512</f>
        <v>633.76</v>
      </c>
      <c r="E512" s="14" t="s">
        <v>37</v>
      </c>
      <c r="F512" s="8"/>
      <c r="G512" s="32">
        <v>37.880000000000003</v>
      </c>
      <c r="H512" s="9">
        <f>(B512*G512)-D512</f>
        <v>10.200000000000045</v>
      </c>
      <c r="I512" s="8"/>
      <c r="J512" s="8"/>
      <c r="K512" s="8" t="str">
        <f>"buy "&amp;B512&amp;" "&amp;A512&amp;" @ $"&amp;G512</f>
        <v>buy 17 LOB @ $37.88</v>
      </c>
      <c r="L512" s="9">
        <f>L506-(G512*B512)</f>
        <v>11644.23</v>
      </c>
      <c r="M512" s="14">
        <f>L503-(G512*B512)</f>
        <v>10663.16</v>
      </c>
      <c r="N512" s="8"/>
      <c r="O512" s="8"/>
      <c r="P512" s="8"/>
      <c r="Q512" s="10"/>
    </row>
    <row r="513" spans="1:17" x14ac:dyDescent="0.45">
      <c r="A513" s="13" t="s">
        <v>62</v>
      </c>
      <c r="B513" s="8">
        <v>15</v>
      </c>
      <c r="C513" s="9">
        <v>22.28</v>
      </c>
      <c r="D513" s="9">
        <f>C513*B513</f>
        <v>334.20000000000005</v>
      </c>
      <c r="E513" s="14" t="s">
        <v>37</v>
      </c>
      <c r="F513" s="8"/>
      <c r="G513" s="32">
        <v>22.7</v>
      </c>
      <c r="H513" s="9">
        <f>(B513*G513)-D513</f>
        <v>6.2999999999999545</v>
      </c>
      <c r="I513" s="8"/>
      <c r="J513" s="8"/>
      <c r="K513" s="8" t="str">
        <f>"buy "&amp;B513&amp;" "&amp;A513&amp;" @ $"&amp;G513</f>
        <v>buy 15 SIG @ $22.7</v>
      </c>
      <c r="L513" s="9">
        <f>L512-(G513*B513)</f>
        <v>11303.73</v>
      </c>
      <c r="M513" s="14">
        <f>M512-(G513*B513)</f>
        <v>10322.66</v>
      </c>
      <c r="N513" s="8"/>
      <c r="O513" s="8"/>
      <c r="P513" s="8"/>
      <c r="Q513" s="10"/>
    </row>
    <row r="514" spans="1:17" x14ac:dyDescent="0.45">
      <c r="A514" s="23" t="s">
        <v>63</v>
      </c>
      <c r="B514" s="24">
        <v>15</v>
      </c>
      <c r="C514" s="25">
        <v>122.1</v>
      </c>
      <c r="D514" s="25">
        <f>C514*B514</f>
        <v>1831.5</v>
      </c>
      <c r="E514" s="14" t="s">
        <v>37</v>
      </c>
      <c r="F514" s="24"/>
      <c r="G514" s="34">
        <v>117.12</v>
      </c>
      <c r="H514" s="25">
        <f>(B514*G514)-D514</f>
        <v>-74.699999999999818</v>
      </c>
      <c r="I514" s="8"/>
      <c r="J514" s="8"/>
      <c r="K514" s="8" t="str">
        <f>"buy "&amp;B514&amp;" "&amp;A514&amp;" @ $"&amp;G514</f>
        <v>buy 15 NVCR @ $117.12</v>
      </c>
      <c r="L514" s="9">
        <f>L513-(G514*B514)</f>
        <v>9546.93</v>
      </c>
      <c r="M514" s="14">
        <f>M513-(G514*B514)</f>
        <v>8565.86</v>
      </c>
      <c r="N514" s="8" t="str">
        <f>"$"&amp;ROUND(M514,2)&amp;" will be the balance in the account after purchases.  "</f>
        <v xml:space="preserve">$8565.86 will be the balance in the account after purchases.  </v>
      </c>
      <c r="O514" s="8"/>
      <c r="P514" s="8"/>
      <c r="Q514" s="10"/>
    </row>
    <row r="515" spans="1:17" x14ac:dyDescent="0.45">
      <c r="A515" s="13"/>
      <c r="B515" s="8"/>
      <c r="C515" s="9"/>
      <c r="D515" s="9">
        <f>SUM(D512:D514)</f>
        <v>2799.46</v>
      </c>
      <c r="E515" s="8"/>
      <c r="F515" s="8"/>
      <c r="G515" s="9" t="s">
        <v>15</v>
      </c>
      <c r="H515" s="9">
        <f>SUM(H512:H514)</f>
        <v>-58.199999999999818</v>
      </c>
      <c r="I515" s="8"/>
      <c r="J515" s="8"/>
      <c r="K515" s="8"/>
      <c r="L515" s="9"/>
      <c r="M515" s="8"/>
      <c r="N515" s="8" t="s">
        <v>27</v>
      </c>
      <c r="O515" s="8"/>
      <c r="P515" s="8"/>
      <c r="Q515" s="10"/>
    </row>
    <row r="516" spans="1:17" x14ac:dyDescent="0.45">
      <c r="A516" s="13"/>
      <c r="B516" s="8"/>
      <c r="C516" s="9"/>
      <c r="D516" s="9"/>
      <c r="E516" s="8"/>
      <c r="F516" s="8"/>
      <c r="G516" s="9"/>
      <c r="H516" s="9"/>
      <c r="I516" s="8"/>
      <c r="J516" s="8"/>
      <c r="K516" s="8"/>
      <c r="L516" s="9"/>
      <c r="M516" s="11" t="str">
        <f>IF(J507+M514&gt;0,"Credit Surplus","Credit Shortage")</f>
        <v>Credit Surplus</v>
      </c>
      <c r="N516" s="14">
        <f>J507+M514</f>
        <v>9546.93</v>
      </c>
      <c r="O516" s="8" t="s">
        <v>60</v>
      </c>
      <c r="P516" s="8"/>
      <c r="Q516" s="10"/>
    </row>
    <row r="517" spans="1:17" x14ac:dyDescent="0.45">
      <c r="A517" s="13"/>
      <c r="B517" s="8"/>
      <c r="C517" s="9"/>
      <c r="D517" s="9"/>
      <c r="E517" s="8"/>
      <c r="F517" s="8"/>
      <c r="G517" s="9"/>
      <c r="H517" s="9"/>
      <c r="I517" s="8"/>
      <c r="J517" s="8"/>
      <c r="K517" s="8"/>
      <c r="L517" s="9"/>
      <c r="M517" s="8"/>
      <c r="N517" s="8"/>
      <c r="O517" s="8"/>
      <c r="P517" s="8"/>
      <c r="Q517" s="10"/>
    </row>
    <row r="518" spans="1:17" x14ac:dyDescent="0.45">
      <c r="A518" s="13"/>
      <c r="B518" s="8"/>
      <c r="C518" s="9"/>
      <c r="D518" s="9"/>
      <c r="E518" s="8"/>
      <c r="F518" s="8"/>
      <c r="G518" s="9"/>
      <c r="H518" s="9"/>
      <c r="I518" s="8"/>
      <c r="J518" s="8"/>
      <c r="K518" s="8"/>
      <c r="L518" s="8"/>
      <c r="M518" s="8"/>
      <c r="N518" s="8"/>
      <c r="O518" s="8"/>
      <c r="P518" s="8"/>
      <c r="Q518" s="10"/>
    </row>
    <row r="519" spans="1:17" x14ac:dyDescent="0.45">
      <c r="A519" s="13" t="s">
        <v>11</v>
      </c>
      <c r="B519" s="8"/>
      <c r="C519" s="9"/>
      <c r="D519" s="21">
        <v>1163.06</v>
      </c>
      <c r="E519" s="8" t="s">
        <v>25</v>
      </c>
      <c r="F519" s="8"/>
      <c r="G519" s="9"/>
      <c r="H519" s="9"/>
      <c r="I519" s="8"/>
      <c r="J519" s="8"/>
      <c r="K519" s="8"/>
      <c r="L519" s="8"/>
      <c r="M519" s="8"/>
      <c r="N519" s="8"/>
      <c r="O519" s="8"/>
      <c r="P519" s="8"/>
      <c r="Q519" s="10"/>
    </row>
    <row r="520" spans="1:17" x14ac:dyDescent="0.45">
      <c r="A520" s="13" t="s">
        <v>12</v>
      </c>
      <c r="B520" s="8"/>
      <c r="C520" s="9"/>
      <c r="D520" s="9">
        <f>H507</f>
        <v>10.370000000000005</v>
      </c>
      <c r="E520" s="8" t="s">
        <v>16</v>
      </c>
      <c r="F520" s="8"/>
      <c r="G520" s="9"/>
      <c r="H520" s="9"/>
      <c r="I520" s="8"/>
      <c r="J520" s="8"/>
      <c r="K520" s="8"/>
      <c r="L520" s="8"/>
      <c r="M520" s="8"/>
      <c r="N520" s="8"/>
      <c r="O520" s="8"/>
      <c r="P520" s="8"/>
      <c r="Q520" s="10"/>
    </row>
    <row r="521" spans="1:17" x14ac:dyDescent="0.45">
      <c r="A521" s="13" t="s">
        <v>13</v>
      </c>
      <c r="B521" s="8"/>
      <c r="C521" s="9"/>
      <c r="D521" s="9">
        <f>D519+D520</f>
        <v>1173.4299999999998</v>
      </c>
      <c r="E521" s="8"/>
      <c r="F521" s="8"/>
      <c r="G521" s="9"/>
      <c r="H521" s="9"/>
      <c r="I521" s="8"/>
      <c r="J521" s="8"/>
      <c r="K521" s="8"/>
      <c r="L521" s="8"/>
      <c r="M521" s="8"/>
      <c r="N521" s="8"/>
      <c r="O521" s="8"/>
      <c r="P521" s="8"/>
      <c r="Q521" s="10"/>
    </row>
    <row r="522" spans="1:17" x14ac:dyDescent="0.45">
      <c r="A522" s="13" t="s">
        <v>14</v>
      </c>
      <c r="B522" s="8"/>
      <c r="C522" s="9"/>
      <c r="D522" s="9">
        <f>H515</f>
        <v>-58.199999999999818</v>
      </c>
      <c r="E522" s="8" t="s">
        <v>17</v>
      </c>
      <c r="F522" s="8"/>
      <c r="G522" s="9"/>
      <c r="H522" s="9"/>
      <c r="I522" s="8"/>
      <c r="J522" s="8"/>
      <c r="K522" s="8"/>
      <c r="L522" s="8"/>
      <c r="M522" s="8"/>
      <c r="N522" s="8"/>
      <c r="O522" s="8"/>
      <c r="P522" s="8"/>
      <c r="Q522" s="10"/>
    </row>
    <row r="523" spans="1:17" x14ac:dyDescent="0.45">
      <c r="A523" s="13" t="s">
        <v>13</v>
      </c>
      <c r="B523" s="8"/>
      <c r="C523" s="9"/>
      <c r="D523" s="27">
        <f>D521-D522</f>
        <v>1231.6299999999997</v>
      </c>
      <c r="E523" s="19" t="s">
        <v>18</v>
      </c>
      <c r="F523" s="8"/>
      <c r="G523" s="9"/>
      <c r="H523" s="9"/>
      <c r="I523" s="8"/>
      <c r="J523" s="8"/>
      <c r="K523" s="8"/>
      <c r="L523" s="8"/>
      <c r="M523" s="8"/>
      <c r="N523" s="8"/>
      <c r="O523" s="8"/>
      <c r="P523" s="8"/>
      <c r="Q523" s="10"/>
    </row>
    <row r="524" spans="1:17" ht="14.65" thickBot="1" x14ac:dyDescent="0.5">
      <c r="A524" s="15"/>
      <c r="B524" s="16"/>
      <c r="C524" s="17"/>
      <c r="D524" s="17"/>
      <c r="E524" s="16"/>
      <c r="F524" s="16"/>
      <c r="G524" s="17"/>
      <c r="H524" s="17"/>
      <c r="I524" s="16"/>
      <c r="J524" s="16"/>
      <c r="K524" s="16"/>
      <c r="L524" s="16"/>
      <c r="M524" s="16"/>
      <c r="N524" s="16"/>
      <c r="O524" s="16"/>
      <c r="P524" s="16"/>
      <c r="Q524" s="18"/>
    </row>
    <row r="525" spans="1:17" ht="14.65" thickTop="1" x14ac:dyDescent="0.45"/>
    <row r="526" spans="1:17" ht="14.65" thickBot="1" x14ac:dyDescent="0.5"/>
    <row r="527" spans="1:17" ht="14.65" thickTop="1" x14ac:dyDescent="0.45">
      <c r="A527" s="2"/>
      <c r="B527" s="3"/>
      <c r="C527" s="4">
        <v>44104</v>
      </c>
      <c r="D527" s="5"/>
      <c r="E527" s="3"/>
      <c r="F527" s="3"/>
      <c r="G527" s="5"/>
      <c r="H527" s="5"/>
      <c r="I527" s="3"/>
      <c r="J527" s="3"/>
      <c r="K527" s="3"/>
      <c r="L527" s="20" t="s">
        <v>19</v>
      </c>
      <c r="M527" s="3"/>
      <c r="N527" s="3"/>
      <c r="O527" s="3"/>
      <c r="P527" s="3"/>
      <c r="Q527" s="6"/>
    </row>
    <row r="528" spans="1:17" x14ac:dyDescent="0.45">
      <c r="A528" s="7" t="s">
        <v>5</v>
      </c>
      <c r="B528" s="8"/>
      <c r="C528" s="9"/>
      <c r="D528" s="9"/>
      <c r="E528" s="8"/>
      <c r="F528" s="8"/>
      <c r="G528" s="9"/>
      <c r="H528" s="9"/>
      <c r="I528" s="8"/>
      <c r="J528" s="11" t="s">
        <v>24</v>
      </c>
      <c r="K528" s="8"/>
      <c r="L528" s="11" t="s">
        <v>10</v>
      </c>
      <c r="M528" s="8"/>
      <c r="N528" s="8"/>
      <c r="O528" s="8"/>
      <c r="P528" s="8"/>
      <c r="Q528" s="10"/>
    </row>
    <row r="529" spans="1:17" x14ac:dyDescent="0.45">
      <c r="A529" s="7" t="s">
        <v>0</v>
      </c>
      <c r="B529" s="11" t="s">
        <v>3</v>
      </c>
      <c r="C529" s="12" t="s">
        <v>1</v>
      </c>
      <c r="D529" s="12" t="s">
        <v>4</v>
      </c>
      <c r="E529" s="11" t="s">
        <v>7</v>
      </c>
      <c r="F529" s="8"/>
      <c r="G529" s="12" t="s">
        <v>8</v>
      </c>
      <c r="H529" s="12" t="s">
        <v>9</v>
      </c>
      <c r="I529" s="8"/>
      <c r="J529" s="11" t="s">
        <v>23</v>
      </c>
      <c r="K529" s="8"/>
      <c r="L529" s="31">
        <v>16391.52</v>
      </c>
      <c r="M529" s="8" t="s">
        <v>47</v>
      </c>
      <c r="N529" s="8"/>
      <c r="O529" s="8"/>
      <c r="P529" s="8"/>
      <c r="Q529" s="10"/>
    </row>
    <row r="530" spans="1:17" x14ac:dyDescent="0.45">
      <c r="A530" s="13" t="s">
        <v>51</v>
      </c>
      <c r="B530" s="8">
        <v>3</v>
      </c>
      <c r="C530" s="9">
        <v>174.57</v>
      </c>
      <c r="D530" s="9">
        <f>C530*B530</f>
        <v>523.71</v>
      </c>
      <c r="E530" s="14" t="s">
        <v>33</v>
      </c>
      <c r="F530" s="8"/>
      <c r="G530" s="32">
        <v>177.14</v>
      </c>
      <c r="H530" s="9">
        <f>(B530*G530)-D530</f>
        <v>7.7099999999999227</v>
      </c>
      <c r="I530" s="8"/>
      <c r="J530" s="14">
        <f>G530*B530</f>
        <v>531.41999999999996</v>
      </c>
      <c r="K530" s="8" t="str">
        <f>"sell "&amp;B530&amp;" "&amp;A530&amp;" @ $"&amp;G530</f>
        <v>sell 3 BAND @ $177.14</v>
      </c>
      <c r="L530" s="9">
        <f>L529+(G530*B530)</f>
        <v>16922.939999999999</v>
      </c>
      <c r="M530" s="8"/>
      <c r="N530" s="8"/>
      <c r="O530" s="8"/>
      <c r="P530" s="8"/>
      <c r="Q530" s="10"/>
    </row>
    <row r="531" spans="1:17" x14ac:dyDescent="0.45">
      <c r="A531" s="13" t="s">
        <v>52</v>
      </c>
      <c r="B531" s="8">
        <v>3</v>
      </c>
      <c r="C531" s="9">
        <v>75.900000000000006</v>
      </c>
      <c r="D531" s="9">
        <f>C531*B531</f>
        <v>227.70000000000002</v>
      </c>
      <c r="E531" s="14" t="s">
        <v>33</v>
      </c>
      <c r="F531" s="8"/>
      <c r="G531" s="32">
        <v>76.75</v>
      </c>
      <c r="H531" s="9">
        <f>(B531*G531)-D531</f>
        <v>2.5499999999999829</v>
      </c>
      <c r="I531" s="8"/>
      <c r="J531" s="14">
        <f>G531*B531</f>
        <v>230.25</v>
      </c>
      <c r="K531" s="8" t="str">
        <f>"sell "&amp;B531&amp;" "&amp;A531&amp;" @ $"&amp;G531</f>
        <v>sell 3 IRBT @ $76.75</v>
      </c>
      <c r="L531" s="9">
        <f>L530+(G531*B531)</f>
        <v>17153.189999999999</v>
      </c>
      <c r="M531" s="8"/>
      <c r="N531" s="8"/>
      <c r="O531" s="8"/>
      <c r="P531" s="8"/>
      <c r="Q531" s="10"/>
    </row>
    <row r="532" spans="1:17" x14ac:dyDescent="0.45">
      <c r="A532" s="13" t="s">
        <v>53</v>
      </c>
      <c r="B532" s="8">
        <v>3</v>
      </c>
      <c r="C532" s="9">
        <v>213.85</v>
      </c>
      <c r="D532" s="9">
        <f>C532*B532</f>
        <v>641.54999999999995</v>
      </c>
      <c r="E532" s="14" t="s">
        <v>33</v>
      </c>
      <c r="F532" s="8"/>
      <c r="G532" s="32">
        <v>216</v>
      </c>
      <c r="H532" s="9">
        <f>(B532*G532)-D532</f>
        <v>6.4500000000000455</v>
      </c>
      <c r="I532" s="8"/>
      <c r="J532" s="14">
        <f>G532*B532</f>
        <v>648</v>
      </c>
      <c r="K532" s="8" t="str">
        <f>"sell "&amp;B532&amp;" "&amp;A532&amp;" @ $"&amp;G532</f>
        <v>sell 3 OKTA @ $216</v>
      </c>
      <c r="L532" s="9">
        <f>L531+(G532*B532)</f>
        <v>17801.189999999999</v>
      </c>
      <c r="M532" s="8" t="s">
        <v>22</v>
      </c>
      <c r="N532" s="8"/>
      <c r="O532" s="8"/>
      <c r="P532" s="8"/>
      <c r="Q532" s="10"/>
    </row>
    <row r="533" spans="1:17" x14ac:dyDescent="0.45">
      <c r="A533" s="13"/>
      <c r="B533" s="8"/>
      <c r="C533" s="9"/>
      <c r="D533" s="9">
        <f>SUM(D530:D532)</f>
        <v>1392.96</v>
      </c>
      <c r="E533" s="8"/>
      <c r="F533" s="8"/>
      <c r="G533" s="32"/>
      <c r="H533" s="9">
        <f>SUM(H530:H532)</f>
        <v>16.709999999999951</v>
      </c>
      <c r="I533" s="8"/>
      <c r="J533" s="14">
        <f>SUM(J530:J532)</f>
        <v>1409.67</v>
      </c>
      <c r="K533" s="8"/>
      <c r="L533" s="9"/>
      <c r="M533" s="8"/>
      <c r="N533" s="8"/>
      <c r="O533" s="8"/>
      <c r="P533" s="8"/>
      <c r="Q533" s="10"/>
    </row>
    <row r="534" spans="1:17" x14ac:dyDescent="0.45">
      <c r="A534" s="13"/>
      <c r="B534" s="8"/>
      <c r="C534" s="9"/>
      <c r="D534" s="9"/>
      <c r="E534" s="8"/>
      <c r="F534" s="8"/>
      <c r="G534" s="32"/>
      <c r="H534" s="9"/>
      <c r="I534" s="8"/>
      <c r="J534" s="8"/>
      <c r="K534" s="8"/>
      <c r="L534" s="9"/>
      <c r="M534" s="8"/>
      <c r="N534" s="8"/>
      <c r="O534" s="8"/>
      <c r="P534" s="8"/>
      <c r="Q534" s="10"/>
    </row>
    <row r="535" spans="1:17" x14ac:dyDescent="0.45">
      <c r="A535" s="13"/>
      <c r="B535" s="8"/>
      <c r="C535" s="9"/>
      <c r="D535" s="9"/>
      <c r="E535" s="19"/>
      <c r="F535" s="8"/>
      <c r="G535" s="32"/>
      <c r="H535" s="9"/>
      <c r="I535" s="8"/>
      <c r="J535" s="8"/>
      <c r="K535" s="8"/>
      <c r="L535" s="9"/>
      <c r="M535" s="11" t="s">
        <v>20</v>
      </c>
      <c r="N535" s="8"/>
      <c r="O535" s="8"/>
      <c r="P535" s="8"/>
      <c r="Q535" s="10"/>
    </row>
    <row r="536" spans="1:17" x14ac:dyDescent="0.45">
      <c r="A536" s="7" t="s">
        <v>6</v>
      </c>
      <c r="B536" s="8"/>
      <c r="C536" s="9"/>
      <c r="D536" s="9"/>
      <c r="E536" s="19"/>
      <c r="F536" s="8"/>
      <c r="G536" s="32"/>
      <c r="H536" s="9"/>
      <c r="I536" s="8"/>
      <c r="J536" s="8"/>
      <c r="K536" s="8"/>
      <c r="L536" s="9"/>
      <c r="M536" s="11" t="s">
        <v>21</v>
      </c>
      <c r="N536" s="8"/>
      <c r="O536" s="8"/>
      <c r="P536" s="8"/>
      <c r="Q536" s="10"/>
    </row>
    <row r="537" spans="1:17" x14ac:dyDescent="0.45">
      <c r="A537" s="7" t="s">
        <v>0</v>
      </c>
      <c r="B537" s="11" t="s">
        <v>3</v>
      </c>
      <c r="C537" s="12" t="s">
        <v>1</v>
      </c>
      <c r="D537" s="12" t="s">
        <v>2</v>
      </c>
      <c r="E537" s="22" t="s">
        <v>7</v>
      </c>
      <c r="F537" s="8"/>
      <c r="G537" s="33" t="s">
        <v>8</v>
      </c>
      <c r="H537" s="12" t="s">
        <v>9</v>
      </c>
      <c r="I537" s="8"/>
      <c r="J537" s="8"/>
      <c r="K537" s="8"/>
      <c r="L537" s="9"/>
      <c r="M537" s="14">
        <f>L532</f>
        <v>17801.189999999999</v>
      </c>
      <c r="N537" s="8"/>
      <c r="O537" s="8"/>
      <c r="P537" s="8"/>
      <c r="Q537" s="10"/>
    </row>
    <row r="538" spans="1:17" x14ac:dyDescent="0.45">
      <c r="A538" s="13" t="s">
        <v>58</v>
      </c>
      <c r="B538" s="8">
        <v>5</v>
      </c>
      <c r="C538" s="9">
        <v>251.52</v>
      </c>
      <c r="D538" s="9">
        <f>C538*B538</f>
        <v>1257.6000000000001</v>
      </c>
      <c r="E538" s="14" t="s">
        <v>33</v>
      </c>
      <c r="F538" s="8"/>
      <c r="G538" s="32">
        <v>255.26</v>
      </c>
      <c r="H538" s="9">
        <f>(B538*G538)-D538</f>
        <v>18.699999999999818</v>
      </c>
      <c r="I538" s="8"/>
      <c r="J538" s="8"/>
      <c r="K538" s="8" t="str">
        <f>"buy "&amp;B538&amp;" "&amp;A538&amp;" @ $"&amp;G538</f>
        <v>buy 5 FDX @ $255.26</v>
      </c>
      <c r="L538" s="9">
        <f>L532-(G538*B538)</f>
        <v>16524.89</v>
      </c>
      <c r="M538" s="14">
        <f>L529-(G538*B538)</f>
        <v>15115.220000000001</v>
      </c>
      <c r="N538" s="8"/>
      <c r="O538" s="8"/>
      <c r="P538" s="8"/>
      <c r="Q538" s="10"/>
    </row>
    <row r="539" spans="1:17" x14ac:dyDescent="0.45">
      <c r="A539" s="13" t="s">
        <v>59</v>
      </c>
      <c r="B539" s="8">
        <v>11</v>
      </c>
      <c r="C539" s="9">
        <v>99.24</v>
      </c>
      <c r="D539" s="9">
        <f>C539*B539</f>
        <v>1091.6399999999999</v>
      </c>
      <c r="E539" s="14" t="s">
        <v>33</v>
      </c>
      <c r="F539" s="8"/>
      <c r="G539" s="32">
        <v>99.97</v>
      </c>
      <c r="H539" s="9">
        <f>(B539*G539)-D539</f>
        <v>8.0300000000002001</v>
      </c>
      <c r="I539" s="8"/>
      <c r="J539" s="8"/>
      <c r="K539" s="8" t="str">
        <f>"buy "&amp;B539&amp;" "&amp;A539&amp;" @ $"&amp;G539</f>
        <v>buy 11 PTON @ $99.97</v>
      </c>
      <c r="L539" s="9">
        <f>L538-(G539*B539)</f>
        <v>15425.22</v>
      </c>
      <c r="M539" s="14">
        <f>M538-(G539*B539)</f>
        <v>14015.550000000001</v>
      </c>
      <c r="N539" s="8"/>
      <c r="O539" s="8"/>
      <c r="P539" s="8"/>
      <c r="Q539" s="10"/>
    </row>
    <row r="540" spans="1:17" x14ac:dyDescent="0.45">
      <c r="A540" s="23" t="s">
        <v>35</v>
      </c>
      <c r="B540" s="24">
        <v>19</v>
      </c>
      <c r="C540" s="25">
        <v>22.32</v>
      </c>
      <c r="D540" s="25">
        <f>C540*B540</f>
        <v>424.08</v>
      </c>
      <c r="E540" s="14" t="s">
        <v>33</v>
      </c>
      <c r="F540" s="24"/>
      <c r="G540" s="34">
        <v>22.39</v>
      </c>
      <c r="H540" s="25">
        <f>(B540*G540)-D540</f>
        <v>1.3300000000000409</v>
      </c>
      <c r="I540" s="8"/>
      <c r="J540" s="8"/>
      <c r="K540" s="8" t="str">
        <f>"buy "&amp;B540&amp;" "&amp;A540&amp;" @ $"&amp;G540</f>
        <v>buy 19 COOP @ $22.39</v>
      </c>
      <c r="L540" s="9">
        <f>L539-(G540*B540)</f>
        <v>14999.81</v>
      </c>
      <c r="M540" s="14">
        <f>M539-(G540*B540)</f>
        <v>13590.140000000001</v>
      </c>
      <c r="N540" s="8" t="str">
        <f>"$"&amp;ROUND(M540,2)&amp;" will be the balance in the account after purchases.  "</f>
        <v xml:space="preserve">$13590.14 will be the balance in the account after purchases.  </v>
      </c>
      <c r="O540" s="8"/>
      <c r="P540" s="8"/>
      <c r="Q540" s="10"/>
    </row>
    <row r="541" spans="1:17" x14ac:dyDescent="0.45">
      <c r="A541" s="13"/>
      <c r="B541" s="8"/>
      <c r="C541" s="9"/>
      <c r="D541" s="9">
        <f>SUM(D538:D540)</f>
        <v>2773.3199999999997</v>
      </c>
      <c r="E541" s="8"/>
      <c r="F541" s="8"/>
      <c r="G541" s="9" t="s">
        <v>15</v>
      </c>
      <c r="H541" s="9">
        <f>SUM(H538:H540)</f>
        <v>28.060000000000059</v>
      </c>
      <c r="I541" s="8"/>
      <c r="J541" s="8"/>
      <c r="K541" s="8"/>
      <c r="L541" s="9"/>
      <c r="M541" s="8"/>
      <c r="N541" s="8" t="s">
        <v>27</v>
      </c>
      <c r="O541" s="8"/>
      <c r="P541" s="8"/>
      <c r="Q541" s="10"/>
    </row>
    <row r="542" spans="1:17" x14ac:dyDescent="0.45">
      <c r="A542" s="13"/>
      <c r="B542" s="8"/>
      <c r="C542" s="9"/>
      <c r="D542" s="9"/>
      <c r="E542" s="8"/>
      <c r="F542" s="8"/>
      <c r="G542" s="9"/>
      <c r="H542" s="9"/>
      <c r="I542" s="8"/>
      <c r="J542" s="8"/>
      <c r="K542" s="8"/>
      <c r="L542" s="9"/>
      <c r="M542" s="11" t="str">
        <f>IF(J533+M540&gt;0,"Credit Surplus","Credit Shortage")</f>
        <v>Credit Surplus</v>
      </c>
      <c r="N542" s="14">
        <f>J533+M540</f>
        <v>14999.810000000001</v>
      </c>
      <c r="O542" s="8" t="s">
        <v>60</v>
      </c>
      <c r="P542" s="8"/>
      <c r="Q542" s="10"/>
    </row>
    <row r="543" spans="1:17" x14ac:dyDescent="0.45">
      <c r="A543" s="13"/>
      <c r="B543" s="8"/>
      <c r="C543" s="9"/>
      <c r="D543" s="9"/>
      <c r="E543" s="8"/>
      <c r="F543" s="8"/>
      <c r="G543" s="9"/>
      <c r="H543" s="9"/>
      <c r="I543" s="8"/>
      <c r="J543" s="8"/>
      <c r="K543" s="8"/>
      <c r="L543" s="9"/>
      <c r="M543" s="8"/>
      <c r="N543" s="8"/>
      <c r="O543" s="8"/>
      <c r="P543" s="8"/>
      <c r="Q543" s="10"/>
    </row>
    <row r="544" spans="1:17" x14ac:dyDescent="0.45">
      <c r="A544" s="13"/>
      <c r="B544" s="8"/>
      <c r="C544" s="9"/>
      <c r="D544" s="9"/>
      <c r="E544" s="8"/>
      <c r="F544" s="8"/>
      <c r="G544" s="9"/>
      <c r="H544" s="9"/>
      <c r="I544" s="8"/>
      <c r="J544" s="8"/>
      <c r="K544" s="8"/>
      <c r="L544" s="8"/>
      <c r="M544" s="8"/>
      <c r="N544" s="8"/>
      <c r="O544" s="8"/>
      <c r="P544" s="8"/>
      <c r="Q544" s="10"/>
    </row>
    <row r="545" spans="1:17" x14ac:dyDescent="0.45">
      <c r="A545" s="13" t="s">
        <v>11</v>
      </c>
      <c r="B545" s="8"/>
      <c r="C545" s="9"/>
      <c r="D545" s="21">
        <v>2991.82</v>
      </c>
      <c r="E545" s="8" t="s">
        <v>25</v>
      </c>
      <c r="F545" s="8"/>
      <c r="G545" s="9"/>
      <c r="H545" s="9"/>
      <c r="I545" s="8"/>
      <c r="J545" s="8"/>
      <c r="K545" s="8"/>
      <c r="L545" s="8"/>
      <c r="M545" s="8"/>
      <c r="N545" s="8"/>
      <c r="O545" s="8"/>
      <c r="P545" s="8"/>
      <c r="Q545" s="10"/>
    </row>
    <row r="546" spans="1:17" x14ac:dyDescent="0.45">
      <c r="A546" s="13" t="s">
        <v>12</v>
      </c>
      <c r="B546" s="8"/>
      <c r="C546" s="9"/>
      <c r="D546" s="9">
        <f>H533</f>
        <v>16.709999999999951</v>
      </c>
      <c r="E546" s="8" t="s">
        <v>16</v>
      </c>
      <c r="F546" s="8"/>
      <c r="G546" s="9"/>
      <c r="H546" s="9"/>
      <c r="I546" s="8"/>
      <c r="J546" s="8"/>
      <c r="K546" s="8"/>
      <c r="L546" s="8"/>
      <c r="M546" s="8"/>
      <c r="N546" s="8"/>
      <c r="O546" s="8"/>
      <c r="P546" s="8"/>
      <c r="Q546" s="10"/>
    </row>
    <row r="547" spans="1:17" x14ac:dyDescent="0.45">
      <c r="A547" s="13" t="s">
        <v>13</v>
      </c>
      <c r="B547" s="8"/>
      <c r="C547" s="9"/>
      <c r="D547" s="9">
        <f>D545+D546</f>
        <v>3008.53</v>
      </c>
      <c r="E547" s="8"/>
      <c r="F547" s="8"/>
      <c r="G547" s="9"/>
      <c r="H547" s="9"/>
      <c r="I547" s="8"/>
      <c r="J547" s="8"/>
      <c r="K547" s="8"/>
      <c r="L547" s="8"/>
      <c r="M547" s="8"/>
      <c r="N547" s="8"/>
      <c r="O547" s="8"/>
      <c r="P547" s="8"/>
      <c r="Q547" s="10"/>
    </row>
    <row r="548" spans="1:17" x14ac:dyDescent="0.45">
      <c r="A548" s="13" t="s">
        <v>14</v>
      </c>
      <c r="B548" s="8"/>
      <c r="C548" s="9"/>
      <c r="D548" s="9">
        <f>H541</f>
        <v>28.060000000000059</v>
      </c>
      <c r="E548" s="8" t="s">
        <v>17</v>
      </c>
      <c r="F548" s="8"/>
      <c r="G548" s="9"/>
      <c r="H548" s="9"/>
      <c r="I548" s="8"/>
      <c r="J548" s="8"/>
      <c r="K548" s="8"/>
      <c r="L548" s="8"/>
      <c r="M548" s="8"/>
      <c r="N548" s="8"/>
      <c r="O548" s="8"/>
      <c r="P548" s="8"/>
      <c r="Q548" s="10"/>
    </row>
    <row r="549" spans="1:17" x14ac:dyDescent="0.45">
      <c r="A549" s="13" t="s">
        <v>13</v>
      </c>
      <c r="B549" s="8"/>
      <c r="C549" s="9"/>
      <c r="D549" s="27">
        <f>D547-D548</f>
        <v>2980.4700000000003</v>
      </c>
      <c r="E549" s="19" t="s">
        <v>18</v>
      </c>
      <c r="F549" s="8"/>
      <c r="G549" s="9"/>
      <c r="H549" s="9"/>
      <c r="I549" s="8"/>
      <c r="J549" s="8"/>
      <c r="K549" s="8"/>
      <c r="L549" s="8"/>
      <c r="M549" s="8"/>
      <c r="N549" s="8"/>
      <c r="O549" s="8"/>
      <c r="P549" s="8"/>
      <c r="Q549" s="10"/>
    </row>
    <row r="550" spans="1:17" ht="14.65" thickBot="1" x14ac:dyDescent="0.5">
      <c r="A550" s="15"/>
      <c r="B550" s="16"/>
      <c r="C550" s="17"/>
      <c r="D550" s="17"/>
      <c r="E550" s="16"/>
      <c r="F550" s="16"/>
      <c r="G550" s="17"/>
      <c r="H550" s="17"/>
      <c r="I550" s="16"/>
      <c r="J550" s="16"/>
      <c r="K550" s="16"/>
      <c r="L550" s="16"/>
      <c r="M550" s="16"/>
      <c r="N550" s="16"/>
      <c r="O550" s="16"/>
      <c r="P550" s="16"/>
      <c r="Q550" s="18"/>
    </row>
    <row r="551" spans="1:17" ht="14.65" thickTop="1" x14ac:dyDescent="0.45"/>
    <row r="553" spans="1:17" ht="14.65" thickBot="1" x14ac:dyDescent="0.5"/>
    <row r="554" spans="1:17" ht="14.65" thickTop="1" x14ac:dyDescent="0.45">
      <c r="A554" s="2"/>
      <c r="B554" s="3"/>
      <c r="C554" s="4">
        <v>44075</v>
      </c>
      <c r="D554" s="5"/>
      <c r="E554" s="3"/>
      <c r="F554" s="3"/>
      <c r="G554" s="5"/>
      <c r="H554" s="5"/>
      <c r="I554" s="3"/>
      <c r="J554" s="3"/>
      <c r="K554" s="3"/>
      <c r="L554" s="20" t="s">
        <v>19</v>
      </c>
      <c r="M554" s="3"/>
      <c r="N554" s="3"/>
      <c r="O554" s="3"/>
      <c r="P554" s="3"/>
      <c r="Q554" s="6"/>
    </row>
    <row r="555" spans="1:17" x14ac:dyDescent="0.45">
      <c r="A555" s="7" t="s">
        <v>5</v>
      </c>
      <c r="B555" s="8"/>
      <c r="C555" s="9"/>
      <c r="D555" s="9"/>
      <c r="E555" s="8"/>
      <c r="F555" s="8"/>
      <c r="G555" s="9"/>
      <c r="H555" s="9"/>
      <c r="I555" s="8"/>
      <c r="J555" s="11" t="s">
        <v>24</v>
      </c>
      <c r="K555" s="8"/>
      <c r="L555" s="11" t="s">
        <v>10</v>
      </c>
      <c r="M555" s="8"/>
      <c r="N555" s="8"/>
      <c r="O555" s="8"/>
      <c r="P555" s="8"/>
      <c r="Q555" s="10"/>
    </row>
    <row r="556" spans="1:17" x14ac:dyDescent="0.45">
      <c r="A556" s="7" t="s">
        <v>0</v>
      </c>
      <c r="B556" s="11" t="s">
        <v>3</v>
      </c>
      <c r="C556" s="12" t="s">
        <v>1</v>
      </c>
      <c r="D556" s="12" t="s">
        <v>4</v>
      </c>
      <c r="E556" s="11" t="s">
        <v>7</v>
      </c>
      <c r="F556" s="8"/>
      <c r="G556" s="12" t="s">
        <v>8</v>
      </c>
      <c r="H556" s="12" t="s">
        <v>9</v>
      </c>
      <c r="I556" s="8"/>
      <c r="J556" s="11" t="s">
        <v>23</v>
      </c>
      <c r="K556" s="8"/>
      <c r="L556" s="31">
        <v>4209.33</v>
      </c>
      <c r="M556" s="8" t="s">
        <v>47</v>
      </c>
      <c r="N556" s="8"/>
      <c r="O556" s="8"/>
      <c r="P556" s="8"/>
      <c r="Q556" s="10"/>
    </row>
    <row r="557" spans="1:17" x14ac:dyDescent="0.45">
      <c r="A557" s="13" t="s">
        <v>48</v>
      </c>
      <c r="B557" s="8">
        <v>2</v>
      </c>
      <c r="C557" s="9">
        <v>88.94</v>
      </c>
      <c r="D557" s="9">
        <f>C557*B557</f>
        <v>177.88</v>
      </c>
      <c r="E557" s="14" t="s">
        <v>33</v>
      </c>
      <c r="F557" s="8"/>
      <c r="G557" s="32">
        <v>89.37</v>
      </c>
      <c r="H557" s="9">
        <f>(B557*G557)-D557</f>
        <v>0.86000000000001364</v>
      </c>
      <c r="I557" s="8"/>
      <c r="J557" s="14">
        <f>G557*B557</f>
        <v>178.74</v>
      </c>
      <c r="K557" s="8" t="str">
        <f>"sell "&amp;B557&amp;" "&amp;A557&amp;" @ $"&amp;G557</f>
        <v>sell 2 PDD @ $89.37</v>
      </c>
      <c r="L557" s="9">
        <f>L556+(G557*B557)</f>
        <v>4388.07</v>
      </c>
      <c r="M557" s="8"/>
      <c r="N557" s="8"/>
      <c r="O557" s="8"/>
      <c r="P557" s="8"/>
      <c r="Q557" s="10"/>
    </row>
    <row r="558" spans="1:17" x14ac:dyDescent="0.45">
      <c r="A558" s="13" t="s">
        <v>49</v>
      </c>
      <c r="B558" s="8">
        <v>6</v>
      </c>
      <c r="C558" s="9">
        <v>223</v>
      </c>
      <c r="D558" s="9">
        <f>C558*B558</f>
        <v>1338</v>
      </c>
      <c r="E558" s="14" t="s">
        <v>33</v>
      </c>
      <c r="F558" s="8"/>
      <c r="G558" s="32">
        <v>240.71</v>
      </c>
      <c r="H558" s="9">
        <f>(B558*G558)-D558</f>
        <v>106.25999999999999</v>
      </c>
      <c r="I558" s="8"/>
      <c r="J558" s="14">
        <f>G558*B558</f>
        <v>1444.26</v>
      </c>
      <c r="K558" s="8" t="str">
        <f>"sell "&amp;B558&amp;" "&amp;A558&amp;" @ $"&amp;G558</f>
        <v>sell 6 DOCU @ $240.71</v>
      </c>
      <c r="L558" s="9">
        <f>L557+(G558*B558)</f>
        <v>5832.33</v>
      </c>
      <c r="M558" s="8"/>
      <c r="N558" s="8"/>
      <c r="O558" s="8"/>
      <c r="P558" s="8"/>
      <c r="Q558" s="10"/>
    </row>
    <row r="559" spans="1:17" x14ac:dyDescent="0.45">
      <c r="A559" s="13" t="s">
        <v>50</v>
      </c>
      <c r="B559" s="8">
        <v>6</v>
      </c>
      <c r="C559" s="9">
        <v>67.28</v>
      </c>
      <c r="D559" s="9">
        <f>C559*B559</f>
        <v>403.68</v>
      </c>
      <c r="E559" s="14" t="s">
        <v>33</v>
      </c>
      <c r="F559" s="8"/>
      <c r="G559" s="32">
        <v>68.55</v>
      </c>
      <c r="H559" s="9">
        <f>(B559*G559)-D559</f>
        <v>7.6199999999999477</v>
      </c>
      <c r="I559" s="8"/>
      <c r="J559" s="14">
        <f>G559*B559</f>
        <v>411.29999999999995</v>
      </c>
      <c r="K559" s="8" t="str">
        <f>"sell "&amp;B559&amp;" "&amp;A559&amp;" @ $"&amp;G559</f>
        <v>sell 6 NEM @ $68.55</v>
      </c>
      <c r="L559" s="9">
        <f>L558+(G559*B559)</f>
        <v>6243.63</v>
      </c>
      <c r="M559" s="8" t="s">
        <v>22</v>
      </c>
      <c r="N559" s="8"/>
      <c r="O559" s="8"/>
      <c r="P559" s="8"/>
      <c r="Q559" s="10"/>
    </row>
    <row r="560" spans="1:17" x14ac:dyDescent="0.45">
      <c r="A560" s="13"/>
      <c r="B560" s="8"/>
      <c r="C560" s="9"/>
      <c r="D560" s="9">
        <f>SUM(D557:D559)</f>
        <v>1919.5600000000002</v>
      </c>
      <c r="E560" s="8"/>
      <c r="F560" s="8"/>
      <c r="G560" s="32"/>
      <c r="H560" s="9">
        <f>SUM(H557:H559)</f>
        <v>114.73999999999995</v>
      </c>
      <c r="I560" s="8"/>
      <c r="J560" s="14">
        <f>SUM(J557:J559)</f>
        <v>2034.3</v>
      </c>
      <c r="K560" s="8"/>
      <c r="L560" s="9"/>
      <c r="M560" s="8"/>
      <c r="N560" s="8"/>
      <c r="O560" s="8"/>
      <c r="P560" s="8"/>
      <c r="Q560" s="10"/>
    </row>
    <row r="561" spans="1:17" x14ac:dyDescent="0.45">
      <c r="A561" s="13"/>
      <c r="B561" s="8"/>
      <c r="C561" s="9"/>
      <c r="D561" s="9"/>
      <c r="E561" s="8"/>
      <c r="F561" s="8"/>
      <c r="G561" s="32"/>
      <c r="H561" s="9"/>
      <c r="I561" s="8"/>
      <c r="J561" s="8"/>
      <c r="K561" s="8"/>
      <c r="L561" s="9"/>
      <c r="M561" s="8"/>
      <c r="N561" s="8"/>
      <c r="O561" s="8"/>
      <c r="P561" s="8"/>
      <c r="Q561" s="10"/>
    </row>
    <row r="562" spans="1:17" x14ac:dyDescent="0.45">
      <c r="A562" s="13"/>
      <c r="B562" s="8"/>
      <c r="C562" s="9"/>
      <c r="D562" s="9"/>
      <c r="E562" s="19"/>
      <c r="F562" s="8"/>
      <c r="G562" s="32"/>
      <c r="H562" s="9"/>
      <c r="I562" s="8"/>
      <c r="J562" s="8"/>
      <c r="K562" s="8"/>
      <c r="L562" s="9"/>
      <c r="M562" s="11" t="s">
        <v>20</v>
      </c>
      <c r="N562" s="8"/>
      <c r="O562" s="8"/>
      <c r="P562" s="8"/>
      <c r="Q562" s="10"/>
    </row>
    <row r="563" spans="1:17" x14ac:dyDescent="0.45">
      <c r="A563" s="7" t="s">
        <v>6</v>
      </c>
      <c r="B563" s="8"/>
      <c r="C563" s="9"/>
      <c r="D563" s="9"/>
      <c r="E563" s="19"/>
      <c r="F563" s="8"/>
      <c r="G563" s="32"/>
      <c r="H563" s="9"/>
      <c r="I563" s="8"/>
      <c r="J563" s="8"/>
      <c r="K563" s="8"/>
      <c r="L563" s="9"/>
      <c r="M563" s="11" t="s">
        <v>21</v>
      </c>
      <c r="N563" s="8"/>
      <c r="O563" s="8"/>
      <c r="P563" s="8"/>
      <c r="Q563" s="10"/>
    </row>
    <row r="564" spans="1:17" x14ac:dyDescent="0.45">
      <c r="A564" s="7" t="s">
        <v>0</v>
      </c>
      <c r="B564" s="11" t="s">
        <v>3</v>
      </c>
      <c r="C564" s="12" t="s">
        <v>1</v>
      </c>
      <c r="D564" s="12" t="s">
        <v>2</v>
      </c>
      <c r="E564" s="22" t="s">
        <v>7</v>
      </c>
      <c r="F564" s="8"/>
      <c r="G564" s="33" t="s">
        <v>8</v>
      </c>
      <c r="H564" s="12" t="s">
        <v>9</v>
      </c>
      <c r="I564" s="8"/>
      <c r="J564" s="8"/>
      <c r="K564" s="8"/>
      <c r="L564" s="9"/>
      <c r="M564" s="14">
        <f>L559</f>
        <v>6243.63</v>
      </c>
      <c r="N564" s="8"/>
      <c r="O564" s="8"/>
      <c r="P564" s="8"/>
      <c r="Q564" s="10"/>
    </row>
    <row r="565" spans="1:17" x14ac:dyDescent="0.45">
      <c r="A565" s="13" t="s">
        <v>55</v>
      </c>
      <c r="B565" s="8">
        <v>16</v>
      </c>
      <c r="C565" s="9">
        <v>44.48</v>
      </c>
      <c r="D565" s="9">
        <f>C565*B565</f>
        <v>711.68</v>
      </c>
      <c r="E565" s="14" t="s">
        <v>33</v>
      </c>
      <c r="F565" s="8"/>
      <c r="G565" s="32">
        <v>45.2</v>
      </c>
      <c r="H565" s="9">
        <f>(B565*G565)-D565</f>
        <v>11.520000000000095</v>
      </c>
      <c r="I565" s="8"/>
      <c r="J565" s="8"/>
      <c r="K565" s="8" t="str">
        <f>"buy "&amp;B565&amp;" "&amp;A565&amp;" @ $"&amp;G565</f>
        <v>buy 16 EXPI @ $45.2</v>
      </c>
      <c r="L565" s="9">
        <f>L559-(G565*B565)</f>
        <v>5520.43</v>
      </c>
      <c r="M565" s="14">
        <f>L556-(G565*B565)</f>
        <v>3486.13</v>
      </c>
      <c r="N565" s="8"/>
      <c r="O565" s="8"/>
      <c r="P565" s="8"/>
      <c r="Q565" s="10"/>
    </row>
    <row r="566" spans="1:17" x14ac:dyDescent="0.45">
      <c r="A566" s="13" t="s">
        <v>56</v>
      </c>
      <c r="B566" s="8">
        <v>12</v>
      </c>
      <c r="C566" s="9">
        <v>65.88</v>
      </c>
      <c r="D566" s="9">
        <f>C566*B566</f>
        <v>790.56</v>
      </c>
      <c r="E566" s="14" t="s">
        <v>33</v>
      </c>
      <c r="F566" s="8"/>
      <c r="G566" s="32">
        <v>68.03</v>
      </c>
      <c r="H566" s="9">
        <f>(B566*G566)-D566</f>
        <v>25.800000000000068</v>
      </c>
      <c r="I566" s="8"/>
      <c r="J566" s="8"/>
      <c r="K566" s="8" t="str">
        <f>"buy "&amp;B566&amp;" "&amp;A566&amp;" @ $"&amp;G566</f>
        <v>buy 12 SITM @ $68.03</v>
      </c>
      <c r="L566" s="9">
        <f>L565-(G566*B566)</f>
        <v>4704.0700000000006</v>
      </c>
      <c r="M566" s="14">
        <f>M565-(G566*B566)</f>
        <v>2669.77</v>
      </c>
      <c r="N566" s="8"/>
      <c r="O566" s="8"/>
      <c r="P566" s="8"/>
      <c r="Q566" s="10"/>
    </row>
    <row r="567" spans="1:17" x14ac:dyDescent="0.45">
      <c r="A567" s="23" t="s">
        <v>57</v>
      </c>
      <c r="B567" s="24">
        <v>1</v>
      </c>
      <c r="C567" s="25">
        <v>498.32</v>
      </c>
      <c r="D567" s="25">
        <f>C567*B567</f>
        <v>498.32</v>
      </c>
      <c r="E567" s="14" t="s">
        <v>33</v>
      </c>
      <c r="F567" s="24"/>
      <c r="G567" s="34">
        <v>502.29</v>
      </c>
      <c r="H567" s="25">
        <f>(B567*G567)-D567</f>
        <v>3.9700000000000273</v>
      </c>
      <c r="I567" s="8"/>
      <c r="J567" s="8"/>
      <c r="K567" s="8" t="str">
        <f>"buy "&amp;B567&amp;" "&amp;A567&amp;" @ $"&amp;G567</f>
        <v>buy 1 TSLA @ $502.29</v>
      </c>
      <c r="L567" s="9">
        <f>L566-(G567*B567)</f>
        <v>4201.7800000000007</v>
      </c>
      <c r="M567" s="14">
        <f>M566-(G567*B567)</f>
        <v>2167.48</v>
      </c>
      <c r="N567" s="8" t="str">
        <f>"$"&amp;ROUND(M567,2)&amp;" will be the balance in the account after purchases.  "</f>
        <v xml:space="preserve">$2167.48 will be the balance in the account after purchases.  </v>
      </c>
      <c r="O567" s="8"/>
      <c r="P567" s="8"/>
      <c r="Q567" s="10"/>
    </row>
    <row r="568" spans="1:17" x14ac:dyDescent="0.45">
      <c r="A568" s="13"/>
      <c r="B568" s="8"/>
      <c r="C568" s="9"/>
      <c r="D568" s="9">
        <f>SUM(D565:D567)</f>
        <v>2000.5599999999997</v>
      </c>
      <c r="E568" s="8"/>
      <c r="F568" s="8"/>
      <c r="G568" s="9" t="s">
        <v>15</v>
      </c>
      <c r="H568" s="9">
        <f>SUM(H565:H567)</f>
        <v>41.290000000000191</v>
      </c>
      <c r="I568" s="8"/>
      <c r="J568" s="8"/>
      <c r="K568" s="8"/>
      <c r="L568" s="9"/>
      <c r="M568" s="8"/>
      <c r="N568" s="8" t="s">
        <v>27</v>
      </c>
      <c r="O568" s="8"/>
      <c r="P568" s="8"/>
      <c r="Q568" s="10"/>
    </row>
    <row r="569" spans="1:17" x14ac:dyDescent="0.45">
      <c r="A569" s="13"/>
      <c r="B569" s="8"/>
      <c r="C569" s="9"/>
      <c r="D569" s="9"/>
      <c r="E569" s="8"/>
      <c r="F569" s="8"/>
      <c r="G569" s="9"/>
      <c r="H569" s="9"/>
      <c r="I569" s="8"/>
      <c r="J569" s="8"/>
      <c r="K569" s="8"/>
      <c r="L569" s="9"/>
      <c r="M569" s="11" t="str">
        <f>IF(J560+M567&gt;0,"Credit Surplus","Credit Shortage")</f>
        <v>Credit Surplus</v>
      </c>
      <c r="N569" s="14">
        <f>J560+M567</f>
        <v>4201.78</v>
      </c>
      <c r="O569" s="8" t="s">
        <v>26</v>
      </c>
      <c r="P569" s="8"/>
      <c r="Q569" s="10"/>
    </row>
    <row r="570" spans="1:17" x14ac:dyDescent="0.45">
      <c r="A570" s="13"/>
      <c r="B570" s="8"/>
      <c r="C570" s="9"/>
      <c r="D570" s="9"/>
      <c r="E570" s="8"/>
      <c r="F570" s="8"/>
      <c r="G570" s="9"/>
      <c r="H570" s="9"/>
      <c r="I570" s="8"/>
      <c r="J570" s="8"/>
      <c r="K570" s="8"/>
      <c r="L570" s="9"/>
      <c r="M570" s="8"/>
      <c r="N570" s="8"/>
      <c r="O570" s="8"/>
      <c r="P570" s="8"/>
      <c r="Q570" s="10"/>
    </row>
    <row r="571" spans="1:17" x14ac:dyDescent="0.45">
      <c r="A571" s="13"/>
      <c r="B571" s="8"/>
      <c r="C571" s="9"/>
      <c r="D571" s="9"/>
      <c r="E571" s="8"/>
      <c r="F571" s="8"/>
      <c r="G571" s="9"/>
      <c r="H571" s="9"/>
      <c r="I571" s="8"/>
      <c r="J571" s="8"/>
      <c r="K571" s="8"/>
      <c r="L571" s="8"/>
      <c r="M571" s="8"/>
      <c r="N571" s="8"/>
      <c r="O571" s="8"/>
      <c r="P571" s="8"/>
      <c r="Q571" s="10"/>
    </row>
    <row r="572" spans="1:17" x14ac:dyDescent="0.45">
      <c r="A572" s="13" t="s">
        <v>11</v>
      </c>
      <c r="B572" s="8"/>
      <c r="C572" s="9"/>
      <c r="D572" s="21">
        <v>1798.73</v>
      </c>
      <c r="E572" s="8" t="s">
        <v>25</v>
      </c>
      <c r="F572" s="8"/>
      <c r="G572" s="9"/>
      <c r="H572" s="9"/>
      <c r="I572" s="8"/>
      <c r="J572" s="8"/>
      <c r="K572" s="8"/>
      <c r="L572" s="8"/>
      <c r="M572" s="8"/>
      <c r="N572" s="8"/>
      <c r="O572" s="8"/>
      <c r="P572" s="8"/>
      <c r="Q572" s="10"/>
    </row>
    <row r="573" spans="1:17" x14ac:dyDescent="0.45">
      <c r="A573" s="13" t="s">
        <v>12</v>
      </c>
      <c r="B573" s="8"/>
      <c r="C573" s="9"/>
      <c r="D573" s="9">
        <f>H560</f>
        <v>114.73999999999995</v>
      </c>
      <c r="E573" s="8" t="s">
        <v>16</v>
      </c>
      <c r="F573" s="8"/>
      <c r="G573" s="9"/>
      <c r="H573" s="9"/>
      <c r="I573" s="8"/>
      <c r="J573" s="8"/>
      <c r="K573" s="8"/>
      <c r="L573" s="8"/>
      <c r="M573" s="8"/>
      <c r="N573" s="8"/>
      <c r="O573" s="8"/>
      <c r="P573" s="8"/>
      <c r="Q573" s="10"/>
    </row>
    <row r="574" spans="1:17" x14ac:dyDescent="0.45">
      <c r="A574" s="13" t="s">
        <v>13</v>
      </c>
      <c r="B574" s="8"/>
      <c r="C574" s="9"/>
      <c r="D574" s="9">
        <f>D572+D573</f>
        <v>1913.47</v>
      </c>
      <c r="E574" s="8"/>
      <c r="F574" s="8"/>
      <c r="G574" s="9"/>
      <c r="H574" s="9"/>
      <c r="I574" s="8"/>
      <c r="J574" s="8"/>
      <c r="K574" s="8"/>
      <c r="L574" s="8"/>
      <c r="M574" s="8"/>
      <c r="N574" s="8"/>
      <c r="O574" s="8"/>
      <c r="P574" s="8"/>
      <c r="Q574" s="10"/>
    </row>
    <row r="575" spans="1:17" x14ac:dyDescent="0.45">
      <c r="A575" s="13" t="s">
        <v>14</v>
      </c>
      <c r="B575" s="8"/>
      <c r="C575" s="9"/>
      <c r="D575" s="9">
        <f>H568</f>
        <v>41.290000000000191</v>
      </c>
      <c r="E575" s="8" t="s">
        <v>17</v>
      </c>
      <c r="F575" s="8"/>
      <c r="G575" s="9"/>
      <c r="H575" s="9"/>
      <c r="I575" s="8"/>
      <c r="J575" s="8"/>
      <c r="K575" s="8"/>
      <c r="L575" s="8"/>
      <c r="M575" s="8"/>
      <c r="N575" s="8"/>
      <c r="O575" s="8"/>
      <c r="P575" s="8"/>
      <c r="Q575" s="10"/>
    </row>
    <row r="576" spans="1:17" x14ac:dyDescent="0.45">
      <c r="A576" s="13" t="s">
        <v>13</v>
      </c>
      <c r="B576" s="8"/>
      <c r="C576" s="9"/>
      <c r="D576" s="27">
        <f>D574-D575</f>
        <v>1872.1799999999998</v>
      </c>
      <c r="E576" s="19" t="s">
        <v>18</v>
      </c>
      <c r="F576" s="8"/>
      <c r="G576" s="9"/>
      <c r="H576" s="9"/>
      <c r="I576" s="8"/>
      <c r="J576" s="8"/>
      <c r="K576" s="8"/>
      <c r="L576" s="8"/>
      <c r="M576" s="8"/>
      <c r="N576" s="8"/>
      <c r="O576" s="8"/>
      <c r="P576" s="8"/>
      <c r="Q576" s="10"/>
    </row>
    <row r="577" spans="1:17" ht="14.65" thickBot="1" x14ac:dyDescent="0.5">
      <c r="A577" s="15"/>
      <c r="B577" s="16"/>
      <c r="C577" s="17"/>
      <c r="D577" s="17"/>
      <c r="E577" s="16"/>
      <c r="F577" s="16"/>
      <c r="G577" s="17"/>
      <c r="H577" s="17"/>
      <c r="I577" s="16"/>
      <c r="J577" s="16"/>
      <c r="K577" s="16"/>
      <c r="L577" s="16"/>
      <c r="M577" s="16"/>
      <c r="N577" s="16"/>
      <c r="O577" s="16"/>
      <c r="P577" s="16"/>
      <c r="Q577" s="18"/>
    </row>
    <row r="578" spans="1:17" ht="14.65" thickTop="1" x14ac:dyDescent="0.45"/>
    <row r="579" spans="1:17" ht="14.65" thickBot="1" x14ac:dyDescent="0.5"/>
    <row r="580" spans="1:17" ht="14.65" thickTop="1" x14ac:dyDescent="0.45">
      <c r="A580" s="2"/>
      <c r="B580" s="3"/>
      <c r="C580" s="4">
        <v>44044</v>
      </c>
      <c r="D580" s="5"/>
      <c r="E580" s="3"/>
      <c r="F580" s="3"/>
      <c r="G580" s="5"/>
      <c r="H580" s="5"/>
      <c r="I580" s="3"/>
      <c r="J580" s="3"/>
      <c r="K580" s="3"/>
      <c r="L580" s="20" t="s">
        <v>19</v>
      </c>
      <c r="M580" s="3"/>
      <c r="N580" s="3"/>
      <c r="O580" s="3"/>
      <c r="P580" s="3"/>
      <c r="Q580" s="6"/>
    </row>
    <row r="581" spans="1:17" x14ac:dyDescent="0.45">
      <c r="A581" s="7" t="s">
        <v>5</v>
      </c>
      <c r="B581" s="8"/>
      <c r="C581" s="9"/>
      <c r="D581" s="9"/>
      <c r="E581" s="8"/>
      <c r="F581" s="8"/>
      <c r="G581" s="9"/>
      <c r="H581" s="9"/>
      <c r="I581" s="8"/>
      <c r="J581" s="11" t="s">
        <v>24</v>
      </c>
      <c r="K581" s="8"/>
      <c r="L581" s="11" t="s">
        <v>10</v>
      </c>
      <c r="M581" s="8"/>
      <c r="N581" s="8"/>
      <c r="O581" s="8"/>
      <c r="P581" s="8"/>
      <c r="Q581" s="10"/>
    </row>
    <row r="582" spans="1:17" x14ac:dyDescent="0.45">
      <c r="A582" s="7" t="s">
        <v>0</v>
      </c>
      <c r="B582" s="11" t="s">
        <v>3</v>
      </c>
      <c r="C582" s="12" t="s">
        <v>1</v>
      </c>
      <c r="D582" s="12" t="s">
        <v>4</v>
      </c>
      <c r="E582" s="11" t="s">
        <v>7</v>
      </c>
      <c r="F582" s="8"/>
      <c r="G582" s="12" t="s">
        <v>8</v>
      </c>
      <c r="H582" s="12" t="s">
        <v>9</v>
      </c>
      <c r="I582" s="8"/>
      <c r="J582" s="11" t="s">
        <v>23</v>
      </c>
      <c r="K582" s="8"/>
      <c r="L582" s="31">
        <v>4209.33</v>
      </c>
      <c r="M582" s="8" t="s">
        <v>47</v>
      </c>
      <c r="N582" s="8"/>
      <c r="O582" s="8"/>
      <c r="P582" s="8"/>
      <c r="Q582" s="10"/>
    </row>
    <row r="583" spans="1:17" x14ac:dyDescent="0.45">
      <c r="A583" s="13" t="s">
        <v>45</v>
      </c>
      <c r="B583" s="8">
        <v>8</v>
      </c>
      <c r="C583" s="9">
        <v>119.56</v>
      </c>
      <c r="D583" s="9">
        <f>C583*B583</f>
        <v>956.48</v>
      </c>
      <c r="E583" s="14" t="s">
        <v>37</v>
      </c>
      <c r="F583" s="8"/>
      <c r="G583" s="21">
        <v>119.37</v>
      </c>
      <c r="H583" s="9">
        <f>(B583*G583)-D583</f>
        <v>-1.5199999999999818</v>
      </c>
      <c r="I583" s="8"/>
      <c r="J583" s="14">
        <f>G583*B583</f>
        <v>954.96</v>
      </c>
      <c r="K583" s="8" t="str">
        <f>"sell "&amp;B583&amp;" "&amp;A583&amp;" @ $"&amp;G583</f>
        <v>sell 8 AGG @ $119.37</v>
      </c>
      <c r="L583" s="9">
        <f>L582+(G583*B583)</f>
        <v>5164.29</v>
      </c>
      <c r="M583" s="8"/>
      <c r="N583" s="8"/>
      <c r="O583" s="8"/>
      <c r="P583" s="8"/>
      <c r="Q583" s="10"/>
    </row>
    <row r="584" spans="1:17" x14ac:dyDescent="0.45">
      <c r="A584" s="13"/>
      <c r="B584" s="8"/>
      <c r="C584" s="9">
        <v>0</v>
      </c>
      <c r="D584" s="9">
        <f>C584*B584</f>
        <v>0</v>
      </c>
      <c r="E584" s="14" t="s">
        <v>37</v>
      </c>
      <c r="F584" s="8"/>
      <c r="G584" s="21">
        <v>0</v>
      </c>
      <c r="H584" s="9">
        <f>(B584*G584)-D584</f>
        <v>0</v>
      </c>
      <c r="I584" s="8"/>
      <c r="J584" s="14">
        <f>G584*B584</f>
        <v>0</v>
      </c>
      <c r="K584" s="8" t="str">
        <f>"sell "&amp;B584&amp;" "&amp;A584&amp;" @ $"&amp;G584</f>
        <v>sell   @ $0</v>
      </c>
      <c r="L584" s="9">
        <f>L583+(G584*B584)</f>
        <v>5164.29</v>
      </c>
      <c r="M584" s="8"/>
      <c r="N584" s="8"/>
      <c r="O584" s="8"/>
      <c r="P584" s="8"/>
      <c r="Q584" s="10"/>
    </row>
    <row r="585" spans="1:17" x14ac:dyDescent="0.45">
      <c r="A585" s="13"/>
      <c r="B585" s="8"/>
      <c r="C585" s="9">
        <v>0</v>
      </c>
      <c r="D585" s="9">
        <f>C585*B585</f>
        <v>0</v>
      </c>
      <c r="E585" s="14" t="s">
        <v>37</v>
      </c>
      <c r="F585" s="8"/>
      <c r="G585" s="21">
        <v>0</v>
      </c>
      <c r="H585" s="9">
        <f>(B585*G585)-D585</f>
        <v>0</v>
      </c>
      <c r="I585" s="8"/>
      <c r="J585" s="14">
        <f>G585*B585</f>
        <v>0</v>
      </c>
      <c r="K585" s="8" t="str">
        <f>"sell "&amp;B585&amp;" "&amp;A585&amp;" @ $"&amp;G585</f>
        <v>sell   @ $0</v>
      </c>
      <c r="L585" s="9">
        <f>L584+(G585*B585)</f>
        <v>5164.29</v>
      </c>
      <c r="M585" s="8" t="s">
        <v>22</v>
      </c>
      <c r="N585" s="8"/>
      <c r="O585" s="8"/>
      <c r="P585" s="8"/>
      <c r="Q585" s="10"/>
    </row>
    <row r="586" spans="1:17" x14ac:dyDescent="0.45">
      <c r="A586" s="13"/>
      <c r="B586" s="8"/>
      <c r="C586" s="9"/>
      <c r="D586" s="9">
        <f>SUM(D583:D585)</f>
        <v>956.48</v>
      </c>
      <c r="E586" s="8"/>
      <c r="F586" s="8"/>
      <c r="G586" s="9"/>
      <c r="H586" s="9">
        <f>SUM(H583:H585)</f>
        <v>-1.5199999999999818</v>
      </c>
      <c r="I586" s="8"/>
      <c r="J586" s="14">
        <f>SUM(J583:J585)</f>
        <v>954.96</v>
      </c>
      <c r="K586" s="8"/>
      <c r="L586" s="9"/>
      <c r="M586" s="8"/>
      <c r="N586" s="8"/>
      <c r="O586" s="8"/>
      <c r="P586" s="8"/>
      <c r="Q586" s="10"/>
    </row>
    <row r="587" spans="1:17" x14ac:dyDescent="0.45">
      <c r="A587" s="13"/>
      <c r="B587" s="8"/>
      <c r="C587" s="9"/>
      <c r="D587" s="9"/>
      <c r="E587" s="8"/>
      <c r="F587" s="8"/>
      <c r="G587" s="9"/>
      <c r="H587" s="9"/>
      <c r="I587" s="8"/>
      <c r="J587" s="8"/>
      <c r="K587" s="8"/>
      <c r="L587" s="9"/>
      <c r="M587" s="8"/>
      <c r="N587" s="8"/>
      <c r="O587" s="8"/>
      <c r="P587" s="8"/>
      <c r="Q587" s="10"/>
    </row>
    <row r="588" spans="1:17" x14ac:dyDescent="0.45">
      <c r="A588" s="13"/>
      <c r="B588" s="8"/>
      <c r="C588" s="9"/>
      <c r="D588" s="9"/>
      <c r="E588" s="19"/>
      <c r="F588" s="8"/>
      <c r="G588" s="9"/>
      <c r="H588" s="9"/>
      <c r="I588" s="8"/>
      <c r="J588" s="8"/>
      <c r="K588" s="8"/>
      <c r="L588" s="9"/>
      <c r="M588" s="11" t="s">
        <v>20</v>
      </c>
      <c r="N588" s="8"/>
      <c r="O588" s="8"/>
      <c r="P588" s="8"/>
      <c r="Q588" s="10"/>
    </row>
    <row r="589" spans="1:17" x14ac:dyDescent="0.45">
      <c r="A589" s="7" t="s">
        <v>6</v>
      </c>
      <c r="B589" s="8"/>
      <c r="C589" s="9"/>
      <c r="D589" s="9"/>
      <c r="E589" s="19"/>
      <c r="F589" s="8"/>
      <c r="G589" s="9"/>
      <c r="H589" s="9"/>
      <c r="I589" s="8"/>
      <c r="J589" s="8"/>
      <c r="K589" s="8"/>
      <c r="L589" s="9"/>
      <c r="M589" s="11" t="s">
        <v>21</v>
      </c>
      <c r="N589" s="8"/>
      <c r="O589" s="8"/>
      <c r="P589" s="8"/>
      <c r="Q589" s="10"/>
    </row>
    <row r="590" spans="1:17" x14ac:dyDescent="0.45">
      <c r="A590" s="7" t="s">
        <v>0</v>
      </c>
      <c r="B590" s="11" t="s">
        <v>3</v>
      </c>
      <c r="C590" s="12" t="s">
        <v>1</v>
      </c>
      <c r="D590" s="12" t="s">
        <v>2</v>
      </c>
      <c r="E590" s="22" t="s">
        <v>7</v>
      </c>
      <c r="F590" s="8"/>
      <c r="G590" s="12" t="s">
        <v>8</v>
      </c>
      <c r="H590" s="12" t="s">
        <v>9</v>
      </c>
      <c r="I590" s="8"/>
      <c r="J590" s="8"/>
      <c r="K590" s="8"/>
      <c r="L590" s="9"/>
      <c r="M590" s="14">
        <f>L585</f>
        <v>5164.29</v>
      </c>
      <c r="N590" s="8"/>
      <c r="O590" s="8"/>
      <c r="P590" s="8"/>
      <c r="Q590" s="10"/>
    </row>
    <row r="591" spans="1:17" x14ac:dyDescent="0.45">
      <c r="A591" s="13" t="s">
        <v>54</v>
      </c>
      <c r="B591" s="8">
        <v>17</v>
      </c>
      <c r="C591" s="9">
        <v>56.82</v>
      </c>
      <c r="D591" s="9">
        <f>C591*B591</f>
        <v>965.94</v>
      </c>
      <c r="E591" s="14" t="s">
        <v>37</v>
      </c>
      <c r="F591" s="8"/>
      <c r="G591" s="21">
        <v>57.3</v>
      </c>
      <c r="H591" s="9">
        <f>(B591*G591)-D591</f>
        <v>8.1599999999998545</v>
      </c>
      <c r="I591" s="8"/>
      <c r="J591" s="8"/>
      <c r="K591" s="8" t="str">
        <f>"buy "&amp;B591&amp;" "&amp;A591&amp;" @ $"&amp;G591</f>
        <v>buy 17 IXUS @ $57.3</v>
      </c>
      <c r="L591" s="9">
        <f>L585-(G591*B591)</f>
        <v>4190.1900000000005</v>
      </c>
      <c r="M591" s="14">
        <f>L582-(G591*B591)</f>
        <v>3235.23</v>
      </c>
      <c r="N591" s="8"/>
      <c r="O591" s="8"/>
      <c r="P591" s="8"/>
      <c r="Q591" s="10"/>
    </row>
    <row r="592" spans="1:17" x14ac:dyDescent="0.45">
      <c r="A592" s="13"/>
      <c r="B592" s="8">
        <v>0</v>
      </c>
      <c r="C592" s="9">
        <v>0</v>
      </c>
      <c r="D592" s="9">
        <f>C592*B592</f>
        <v>0</v>
      </c>
      <c r="E592" s="14" t="s">
        <v>37</v>
      </c>
      <c r="F592" s="8"/>
      <c r="G592" s="21">
        <v>0</v>
      </c>
      <c r="H592" s="9">
        <f>(B592*G592)-D592</f>
        <v>0</v>
      </c>
      <c r="I592" s="8"/>
      <c r="J592" s="8"/>
      <c r="K592" s="8" t="str">
        <f>"buy "&amp;B592&amp;" "&amp;A592&amp;" @ $"&amp;G592</f>
        <v>buy 0  @ $0</v>
      </c>
      <c r="L592" s="9">
        <f>L591-(G592*B592)</f>
        <v>4190.1900000000005</v>
      </c>
      <c r="M592" s="14">
        <f>M591-(G592*B592)</f>
        <v>3235.23</v>
      </c>
      <c r="N592" s="8"/>
      <c r="O592" s="8"/>
      <c r="P592" s="8"/>
      <c r="Q592" s="10"/>
    </row>
    <row r="593" spans="1:17" x14ac:dyDescent="0.45">
      <c r="A593" s="23"/>
      <c r="B593" s="24">
        <v>0</v>
      </c>
      <c r="C593" s="25">
        <v>0</v>
      </c>
      <c r="D593" s="25">
        <f>C593*B593</f>
        <v>0</v>
      </c>
      <c r="E593" s="14" t="s">
        <v>37</v>
      </c>
      <c r="F593" s="24"/>
      <c r="G593" s="26">
        <v>0</v>
      </c>
      <c r="H593" s="25">
        <f>(B593*G593)-D593</f>
        <v>0</v>
      </c>
      <c r="I593" s="8"/>
      <c r="J593" s="8"/>
      <c r="K593" s="8" t="str">
        <f>"buy "&amp;B593&amp;" "&amp;A593&amp;" @ $"&amp;G593</f>
        <v>buy 0  @ $0</v>
      </c>
      <c r="L593" s="9">
        <f>L592-(G593*B593)</f>
        <v>4190.1900000000005</v>
      </c>
      <c r="M593" s="14">
        <f>M592-(G593*B593)</f>
        <v>3235.23</v>
      </c>
      <c r="N593" s="8" t="str">
        <f>"$"&amp;ROUND(M593,2)&amp;" will be the balance in the account after purchases.  "</f>
        <v xml:space="preserve">$3235.23 will be the balance in the account after purchases.  </v>
      </c>
      <c r="O593" s="8"/>
      <c r="P593" s="8"/>
      <c r="Q593" s="10"/>
    </row>
    <row r="594" spans="1:17" x14ac:dyDescent="0.45">
      <c r="A594" s="13"/>
      <c r="B594" s="8"/>
      <c r="C594" s="9"/>
      <c r="D594" s="9">
        <f>SUM(D591:D593)</f>
        <v>965.94</v>
      </c>
      <c r="E594" s="8"/>
      <c r="F594" s="8"/>
      <c r="G594" s="9" t="s">
        <v>15</v>
      </c>
      <c r="H594" s="9">
        <f>SUM(H591:H593)</f>
        <v>8.1599999999998545</v>
      </c>
      <c r="I594" s="8"/>
      <c r="J594" s="8"/>
      <c r="K594" s="8"/>
      <c r="L594" s="9"/>
      <c r="M594" s="8"/>
      <c r="N594" s="8" t="s">
        <v>27</v>
      </c>
      <c r="O594" s="8"/>
      <c r="P594" s="8"/>
      <c r="Q594" s="10"/>
    </row>
    <row r="595" spans="1:17" x14ac:dyDescent="0.45">
      <c r="A595" s="13"/>
      <c r="B595" s="8"/>
      <c r="C595" s="9"/>
      <c r="D595" s="9"/>
      <c r="E595" s="8"/>
      <c r="F595" s="8"/>
      <c r="G595" s="9"/>
      <c r="H595" s="9"/>
      <c r="I595" s="8"/>
      <c r="J595" s="8"/>
      <c r="K595" s="8"/>
      <c r="L595" s="9"/>
      <c r="M595" s="11" t="str">
        <f>IF(J586+M593&gt;0,"Credit Surplus","Credit Shortage")</f>
        <v>Credit Surplus</v>
      </c>
      <c r="N595" s="14">
        <f>J586+M593</f>
        <v>4190.1900000000005</v>
      </c>
      <c r="O595" s="8" t="s">
        <v>26</v>
      </c>
      <c r="P595" s="8"/>
      <c r="Q595" s="10"/>
    </row>
    <row r="596" spans="1:17" x14ac:dyDescent="0.45">
      <c r="A596" s="13"/>
      <c r="B596" s="8"/>
      <c r="C596" s="9"/>
      <c r="D596" s="9"/>
      <c r="E596" s="8"/>
      <c r="F596" s="8"/>
      <c r="G596" s="9"/>
      <c r="H596" s="9"/>
      <c r="I596" s="8"/>
      <c r="J596" s="8"/>
      <c r="K596" s="8"/>
      <c r="L596" s="9"/>
      <c r="M596" s="8"/>
      <c r="N596" s="8"/>
      <c r="O596" s="8"/>
      <c r="P596" s="8"/>
      <c r="Q596" s="10"/>
    </row>
    <row r="597" spans="1:17" x14ac:dyDescent="0.45">
      <c r="A597" s="13"/>
      <c r="B597" s="8"/>
      <c r="C597" s="9"/>
      <c r="D597" s="9"/>
      <c r="E597" s="8"/>
      <c r="F597" s="8"/>
      <c r="G597" s="9"/>
      <c r="H597" s="9"/>
      <c r="I597" s="8"/>
      <c r="J597" s="8"/>
      <c r="K597" s="8"/>
      <c r="L597" s="8"/>
      <c r="M597" s="8"/>
      <c r="N597" s="8"/>
      <c r="O597" s="8"/>
      <c r="P597" s="8"/>
      <c r="Q597" s="10"/>
    </row>
    <row r="598" spans="1:17" x14ac:dyDescent="0.45">
      <c r="A598" s="13" t="s">
        <v>11</v>
      </c>
      <c r="B598" s="8"/>
      <c r="C598" s="9"/>
      <c r="D598" s="21">
        <v>1879.73</v>
      </c>
      <c r="E598" s="8" t="s">
        <v>25</v>
      </c>
      <c r="F598" s="8"/>
      <c r="G598" s="9"/>
      <c r="H598" s="9"/>
      <c r="I598" s="8"/>
      <c r="J598" s="8"/>
      <c r="K598" s="8"/>
      <c r="L598" s="8"/>
      <c r="M598" s="8"/>
      <c r="N598" s="8"/>
      <c r="O598" s="8"/>
      <c r="P598" s="8"/>
      <c r="Q598" s="10"/>
    </row>
    <row r="599" spans="1:17" x14ac:dyDescent="0.45">
      <c r="A599" s="13" t="s">
        <v>12</v>
      </c>
      <c r="B599" s="8"/>
      <c r="C599" s="9"/>
      <c r="D599" s="9">
        <f>H586</f>
        <v>-1.5199999999999818</v>
      </c>
      <c r="E599" s="8" t="s">
        <v>16</v>
      </c>
      <c r="F599" s="8"/>
      <c r="G599" s="9"/>
      <c r="H599" s="9"/>
      <c r="I599" s="8"/>
      <c r="J599" s="8"/>
      <c r="K599" s="8"/>
      <c r="L599" s="8"/>
      <c r="M599" s="8"/>
      <c r="N599" s="8"/>
      <c r="O599" s="8"/>
      <c r="P599" s="8"/>
      <c r="Q599" s="10"/>
    </row>
    <row r="600" spans="1:17" x14ac:dyDescent="0.45">
      <c r="A600" s="13" t="s">
        <v>13</v>
      </c>
      <c r="B600" s="8"/>
      <c r="C600" s="9"/>
      <c r="D600" s="9">
        <f>D598+D599</f>
        <v>1878.21</v>
      </c>
      <c r="E600" s="8"/>
      <c r="F600" s="8"/>
      <c r="G600" s="9"/>
      <c r="H600" s="9"/>
      <c r="I600" s="8"/>
      <c r="J600" s="8"/>
      <c r="K600" s="8"/>
      <c r="L600" s="8"/>
      <c r="M600" s="8"/>
      <c r="N600" s="8"/>
      <c r="O600" s="8"/>
      <c r="P600" s="8"/>
      <c r="Q600" s="10"/>
    </row>
    <row r="601" spans="1:17" x14ac:dyDescent="0.45">
      <c r="A601" s="13" t="s">
        <v>14</v>
      </c>
      <c r="B601" s="8"/>
      <c r="C601" s="9"/>
      <c r="D601" s="9">
        <f>H594</f>
        <v>8.1599999999998545</v>
      </c>
      <c r="E601" s="8" t="s">
        <v>17</v>
      </c>
      <c r="F601" s="8"/>
      <c r="G601" s="9"/>
      <c r="H601" s="9"/>
      <c r="I601" s="8"/>
      <c r="J601" s="8"/>
      <c r="K601" s="8"/>
      <c r="L601" s="8"/>
      <c r="M601" s="8"/>
      <c r="N601" s="8"/>
      <c r="O601" s="8"/>
      <c r="P601" s="8"/>
      <c r="Q601" s="10"/>
    </row>
    <row r="602" spans="1:17" x14ac:dyDescent="0.45">
      <c r="A602" s="13" t="s">
        <v>13</v>
      </c>
      <c r="B602" s="8"/>
      <c r="C602" s="9"/>
      <c r="D602" s="27">
        <f>D600-D601</f>
        <v>1870.0500000000002</v>
      </c>
      <c r="E602" s="19" t="s">
        <v>18</v>
      </c>
      <c r="F602" s="8"/>
      <c r="G602" s="9"/>
      <c r="H602" s="9"/>
      <c r="I602" s="8"/>
      <c r="J602" s="8"/>
      <c r="K602" s="8"/>
      <c r="L602" s="8"/>
      <c r="M602" s="8"/>
      <c r="N602" s="8"/>
      <c r="O602" s="8"/>
      <c r="P602" s="8"/>
      <c r="Q602" s="10"/>
    </row>
    <row r="603" spans="1:17" ht="14.65" thickBot="1" x14ac:dyDescent="0.5">
      <c r="A603" s="15"/>
      <c r="B603" s="16"/>
      <c r="C603" s="17"/>
      <c r="D603" s="17"/>
      <c r="E603" s="16"/>
      <c r="F603" s="16"/>
      <c r="G603" s="17"/>
      <c r="H603" s="17"/>
      <c r="I603" s="16"/>
      <c r="J603" s="16"/>
      <c r="K603" s="16"/>
      <c r="L603" s="16"/>
      <c r="M603" s="16"/>
      <c r="N603" s="16"/>
      <c r="O603" s="16"/>
      <c r="P603" s="16"/>
      <c r="Q603" s="18"/>
    </row>
    <row r="604" spans="1:17" ht="15" thickTop="1" thickBot="1" x14ac:dyDescent="0.5"/>
    <row r="605" spans="1:17" ht="14.65" thickTop="1" x14ac:dyDescent="0.45">
      <c r="A605" s="2"/>
      <c r="B605" s="3"/>
      <c r="C605" s="4">
        <v>44013</v>
      </c>
      <c r="D605" s="5"/>
      <c r="E605" s="3"/>
      <c r="F605" s="3"/>
      <c r="G605" s="5"/>
      <c r="H605" s="5"/>
      <c r="I605" s="3"/>
      <c r="J605" s="3"/>
      <c r="K605" s="3"/>
      <c r="L605" s="20" t="s">
        <v>19</v>
      </c>
      <c r="M605" s="3"/>
      <c r="N605" s="3"/>
      <c r="O605" s="3"/>
      <c r="P605" s="3"/>
      <c r="Q605" s="6"/>
    </row>
    <row r="606" spans="1:17" x14ac:dyDescent="0.45">
      <c r="A606" s="7" t="s">
        <v>5</v>
      </c>
      <c r="B606" s="8"/>
      <c r="C606" s="9"/>
      <c r="D606" s="9"/>
      <c r="E606" s="8"/>
      <c r="F606" s="8"/>
      <c r="G606" s="9"/>
      <c r="H606" s="9"/>
      <c r="I606" s="8"/>
      <c r="J606" s="11" t="s">
        <v>24</v>
      </c>
      <c r="K606" s="8"/>
      <c r="L606" s="11" t="s">
        <v>10</v>
      </c>
      <c r="M606" s="8"/>
      <c r="N606" s="8"/>
      <c r="O606" s="8"/>
      <c r="P606" s="8"/>
      <c r="Q606" s="10"/>
    </row>
    <row r="607" spans="1:17" x14ac:dyDescent="0.45">
      <c r="A607" s="7" t="s">
        <v>0</v>
      </c>
      <c r="B607" s="11" t="s">
        <v>3</v>
      </c>
      <c r="C607" s="12" t="s">
        <v>1</v>
      </c>
      <c r="D607" s="12" t="s">
        <v>4</v>
      </c>
      <c r="E607" s="11" t="s">
        <v>7</v>
      </c>
      <c r="F607" s="8"/>
      <c r="G607" s="12" t="s">
        <v>8</v>
      </c>
      <c r="H607" s="12" t="s">
        <v>9</v>
      </c>
      <c r="I607" s="8"/>
      <c r="J607" s="11" t="s">
        <v>23</v>
      </c>
      <c r="K607" s="8"/>
      <c r="L607" s="31">
        <v>4209.33</v>
      </c>
      <c r="M607" s="8" t="s">
        <v>47</v>
      </c>
      <c r="N607" s="8"/>
      <c r="O607" s="8"/>
      <c r="P607" s="8"/>
      <c r="Q607" s="10"/>
    </row>
    <row r="608" spans="1:17" x14ac:dyDescent="0.45">
      <c r="A608" s="13" t="s">
        <v>45</v>
      </c>
      <c r="B608" s="8">
        <v>8</v>
      </c>
      <c r="C608" s="9">
        <v>118.21</v>
      </c>
      <c r="D608" s="9">
        <f>C608*B608</f>
        <v>945.68</v>
      </c>
      <c r="E608" s="14" t="s">
        <v>33</v>
      </c>
      <c r="F608" s="8"/>
      <c r="G608" s="21">
        <v>117.9</v>
      </c>
      <c r="H608" s="9">
        <f>(B608*G608)-D608</f>
        <v>-2.4799999999999045</v>
      </c>
      <c r="I608" s="8"/>
      <c r="J608" s="14">
        <f>G608*B608</f>
        <v>943.2</v>
      </c>
      <c r="K608" s="8" t="str">
        <f>"sell "&amp;B608&amp;" "&amp;A608&amp;" @ $"&amp;G608</f>
        <v>sell 8 AGG @ $117.9</v>
      </c>
      <c r="L608" s="9">
        <f>L607+(G608*B608)</f>
        <v>5152.53</v>
      </c>
      <c r="M608" s="8"/>
      <c r="N608" s="8"/>
      <c r="O608" s="8"/>
      <c r="P608" s="8"/>
      <c r="Q608" s="10"/>
    </row>
    <row r="609" spans="1:17" x14ac:dyDescent="0.45">
      <c r="A609" s="13"/>
      <c r="B609" s="8"/>
      <c r="C609" s="9">
        <v>0</v>
      </c>
      <c r="D609" s="9">
        <f>C609*B609</f>
        <v>0</v>
      </c>
      <c r="E609" s="14" t="s">
        <v>33</v>
      </c>
      <c r="F609" s="8"/>
      <c r="G609" s="21">
        <v>0</v>
      </c>
      <c r="H609" s="9">
        <f>(B609*G609)-D609</f>
        <v>0</v>
      </c>
      <c r="I609" s="8"/>
      <c r="J609" s="14">
        <f>G609*B609</f>
        <v>0</v>
      </c>
      <c r="K609" s="8" t="str">
        <f>"sell "&amp;B609&amp;" "&amp;A609&amp;" @ $"&amp;G609</f>
        <v>sell   @ $0</v>
      </c>
      <c r="L609" s="9">
        <f>L608+(G609*B609)</f>
        <v>5152.53</v>
      </c>
      <c r="M609" s="8"/>
      <c r="N609" s="8"/>
      <c r="O609" s="8"/>
      <c r="P609" s="8"/>
      <c r="Q609" s="10"/>
    </row>
    <row r="610" spans="1:17" x14ac:dyDescent="0.45">
      <c r="A610" s="13"/>
      <c r="B610" s="8"/>
      <c r="C610" s="9">
        <v>0</v>
      </c>
      <c r="D610" s="9">
        <f>C610*B610</f>
        <v>0</v>
      </c>
      <c r="E610" s="14" t="s">
        <v>33</v>
      </c>
      <c r="F610" s="8"/>
      <c r="G610" s="21">
        <v>0</v>
      </c>
      <c r="H610" s="9">
        <f>(B610*G610)-D610</f>
        <v>0</v>
      </c>
      <c r="I610" s="8"/>
      <c r="J610" s="14">
        <f>G610*B610</f>
        <v>0</v>
      </c>
      <c r="K610" s="8" t="str">
        <f>"sell "&amp;B610&amp;" "&amp;A610&amp;" @ $"&amp;G610</f>
        <v>sell   @ $0</v>
      </c>
      <c r="L610" s="9">
        <f>L609+(G610*B610)</f>
        <v>5152.53</v>
      </c>
      <c r="M610" s="8" t="s">
        <v>22</v>
      </c>
      <c r="N610" s="8"/>
      <c r="O610" s="8"/>
      <c r="P610" s="8"/>
      <c r="Q610" s="10"/>
    </row>
    <row r="611" spans="1:17" x14ac:dyDescent="0.45">
      <c r="A611" s="13"/>
      <c r="B611" s="8"/>
      <c r="C611" s="9"/>
      <c r="D611" s="9">
        <f>SUM(D608:D610)</f>
        <v>945.68</v>
      </c>
      <c r="E611" s="8"/>
      <c r="F611" s="8"/>
      <c r="G611" s="9"/>
      <c r="H611" s="9">
        <f>SUM(H608:H610)</f>
        <v>-2.4799999999999045</v>
      </c>
      <c r="I611" s="8"/>
      <c r="J611" s="14">
        <f>SUM(J608:J610)</f>
        <v>943.2</v>
      </c>
      <c r="K611" s="8"/>
      <c r="L611" s="9"/>
      <c r="M611" s="8"/>
      <c r="N611" s="8"/>
      <c r="O611" s="8"/>
      <c r="P611" s="8"/>
      <c r="Q611" s="10"/>
    </row>
    <row r="612" spans="1:17" x14ac:dyDescent="0.45">
      <c r="A612" s="13"/>
      <c r="B612" s="8"/>
      <c r="C612" s="9"/>
      <c r="D612" s="9"/>
      <c r="E612" s="8"/>
      <c r="F612" s="8"/>
      <c r="G612" s="9"/>
      <c r="H612" s="9"/>
      <c r="I612" s="8"/>
      <c r="J612" s="8"/>
      <c r="K612" s="8"/>
      <c r="L612" s="9"/>
      <c r="M612" s="8"/>
      <c r="N612" s="8"/>
      <c r="O612" s="8"/>
      <c r="P612" s="8"/>
      <c r="Q612" s="10"/>
    </row>
    <row r="613" spans="1:17" x14ac:dyDescent="0.45">
      <c r="A613" s="13"/>
      <c r="B613" s="8"/>
      <c r="C613" s="9"/>
      <c r="D613" s="9"/>
      <c r="E613" s="19"/>
      <c r="F613" s="8"/>
      <c r="G613" s="9"/>
      <c r="H613" s="9"/>
      <c r="I613" s="8"/>
      <c r="J613" s="8"/>
      <c r="K613" s="8"/>
      <c r="L613" s="9"/>
      <c r="M613" s="11" t="s">
        <v>20</v>
      </c>
      <c r="N613" s="8"/>
      <c r="O613" s="8"/>
      <c r="P613" s="8"/>
      <c r="Q613" s="10"/>
    </row>
    <row r="614" spans="1:17" x14ac:dyDescent="0.45">
      <c r="A614" s="7" t="s">
        <v>6</v>
      </c>
      <c r="B614" s="8"/>
      <c r="C614" s="9"/>
      <c r="D614" s="9"/>
      <c r="E614" s="19"/>
      <c r="F614" s="8"/>
      <c r="G614" s="9"/>
      <c r="H614" s="9"/>
      <c r="I614" s="8"/>
      <c r="J614" s="8"/>
      <c r="K614" s="8"/>
      <c r="L614" s="9"/>
      <c r="M614" s="11" t="s">
        <v>21</v>
      </c>
      <c r="N614" s="8"/>
      <c r="O614" s="8"/>
      <c r="P614" s="8"/>
      <c r="Q614" s="10"/>
    </row>
    <row r="615" spans="1:17" x14ac:dyDescent="0.45">
      <c r="A615" s="7" t="s">
        <v>0</v>
      </c>
      <c r="B615" s="11" t="s">
        <v>3</v>
      </c>
      <c r="C615" s="12" t="s">
        <v>1</v>
      </c>
      <c r="D615" s="12" t="s">
        <v>2</v>
      </c>
      <c r="E615" s="22" t="s">
        <v>7</v>
      </c>
      <c r="F615" s="8"/>
      <c r="G615" s="12" t="s">
        <v>8</v>
      </c>
      <c r="H615" s="12" t="s">
        <v>9</v>
      </c>
      <c r="I615" s="8"/>
      <c r="J615" s="8"/>
      <c r="K615" s="8"/>
      <c r="L615" s="9"/>
      <c r="M615" s="14">
        <f>L610</f>
        <v>5152.53</v>
      </c>
      <c r="N615" s="8"/>
      <c r="O615" s="8"/>
      <c r="P615" s="8"/>
      <c r="Q615" s="10"/>
    </row>
    <row r="616" spans="1:17" x14ac:dyDescent="0.45">
      <c r="A616" s="13" t="s">
        <v>53</v>
      </c>
      <c r="B616" s="8">
        <v>3</v>
      </c>
      <c r="C616" s="9">
        <v>200.23</v>
      </c>
      <c r="D616" s="9">
        <f>C616*B616</f>
        <v>600.68999999999994</v>
      </c>
      <c r="E616" s="14" t="s">
        <v>33</v>
      </c>
      <c r="F616" s="8"/>
      <c r="G616" s="21">
        <v>198.78</v>
      </c>
      <c r="H616" s="9">
        <f>(B616*G616)-D616</f>
        <v>-4.3499999999999091</v>
      </c>
      <c r="I616" s="8"/>
      <c r="J616" s="8"/>
      <c r="K616" s="8" t="str">
        <f>"buy "&amp;B616&amp;" "&amp;A616&amp;" @ $"&amp;G616</f>
        <v>buy 3 OKTA @ $198.78</v>
      </c>
      <c r="L616" s="9">
        <f>L610-(G616*B616)</f>
        <v>4556.1899999999996</v>
      </c>
      <c r="M616" s="14">
        <f>L607-(G616*B616)</f>
        <v>3612.99</v>
      </c>
      <c r="N616" s="8"/>
      <c r="O616" s="8"/>
      <c r="P616" s="8"/>
      <c r="Q616" s="10"/>
    </row>
    <row r="617" spans="1:17" x14ac:dyDescent="0.45">
      <c r="A617" s="13" t="s">
        <v>51</v>
      </c>
      <c r="B617" s="8">
        <v>3</v>
      </c>
      <c r="C617" s="9">
        <v>127</v>
      </c>
      <c r="D617" s="9">
        <f>C617*B617</f>
        <v>381</v>
      </c>
      <c r="E617" s="14" t="s">
        <v>33</v>
      </c>
      <c r="F617" s="8"/>
      <c r="G617" s="21">
        <v>127.21</v>
      </c>
      <c r="H617" s="9">
        <f>(B617*G617)-D617</f>
        <v>0.62999999999999545</v>
      </c>
      <c r="I617" s="8"/>
      <c r="J617" s="8"/>
      <c r="K617" s="8" t="str">
        <f>"buy "&amp;B617&amp;" "&amp;A617&amp;" @ $"&amp;G617</f>
        <v>buy 3 BAND @ $127.21</v>
      </c>
      <c r="L617" s="9">
        <f>L616-(G617*B617)</f>
        <v>4174.5599999999995</v>
      </c>
      <c r="M617" s="14">
        <f>M616-(G617*B617)</f>
        <v>3231.3599999999997</v>
      </c>
      <c r="N617" s="8"/>
      <c r="O617" s="8"/>
      <c r="P617" s="8"/>
      <c r="Q617" s="10"/>
    </row>
    <row r="618" spans="1:17" x14ac:dyDescent="0.45">
      <c r="A618" s="23" t="s">
        <v>52</v>
      </c>
      <c r="B618" s="24">
        <v>3</v>
      </c>
      <c r="C618" s="25">
        <v>83.9</v>
      </c>
      <c r="D618" s="25">
        <f>C618*B618</f>
        <v>251.70000000000002</v>
      </c>
      <c r="E618" s="14" t="s">
        <v>33</v>
      </c>
      <c r="F618" s="24"/>
      <c r="G618" s="26">
        <v>84</v>
      </c>
      <c r="H618" s="25">
        <f>(B618*G618)-D618</f>
        <v>0.29999999999998295</v>
      </c>
      <c r="I618" s="8"/>
      <c r="J618" s="8"/>
      <c r="K618" s="8" t="str">
        <f>"buy "&amp;B618&amp;" "&amp;A618&amp;" @ $"&amp;G618</f>
        <v>buy 3 IRBT @ $84</v>
      </c>
      <c r="L618" s="9">
        <f>L617-(G618*B618)</f>
        <v>3922.5599999999995</v>
      </c>
      <c r="M618" s="14">
        <f>M617-(G618*B618)</f>
        <v>2979.3599999999997</v>
      </c>
      <c r="N618" s="8" t="str">
        <f>"$"&amp;ROUND(M618,2)&amp;" will be the balance in the account after purchases.  "</f>
        <v xml:space="preserve">$2979.36 will be the balance in the account after purchases.  </v>
      </c>
      <c r="O618" s="8"/>
      <c r="P618" s="8"/>
      <c r="Q618" s="10"/>
    </row>
    <row r="619" spans="1:17" x14ac:dyDescent="0.45">
      <c r="A619" s="13"/>
      <c r="B619" s="8"/>
      <c r="C619" s="9"/>
      <c r="D619" s="9">
        <f>SUM(D616:D618)</f>
        <v>1233.3899999999999</v>
      </c>
      <c r="E619" s="8"/>
      <c r="F619" s="8"/>
      <c r="G619" s="9" t="s">
        <v>15</v>
      </c>
      <c r="H619" s="9">
        <f>SUM(H616:H618)</f>
        <v>-3.4199999999999307</v>
      </c>
      <c r="I619" s="8"/>
      <c r="J619" s="8"/>
      <c r="K619" s="8"/>
      <c r="L619" s="9"/>
      <c r="M619" s="8"/>
      <c r="N619" s="8" t="s">
        <v>27</v>
      </c>
      <c r="O619" s="8"/>
      <c r="P619" s="8"/>
      <c r="Q619" s="10"/>
    </row>
    <row r="620" spans="1:17" x14ac:dyDescent="0.45">
      <c r="A620" s="13"/>
      <c r="B620" s="8"/>
      <c r="C620" s="9"/>
      <c r="D620" s="9"/>
      <c r="E620" s="8"/>
      <c r="F620" s="8"/>
      <c r="G620" s="9"/>
      <c r="H620" s="9"/>
      <c r="I620" s="8"/>
      <c r="J620" s="8"/>
      <c r="K620" s="8"/>
      <c r="L620" s="9"/>
      <c r="M620" s="11" t="str">
        <f>IF(J611+M618&gt;0,"Credit Surplus","Credit Shortage")</f>
        <v>Credit Surplus</v>
      </c>
      <c r="N620" s="14">
        <f>J611+M618</f>
        <v>3922.5599999999995</v>
      </c>
      <c r="O620" s="8" t="s">
        <v>26</v>
      </c>
      <c r="P620" s="8"/>
      <c r="Q620" s="10"/>
    </row>
    <row r="621" spans="1:17" x14ac:dyDescent="0.45">
      <c r="A621" s="13"/>
      <c r="B621" s="8"/>
      <c r="C621" s="9"/>
      <c r="D621" s="9"/>
      <c r="E621" s="8"/>
      <c r="F621" s="8"/>
      <c r="G621" s="9"/>
      <c r="H621" s="9"/>
      <c r="I621" s="8"/>
      <c r="J621" s="8"/>
      <c r="K621" s="8"/>
      <c r="L621" s="9"/>
      <c r="M621" s="8"/>
      <c r="N621" s="8"/>
      <c r="O621" s="8"/>
      <c r="P621" s="8"/>
      <c r="Q621" s="10"/>
    </row>
    <row r="622" spans="1:17" x14ac:dyDescent="0.45">
      <c r="A622" s="13"/>
      <c r="B622" s="8"/>
      <c r="C622" s="9"/>
      <c r="D622" s="9"/>
      <c r="E622" s="8"/>
      <c r="F622" s="8"/>
      <c r="G622" s="9"/>
      <c r="H622" s="9"/>
      <c r="I622" s="8"/>
      <c r="J622" s="8"/>
      <c r="K622" s="8"/>
      <c r="L622" s="8"/>
      <c r="M622" s="8"/>
      <c r="N622" s="8"/>
      <c r="O622" s="8"/>
      <c r="P622" s="8"/>
      <c r="Q622" s="10"/>
    </row>
    <row r="623" spans="1:17" x14ac:dyDescent="0.45">
      <c r="A623" s="13" t="s">
        <v>11</v>
      </c>
      <c r="B623" s="8"/>
      <c r="C623" s="9"/>
      <c r="D623" s="21">
        <v>888.25</v>
      </c>
      <c r="E623" s="8" t="s">
        <v>25</v>
      </c>
      <c r="F623" s="8"/>
      <c r="G623" s="9"/>
      <c r="H623" s="9"/>
      <c r="I623" s="8"/>
      <c r="J623" s="8"/>
      <c r="K623" s="8"/>
      <c r="L623" s="8"/>
      <c r="M623" s="8"/>
      <c r="N623" s="8"/>
      <c r="O623" s="8"/>
      <c r="P623" s="8"/>
      <c r="Q623" s="10"/>
    </row>
    <row r="624" spans="1:17" x14ac:dyDescent="0.45">
      <c r="A624" s="13" t="s">
        <v>12</v>
      </c>
      <c r="B624" s="8"/>
      <c r="C624" s="9"/>
      <c r="D624" s="9">
        <f>H611</f>
        <v>-2.4799999999999045</v>
      </c>
      <c r="E624" s="8" t="s">
        <v>16</v>
      </c>
      <c r="F624" s="8"/>
      <c r="G624" s="9"/>
      <c r="H624" s="9"/>
      <c r="I624" s="8"/>
      <c r="J624" s="8"/>
      <c r="K624" s="8"/>
      <c r="L624" s="8"/>
      <c r="M624" s="8"/>
      <c r="N624" s="8"/>
      <c r="O624" s="8"/>
      <c r="P624" s="8"/>
      <c r="Q624" s="10"/>
    </row>
    <row r="625" spans="1:17" x14ac:dyDescent="0.45">
      <c r="A625" s="13" t="s">
        <v>13</v>
      </c>
      <c r="B625" s="8"/>
      <c r="C625" s="9"/>
      <c r="D625" s="9">
        <f>D623+D624</f>
        <v>885.7700000000001</v>
      </c>
      <c r="E625" s="8"/>
      <c r="F625" s="8"/>
      <c r="G625" s="9"/>
      <c r="H625" s="9"/>
      <c r="I625" s="8"/>
      <c r="J625" s="8"/>
      <c r="K625" s="8"/>
      <c r="L625" s="8"/>
      <c r="M625" s="8"/>
      <c r="N625" s="8"/>
      <c r="O625" s="8"/>
      <c r="P625" s="8"/>
      <c r="Q625" s="10"/>
    </row>
    <row r="626" spans="1:17" x14ac:dyDescent="0.45">
      <c r="A626" s="13" t="s">
        <v>14</v>
      </c>
      <c r="B626" s="8"/>
      <c r="C626" s="9"/>
      <c r="D626" s="9">
        <f>H619</f>
        <v>-3.4199999999999307</v>
      </c>
      <c r="E626" s="8" t="s">
        <v>17</v>
      </c>
      <c r="F626" s="8"/>
      <c r="G626" s="9"/>
      <c r="H626" s="9"/>
      <c r="I626" s="8"/>
      <c r="J626" s="8"/>
      <c r="K626" s="8"/>
      <c r="L626" s="8"/>
      <c r="M626" s="8"/>
      <c r="N626" s="8"/>
      <c r="O626" s="8"/>
      <c r="P626" s="8"/>
      <c r="Q626" s="10"/>
    </row>
    <row r="627" spans="1:17" x14ac:dyDescent="0.45">
      <c r="A627" s="13" t="s">
        <v>13</v>
      </c>
      <c r="B627" s="8"/>
      <c r="C627" s="9"/>
      <c r="D627" s="27">
        <f>D625-D626</f>
        <v>889.19</v>
      </c>
      <c r="E627" s="19" t="s">
        <v>18</v>
      </c>
      <c r="F627" s="8"/>
      <c r="G627" s="9"/>
      <c r="H627" s="9"/>
      <c r="I627" s="8"/>
      <c r="J627" s="8"/>
      <c r="K627" s="8"/>
      <c r="L627" s="8"/>
      <c r="M627" s="8"/>
      <c r="N627" s="8"/>
      <c r="O627" s="8"/>
      <c r="P627" s="8"/>
      <c r="Q627" s="10"/>
    </row>
    <row r="628" spans="1:17" ht="14.65" thickBot="1" x14ac:dyDescent="0.5">
      <c r="A628" s="15"/>
      <c r="B628" s="16"/>
      <c r="C628" s="17"/>
      <c r="D628" s="17"/>
      <c r="E628" s="16"/>
      <c r="F628" s="16"/>
      <c r="G628" s="17"/>
      <c r="H628" s="17"/>
      <c r="I628" s="16"/>
      <c r="J628" s="16"/>
      <c r="K628" s="16"/>
      <c r="L628" s="16"/>
      <c r="M628" s="16"/>
      <c r="N628" s="16"/>
      <c r="O628" s="16"/>
      <c r="P628" s="16"/>
      <c r="Q628" s="18"/>
    </row>
    <row r="629" spans="1:17" ht="15" thickTop="1" thickBot="1" x14ac:dyDescent="0.5"/>
    <row r="630" spans="1:17" ht="14.65" thickTop="1" x14ac:dyDescent="0.45">
      <c r="A630" s="2"/>
      <c r="B630" s="3"/>
      <c r="C630" s="4">
        <v>43983</v>
      </c>
      <c r="D630" s="5"/>
      <c r="E630" s="3"/>
      <c r="F630" s="3"/>
      <c r="G630" s="5"/>
      <c r="H630" s="5"/>
      <c r="I630" s="3"/>
      <c r="J630" s="3"/>
      <c r="K630" s="3"/>
      <c r="L630" s="20" t="s">
        <v>19</v>
      </c>
      <c r="M630" s="3"/>
      <c r="N630" s="3"/>
      <c r="O630" s="3"/>
      <c r="P630" s="3"/>
      <c r="Q630" s="6"/>
    </row>
    <row r="631" spans="1:17" x14ac:dyDescent="0.45">
      <c r="A631" s="7" t="s">
        <v>5</v>
      </c>
      <c r="B631" s="8"/>
      <c r="C631" s="9"/>
      <c r="D631" s="9"/>
      <c r="E631" s="8"/>
      <c r="F631" s="8"/>
      <c r="G631" s="9"/>
      <c r="H631" s="9"/>
      <c r="I631" s="8"/>
      <c r="J631" s="11" t="s">
        <v>24</v>
      </c>
      <c r="K631" s="8"/>
      <c r="L631" s="11" t="s">
        <v>10</v>
      </c>
      <c r="M631" s="8"/>
      <c r="N631" s="8"/>
      <c r="O631" s="8"/>
      <c r="P631" s="8"/>
      <c r="Q631" s="10"/>
    </row>
    <row r="632" spans="1:17" x14ac:dyDescent="0.45">
      <c r="A632" s="7" t="s">
        <v>0</v>
      </c>
      <c r="B632" s="11" t="s">
        <v>3</v>
      </c>
      <c r="C632" s="12" t="s">
        <v>1</v>
      </c>
      <c r="D632" s="12" t="s">
        <v>4</v>
      </c>
      <c r="E632" s="11" t="s">
        <v>7</v>
      </c>
      <c r="F632" s="8"/>
      <c r="G632" s="12" t="s">
        <v>8</v>
      </c>
      <c r="H632" s="12" t="s">
        <v>9</v>
      </c>
      <c r="I632" s="8"/>
      <c r="J632" s="11" t="s">
        <v>23</v>
      </c>
      <c r="K632" s="8"/>
      <c r="L632" s="31">
        <v>4209.33</v>
      </c>
      <c r="M632" s="8" t="s">
        <v>47</v>
      </c>
      <c r="N632" s="8"/>
      <c r="O632" s="8"/>
      <c r="P632" s="8"/>
      <c r="Q632" s="10"/>
    </row>
    <row r="633" spans="1:17" x14ac:dyDescent="0.45">
      <c r="A633" s="13" t="s">
        <v>45</v>
      </c>
      <c r="B633" s="8">
        <v>8</v>
      </c>
      <c r="C633" s="9">
        <v>117.65</v>
      </c>
      <c r="D633" s="9">
        <f>C633*B633</f>
        <v>941.2</v>
      </c>
      <c r="E633" s="14" t="s">
        <v>33</v>
      </c>
      <c r="F633" s="8"/>
      <c r="G633" s="21">
        <v>117.35</v>
      </c>
      <c r="H633" s="9">
        <f>(B633*G633)-D633</f>
        <v>-2.4000000000000909</v>
      </c>
      <c r="I633" s="8"/>
      <c r="J633" s="14">
        <f>G633*B633</f>
        <v>938.8</v>
      </c>
      <c r="K633" s="8" t="str">
        <f>"sell "&amp;B633&amp;" "&amp;A633&amp;" @ $"&amp;G633</f>
        <v>sell 8 AGG @ $117.35</v>
      </c>
      <c r="L633" s="9">
        <f>L632+(G633*B633)</f>
        <v>5148.13</v>
      </c>
      <c r="M633" s="8"/>
      <c r="N633" s="8"/>
      <c r="O633" s="8"/>
      <c r="P633" s="8"/>
      <c r="Q633" s="10"/>
    </row>
    <row r="634" spans="1:17" x14ac:dyDescent="0.45">
      <c r="A634" s="13"/>
      <c r="B634" s="8"/>
      <c r="C634" s="9">
        <v>0</v>
      </c>
      <c r="D634" s="9">
        <f>C634*B634</f>
        <v>0</v>
      </c>
      <c r="E634" s="14"/>
      <c r="F634" s="8"/>
      <c r="G634" s="21">
        <v>0</v>
      </c>
      <c r="H634" s="9">
        <f>(B634*G634)-D634</f>
        <v>0</v>
      </c>
      <c r="I634" s="8"/>
      <c r="J634" s="14">
        <f>G634*B634</f>
        <v>0</v>
      </c>
      <c r="K634" s="8" t="str">
        <f>"sell "&amp;B634&amp;" "&amp;A634&amp;" @ $"&amp;G634</f>
        <v>sell   @ $0</v>
      </c>
      <c r="L634" s="9">
        <f>L633+(G634*B634)</f>
        <v>5148.13</v>
      </c>
      <c r="M634" s="8"/>
      <c r="N634" s="8"/>
      <c r="O634" s="8"/>
      <c r="P634" s="8"/>
      <c r="Q634" s="10"/>
    </row>
    <row r="635" spans="1:17" x14ac:dyDescent="0.45">
      <c r="A635" s="13"/>
      <c r="B635" s="8"/>
      <c r="C635" s="9">
        <v>0</v>
      </c>
      <c r="D635" s="9">
        <f>C635*B635</f>
        <v>0</v>
      </c>
      <c r="E635" s="14"/>
      <c r="F635" s="8"/>
      <c r="G635" s="21">
        <v>0</v>
      </c>
      <c r="H635" s="9">
        <f>(B635*G635)-D635</f>
        <v>0</v>
      </c>
      <c r="I635" s="8"/>
      <c r="J635" s="14">
        <f>G635*B635</f>
        <v>0</v>
      </c>
      <c r="K635" s="8" t="str">
        <f>"sell "&amp;B635&amp;" "&amp;A635&amp;" @ $"&amp;G635</f>
        <v>sell   @ $0</v>
      </c>
      <c r="L635" s="9">
        <f>L634+(G635*B635)</f>
        <v>5148.13</v>
      </c>
      <c r="M635" s="8" t="s">
        <v>22</v>
      </c>
      <c r="N635" s="8"/>
      <c r="O635" s="8"/>
      <c r="P635" s="8"/>
      <c r="Q635" s="10"/>
    </row>
    <row r="636" spans="1:17" x14ac:dyDescent="0.45">
      <c r="A636" s="13"/>
      <c r="B636" s="8"/>
      <c r="C636" s="9"/>
      <c r="D636" s="9">
        <f>SUM(D633:D635)</f>
        <v>941.2</v>
      </c>
      <c r="E636" s="8"/>
      <c r="F636" s="8"/>
      <c r="G636" s="9"/>
      <c r="H636" s="9">
        <f>SUM(H633:H635)</f>
        <v>-2.4000000000000909</v>
      </c>
      <c r="I636" s="8"/>
      <c r="J636" s="14">
        <f>SUM(J633:J635)</f>
        <v>938.8</v>
      </c>
      <c r="K636" s="8"/>
      <c r="L636" s="9"/>
      <c r="M636" s="8"/>
      <c r="N636" s="8"/>
      <c r="O636" s="8"/>
      <c r="P636" s="8"/>
      <c r="Q636" s="10"/>
    </row>
    <row r="637" spans="1:17" x14ac:dyDescent="0.45">
      <c r="A637" s="13"/>
      <c r="B637" s="8"/>
      <c r="C637" s="9"/>
      <c r="D637" s="9"/>
      <c r="E637" s="8"/>
      <c r="F637" s="8"/>
      <c r="G637" s="9"/>
      <c r="H637" s="9"/>
      <c r="I637" s="8"/>
      <c r="J637" s="8"/>
      <c r="K637" s="8"/>
      <c r="L637" s="9"/>
      <c r="M637" s="8"/>
      <c r="N637" s="8"/>
      <c r="O637" s="8"/>
      <c r="P637" s="8"/>
      <c r="Q637" s="10"/>
    </row>
    <row r="638" spans="1:17" x14ac:dyDescent="0.45">
      <c r="A638" s="13"/>
      <c r="B638" s="8"/>
      <c r="C638" s="9"/>
      <c r="D638" s="9"/>
      <c r="E638" s="19"/>
      <c r="F638" s="8"/>
      <c r="G638" s="9"/>
      <c r="H638" s="9"/>
      <c r="I638" s="8"/>
      <c r="J638" s="8"/>
      <c r="K638" s="8"/>
      <c r="L638" s="9"/>
      <c r="M638" s="11" t="s">
        <v>20</v>
      </c>
      <c r="N638" s="8"/>
      <c r="O638" s="8"/>
      <c r="P638" s="8"/>
      <c r="Q638" s="10"/>
    </row>
    <row r="639" spans="1:17" x14ac:dyDescent="0.45">
      <c r="A639" s="7" t="s">
        <v>6</v>
      </c>
      <c r="B639" s="8"/>
      <c r="C639" s="9"/>
      <c r="D639" s="9"/>
      <c r="E639" s="19"/>
      <c r="F639" s="8"/>
      <c r="G639" s="9"/>
      <c r="H639" s="9"/>
      <c r="I639" s="8"/>
      <c r="J639" s="8"/>
      <c r="K639" s="8"/>
      <c r="L639" s="9"/>
      <c r="M639" s="11" t="s">
        <v>21</v>
      </c>
      <c r="N639" s="8"/>
      <c r="O639" s="8"/>
      <c r="P639" s="8"/>
      <c r="Q639" s="10"/>
    </row>
    <row r="640" spans="1:17" x14ac:dyDescent="0.45">
      <c r="A640" s="7" t="s">
        <v>0</v>
      </c>
      <c r="B640" s="11" t="s">
        <v>3</v>
      </c>
      <c r="C640" s="12" t="s">
        <v>1</v>
      </c>
      <c r="D640" s="12" t="s">
        <v>2</v>
      </c>
      <c r="E640" s="22" t="s">
        <v>7</v>
      </c>
      <c r="F640" s="8"/>
      <c r="G640" s="12" t="s">
        <v>8</v>
      </c>
      <c r="H640" s="12" t="s">
        <v>9</v>
      </c>
      <c r="I640" s="8"/>
      <c r="J640" s="8"/>
      <c r="K640" s="8"/>
      <c r="L640" s="9"/>
      <c r="M640" s="14">
        <f>L635</f>
        <v>5148.13</v>
      </c>
      <c r="N640" s="8"/>
      <c r="O640" s="8"/>
      <c r="P640" s="8"/>
      <c r="Q640" s="10"/>
    </row>
    <row r="641" spans="1:17" x14ac:dyDescent="0.45">
      <c r="A641" s="13" t="s">
        <v>48</v>
      </c>
      <c r="B641" s="8">
        <v>2</v>
      </c>
      <c r="C641" s="9">
        <v>66.87</v>
      </c>
      <c r="D641" s="9">
        <f>C641*B641</f>
        <v>133.74</v>
      </c>
      <c r="E641" s="14" t="s">
        <v>33</v>
      </c>
      <c r="F641" s="8"/>
      <c r="G641" s="21">
        <v>65.91</v>
      </c>
      <c r="H641" s="9">
        <f>(B641*G641)-D641</f>
        <v>-1.9200000000000159</v>
      </c>
      <c r="I641" s="8"/>
      <c r="J641" s="8"/>
      <c r="K641" s="8" t="str">
        <f>"buy "&amp;B641&amp;" "&amp;A641&amp;" @ $"&amp;G641</f>
        <v>buy 2 PDD @ $65.91</v>
      </c>
      <c r="L641" s="9">
        <f>L635-(G641*B641)</f>
        <v>5016.3100000000004</v>
      </c>
      <c r="M641" s="14">
        <f>L632-(G641*B641)</f>
        <v>4077.5099999999998</v>
      </c>
      <c r="N641" s="8"/>
      <c r="O641" s="8"/>
      <c r="P641" s="8"/>
      <c r="Q641" s="10"/>
    </row>
    <row r="642" spans="1:17" x14ac:dyDescent="0.45">
      <c r="A642" s="13" t="s">
        <v>49</v>
      </c>
      <c r="B642" s="8">
        <v>6</v>
      </c>
      <c r="C642" s="9">
        <v>139.74</v>
      </c>
      <c r="D642" s="9">
        <f>C642*B642</f>
        <v>838.44</v>
      </c>
      <c r="E642" s="14" t="s">
        <v>33</v>
      </c>
      <c r="F642" s="8"/>
      <c r="G642" s="21">
        <v>142.30000000000001</v>
      </c>
      <c r="H642" s="9">
        <f>(B642*G642)-D642</f>
        <v>15.360000000000014</v>
      </c>
      <c r="I642" s="8"/>
      <c r="J642" s="8"/>
      <c r="K642" s="8" t="str">
        <f>"buy "&amp;B642&amp;" "&amp;A642&amp;" @ $"&amp;G642</f>
        <v>buy 6 DOCU @ $142.3</v>
      </c>
      <c r="L642" s="9">
        <f>L641-(G642*B642)</f>
        <v>4162.51</v>
      </c>
      <c r="M642" s="14">
        <f>M641-(G642*B642)</f>
        <v>3223.7099999999996</v>
      </c>
      <c r="N642" s="8"/>
      <c r="O642" s="8"/>
      <c r="P642" s="8"/>
      <c r="Q642" s="10"/>
    </row>
    <row r="643" spans="1:17" x14ac:dyDescent="0.45">
      <c r="A643" s="23" t="s">
        <v>50</v>
      </c>
      <c r="B643" s="24">
        <v>6</v>
      </c>
      <c r="C643" s="25">
        <v>58.47</v>
      </c>
      <c r="D643" s="25">
        <f>C643*B643</f>
        <v>350.82</v>
      </c>
      <c r="E643" s="14" t="s">
        <v>33</v>
      </c>
      <c r="F643" s="24"/>
      <c r="G643" s="26">
        <v>58.81</v>
      </c>
      <c r="H643" s="25">
        <f>(B643*G643)-D643</f>
        <v>2.0400000000000205</v>
      </c>
      <c r="I643" s="8"/>
      <c r="J643" s="8"/>
      <c r="K643" s="8" t="str">
        <f>"buy "&amp;B643&amp;" "&amp;A643&amp;" @ $"&amp;G643</f>
        <v>buy 6 NEM @ $58.81</v>
      </c>
      <c r="L643" s="9">
        <f>L642-(G643*B643)</f>
        <v>3809.65</v>
      </c>
      <c r="M643" s="14">
        <f>M642-(G643*B643)</f>
        <v>2870.8499999999995</v>
      </c>
      <c r="N643" s="8" t="str">
        <f>"$"&amp;ROUND(M643,2)&amp;" will be the balance in the account after purchases.  "</f>
        <v xml:space="preserve">$2870.85 will be the balance in the account after purchases.  </v>
      </c>
      <c r="O643" s="8"/>
      <c r="P643" s="8"/>
      <c r="Q643" s="10"/>
    </row>
    <row r="644" spans="1:17" x14ac:dyDescent="0.45">
      <c r="A644" s="13"/>
      <c r="B644" s="8"/>
      <c r="C644" s="9"/>
      <c r="D644" s="9">
        <f>SUM(D641:D643)</f>
        <v>1323</v>
      </c>
      <c r="E644" s="8"/>
      <c r="F644" s="8"/>
      <c r="G644" s="9" t="s">
        <v>15</v>
      </c>
      <c r="H644" s="9">
        <f>SUM(H641:H643)</f>
        <v>15.480000000000018</v>
      </c>
      <c r="I644" s="8"/>
      <c r="J644" s="8"/>
      <c r="K644" s="8"/>
      <c r="L644" s="9"/>
      <c r="M644" s="8"/>
      <c r="N644" s="8" t="s">
        <v>27</v>
      </c>
      <c r="O644" s="8"/>
      <c r="P644" s="8"/>
      <c r="Q644" s="10"/>
    </row>
    <row r="645" spans="1:17" x14ac:dyDescent="0.45">
      <c r="A645" s="13"/>
      <c r="B645" s="8"/>
      <c r="C645" s="9"/>
      <c r="D645" s="9"/>
      <c r="E645" s="8"/>
      <c r="F645" s="8"/>
      <c r="G645" s="9"/>
      <c r="H645" s="9"/>
      <c r="I645" s="8"/>
      <c r="J645" s="8"/>
      <c r="K645" s="8"/>
      <c r="L645" s="9"/>
      <c r="M645" s="11" t="str">
        <f>IF(J636+M643&gt;0,"Credit Surplus","Credit Shortage")</f>
        <v>Credit Surplus</v>
      </c>
      <c r="N645" s="14">
        <f>J636+M643</f>
        <v>3809.6499999999996</v>
      </c>
      <c r="O645" s="8" t="s">
        <v>26</v>
      </c>
      <c r="P645" s="8"/>
      <c r="Q645" s="10"/>
    </row>
    <row r="646" spans="1:17" x14ac:dyDescent="0.45">
      <c r="A646" s="13"/>
      <c r="B646" s="8"/>
      <c r="C646" s="9"/>
      <c r="D646" s="9"/>
      <c r="E646" s="8"/>
      <c r="F646" s="8"/>
      <c r="G646" s="9"/>
      <c r="H646" s="9"/>
      <c r="I646" s="8"/>
      <c r="J646" s="8"/>
      <c r="K646" s="8"/>
      <c r="L646" s="9"/>
      <c r="M646" s="8"/>
      <c r="N646" s="8"/>
      <c r="O646" s="8"/>
      <c r="P646" s="8"/>
      <c r="Q646" s="10"/>
    </row>
    <row r="647" spans="1:17" x14ac:dyDescent="0.45">
      <c r="A647" s="13"/>
      <c r="B647" s="8"/>
      <c r="C647" s="9"/>
      <c r="D647" s="9"/>
      <c r="E647" s="8"/>
      <c r="F647" s="8"/>
      <c r="G647" s="9"/>
      <c r="H647" s="9"/>
      <c r="I647" s="8"/>
      <c r="J647" s="8"/>
      <c r="K647" s="8"/>
      <c r="L647" s="8"/>
      <c r="M647" s="8"/>
      <c r="N647" s="8"/>
      <c r="O647" s="8"/>
      <c r="P647" s="8"/>
      <c r="Q647" s="10"/>
    </row>
    <row r="648" spans="1:17" x14ac:dyDescent="0.45">
      <c r="A648" s="13" t="s">
        <v>11</v>
      </c>
      <c r="B648" s="8"/>
      <c r="C648" s="9"/>
      <c r="D648" s="21">
        <v>1193.8399999999999</v>
      </c>
      <c r="E648" s="8" t="s">
        <v>25</v>
      </c>
      <c r="F648" s="8"/>
      <c r="G648" s="9"/>
      <c r="H648" s="9"/>
      <c r="I648" s="8"/>
      <c r="J648" s="8"/>
      <c r="K648" s="8"/>
      <c r="L648" s="8"/>
      <c r="M648" s="8"/>
      <c r="N648" s="8"/>
      <c r="O648" s="8"/>
      <c r="P648" s="8"/>
      <c r="Q648" s="10"/>
    </row>
    <row r="649" spans="1:17" x14ac:dyDescent="0.45">
      <c r="A649" s="13" t="s">
        <v>12</v>
      </c>
      <c r="B649" s="8"/>
      <c r="C649" s="9"/>
      <c r="D649" s="9">
        <f>H636</f>
        <v>-2.4000000000000909</v>
      </c>
      <c r="E649" s="8" t="s">
        <v>16</v>
      </c>
      <c r="F649" s="8"/>
      <c r="G649" s="9"/>
      <c r="H649" s="9"/>
      <c r="I649" s="8"/>
      <c r="J649" s="8"/>
      <c r="K649" s="8"/>
      <c r="L649" s="8"/>
      <c r="M649" s="8"/>
      <c r="N649" s="8"/>
      <c r="O649" s="8"/>
      <c r="P649" s="8"/>
      <c r="Q649" s="10"/>
    </row>
    <row r="650" spans="1:17" x14ac:dyDescent="0.45">
      <c r="A650" s="13" t="s">
        <v>13</v>
      </c>
      <c r="B650" s="8"/>
      <c r="C650" s="9"/>
      <c r="D650" s="9">
        <f>D648+D649</f>
        <v>1191.4399999999998</v>
      </c>
      <c r="E650" s="8"/>
      <c r="F650" s="8"/>
      <c r="G650" s="9"/>
      <c r="H650" s="9"/>
      <c r="I650" s="8"/>
      <c r="J650" s="8"/>
      <c r="K650" s="8"/>
      <c r="L650" s="8"/>
      <c r="M650" s="8"/>
      <c r="N650" s="8"/>
      <c r="O650" s="8"/>
      <c r="P650" s="8"/>
      <c r="Q650" s="10"/>
    </row>
    <row r="651" spans="1:17" x14ac:dyDescent="0.45">
      <c r="A651" s="13" t="s">
        <v>14</v>
      </c>
      <c r="B651" s="8"/>
      <c r="C651" s="9"/>
      <c r="D651" s="9">
        <f>H644</f>
        <v>15.480000000000018</v>
      </c>
      <c r="E651" s="8" t="s">
        <v>17</v>
      </c>
      <c r="F651" s="8"/>
      <c r="G651" s="9"/>
      <c r="H651" s="9"/>
      <c r="I651" s="8"/>
      <c r="J651" s="8"/>
      <c r="K651" s="8"/>
      <c r="L651" s="8"/>
      <c r="M651" s="8"/>
      <c r="N651" s="8"/>
      <c r="O651" s="8"/>
      <c r="P651" s="8"/>
      <c r="Q651" s="10"/>
    </row>
    <row r="652" spans="1:17" x14ac:dyDescent="0.45">
      <c r="A652" s="13" t="s">
        <v>13</v>
      </c>
      <c r="B652" s="8"/>
      <c r="C652" s="9"/>
      <c r="D652" s="27">
        <f>D650-D651</f>
        <v>1175.9599999999998</v>
      </c>
      <c r="E652" s="19" t="s">
        <v>18</v>
      </c>
      <c r="F652" s="8"/>
      <c r="G652" s="9"/>
      <c r="H652" s="9"/>
      <c r="I652" s="8"/>
      <c r="J652" s="8"/>
      <c r="K652" s="8"/>
      <c r="L652" s="8"/>
      <c r="M652" s="8"/>
      <c r="N652" s="8"/>
      <c r="O652" s="8"/>
      <c r="P652" s="8"/>
      <c r="Q652" s="10"/>
    </row>
    <row r="653" spans="1:17" ht="14.65" thickBot="1" x14ac:dyDescent="0.5">
      <c r="A653" s="15"/>
      <c r="B653" s="16"/>
      <c r="C653" s="17"/>
      <c r="D653" s="17"/>
      <c r="E653" s="16"/>
      <c r="F653" s="16"/>
      <c r="G653" s="17"/>
      <c r="H653" s="17"/>
      <c r="I653" s="16"/>
      <c r="J653" s="16"/>
      <c r="K653" s="16"/>
      <c r="L653" s="16"/>
      <c r="M653" s="16"/>
      <c r="N653" s="16"/>
      <c r="O653" s="16"/>
      <c r="P653" s="16"/>
      <c r="Q653" s="18"/>
    </row>
    <row r="654" spans="1:17" ht="14.65" thickTop="1" x14ac:dyDescent="0.45"/>
    <row r="655" spans="1:17" ht="14.65" thickBot="1" x14ac:dyDescent="0.5"/>
    <row r="656" spans="1:17" ht="14.65" thickTop="1" x14ac:dyDescent="0.45">
      <c r="A656" s="2"/>
      <c r="B656" s="3"/>
      <c r="C656" s="4">
        <v>43952</v>
      </c>
      <c r="D656" s="5"/>
      <c r="E656" s="3"/>
      <c r="F656" s="3"/>
      <c r="G656" s="5"/>
      <c r="H656" s="5"/>
      <c r="I656" s="3"/>
      <c r="J656" s="3"/>
      <c r="K656" s="3"/>
      <c r="L656" s="20" t="s">
        <v>19</v>
      </c>
      <c r="M656" s="3"/>
      <c r="N656" s="3"/>
      <c r="O656" s="3"/>
      <c r="P656" s="3"/>
      <c r="Q656" s="6"/>
    </row>
    <row r="657" spans="1:17" x14ac:dyDescent="0.45">
      <c r="A657" s="7" t="s">
        <v>5</v>
      </c>
      <c r="B657" s="8"/>
      <c r="C657" s="9"/>
      <c r="D657" s="9"/>
      <c r="E657" s="8"/>
      <c r="F657" s="8"/>
      <c r="G657" s="9"/>
      <c r="H657" s="9"/>
      <c r="I657" s="8"/>
      <c r="J657" s="11" t="s">
        <v>24</v>
      </c>
      <c r="K657" s="8"/>
      <c r="L657" s="11" t="s">
        <v>10</v>
      </c>
      <c r="M657" s="8"/>
      <c r="N657" s="8"/>
      <c r="O657" s="8"/>
      <c r="P657" s="8"/>
      <c r="Q657" s="10"/>
    </row>
    <row r="658" spans="1:17" x14ac:dyDescent="0.45">
      <c r="A658" s="7" t="s">
        <v>0</v>
      </c>
      <c r="B658" s="11" t="s">
        <v>3</v>
      </c>
      <c r="C658" s="12" t="s">
        <v>1</v>
      </c>
      <c r="D658" s="12" t="s">
        <v>4</v>
      </c>
      <c r="E658" s="11" t="s">
        <v>7</v>
      </c>
      <c r="F658" s="8"/>
      <c r="G658" s="12" t="s">
        <v>8</v>
      </c>
      <c r="H658" s="12" t="s">
        <v>9</v>
      </c>
      <c r="I658" s="8"/>
      <c r="J658" s="11" t="s">
        <v>23</v>
      </c>
      <c r="K658" s="8"/>
      <c r="L658" s="31">
        <v>5696.31</v>
      </c>
      <c r="M658" s="8" t="s">
        <v>47</v>
      </c>
      <c r="N658" s="8"/>
      <c r="O658" s="8"/>
      <c r="P658" s="8"/>
      <c r="Q658" s="10"/>
    </row>
    <row r="659" spans="1:17" x14ac:dyDescent="0.45">
      <c r="A659" s="13" t="s">
        <v>44</v>
      </c>
      <c r="B659" s="8">
        <v>11</v>
      </c>
      <c r="C659" s="9">
        <v>52.5</v>
      </c>
      <c r="D659" s="9">
        <f>C659*B659</f>
        <v>577.5</v>
      </c>
      <c r="E659" s="14" t="s">
        <v>37</v>
      </c>
      <c r="F659" s="8"/>
      <c r="G659" s="21">
        <v>51.46</v>
      </c>
      <c r="H659" s="9">
        <f>(B659*G659)-D659</f>
        <v>-11.439999999999941</v>
      </c>
      <c r="I659" s="8"/>
      <c r="J659" s="14">
        <f>G659*B659</f>
        <v>566.06000000000006</v>
      </c>
      <c r="K659" s="8" t="str">
        <f>"sell "&amp;B659&amp;" "&amp;A659&amp;" @ $"&amp;G659</f>
        <v>sell 11 ARVN @ $51.46</v>
      </c>
      <c r="L659" s="9">
        <f>L658+(G659*B659)</f>
        <v>6262.3700000000008</v>
      </c>
      <c r="M659" s="8"/>
      <c r="N659" s="8"/>
      <c r="O659" s="8"/>
      <c r="P659" s="8"/>
      <c r="Q659" s="10"/>
    </row>
    <row r="660" spans="1:17" x14ac:dyDescent="0.45">
      <c r="A660" s="13" t="s">
        <v>41</v>
      </c>
      <c r="B660" s="8">
        <v>45</v>
      </c>
      <c r="C660" s="9">
        <v>14.8</v>
      </c>
      <c r="D660" s="9">
        <f>C660*B660</f>
        <v>666</v>
      </c>
      <c r="E660" s="14" t="s">
        <v>37</v>
      </c>
      <c r="F660" s="8"/>
      <c r="G660" s="21">
        <v>14.53</v>
      </c>
      <c r="H660" s="9">
        <f>(B660*G660)-D660</f>
        <v>-12.149999999999977</v>
      </c>
      <c r="I660" s="8"/>
      <c r="J660" s="14">
        <f>G660*B660</f>
        <v>653.85</v>
      </c>
      <c r="K660" s="8" t="str">
        <f>"sell "&amp;B660&amp;" "&amp;A660&amp;" @ $"&amp;G660</f>
        <v>sell 45 RCKT @ $14.53</v>
      </c>
      <c r="L660" s="9">
        <f>L659+(G660*B660)</f>
        <v>6916.2200000000012</v>
      </c>
      <c r="M660" s="8"/>
      <c r="N660" s="8"/>
      <c r="O660" s="8"/>
      <c r="P660" s="8"/>
      <c r="Q660" s="10"/>
    </row>
    <row r="661" spans="1:17" x14ac:dyDescent="0.45">
      <c r="A661" s="13" t="s">
        <v>42</v>
      </c>
      <c r="B661" s="8">
        <v>15</v>
      </c>
      <c r="C661" s="9">
        <v>8.8699999999999992</v>
      </c>
      <c r="D661" s="9">
        <f>C661*B661</f>
        <v>133.04999999999998</v>
      </c>
      <c r="E661" s="14" t="s">
        <v>37</v>
      </c>
      <c r="F661" s="8"/>
      <c r="G661" s="21">
        <v>8.52</v>
      </c>
      <c r="H661" s="9">
        <f>(B661*G661)-D661</f>
        <v>-5.2499999999999858</v>
      </c>
      <c r="I661" s="8"/>
      <c r="J661" s="14">
        <f>G661*B661</f>
        <v>127.8</v>
      </c>
      <c r="K661" s="8" t="str">
        <f>"sell "&amp;B661&amp;" "&amp;A661&amp;" @ $"&amp;G661</f>
        <v>sell 15 CWH @ $8.52</v>
      </c>
      <c r="L661" s="9">
        <f>L660+(G661*B661)</f>
        <v>7044.0200000000013</v>
      </c>
      <c r="M661" s="8" t="s">
        <v>22</v>
      </c>
      <c r="N661" s="8"/>
      <c r="O661" s="8"/>
      <c r="P661" s="8"/>
      <c r="Q661" s="10"/>
    </row>
    <row r="662" spans="1:17" x14ac:dyDescent="0.45">
      <c r="A662" s="13"/>
      <c r="B662" s="8"/>
      <c r="C662" s="9"/>
      <c r="D662" s="9">
        <f>SUM(D659:D661)</f>
        <v>1376.55</v>
      </c>
      <c r="E662" s="8"/>
      <c r="F662" s="8"/>
      <c r="G662" s="9"/>
      <c r="H662" s="9">
        <f>SUM(H659:H661)</f>
        <v>-28.839999999999904</v>
      </c>
      <c r="I662" s="8"/>
      <c r="J662" s="14">
        <f>SUM(J659:J661)</f>
        <v>1347.71</v>
      </c>
      <c r="K662" s="8"/>
      <c r="L662" s="9"/>
      <c r="M662" s="8"/>
      <c r="N662" s="8"/>
      <c r="O662" s="8"/>
      <c r="P662" s="8"/>
      <c r="Q662" s="10"/>
    </row>
    <row r="663" spans="1:17" x14ac:dyDescent="0.45">
      <c r="A663" s="13"/>
      <c r="B663" s="8"/>
      <c r="C663" s="9"/>
      <c r="D663" s="9"/>
      <c r="E663" s="8"/>
      <c r="F663" s="8"/>
      <c r="G663" s="9"/>
      <c r="H663" s="9"/>
      <c r="I663" s="8"/>
      <c r="J663" s="8"/>
      <c r="K663" s="8"/>
      <c r="L663" s="9"/>
      <c r="M663" s="8"/>
      <c r="N663" s="8"/>
      <c r="O663" s="8"/>
      <c r="P663" s="8"/>
      <c r="Q663" s="10"/>
    </row>
    <row r="664" spans="1:17" x14ac:dyDescent="0.45">
      <c r="A664" s="13"/>
      <c r="B664" s="8"/>
      <c r="C664" s="9"/>
      <c r="D664" s="9"/>
      <c r="E664" s="19"/>
      <c r="F664" s="8"/>
      <c r="G664" s="9"/>
      <c r="H664" s="9"/>
      <c r="I664" s="8"/>
      <c r="J664" s="8"/>
      <c r="K664" s="8"/>
      <c r="L664" s="9"/>
      <c r="M664" s="11" t="s">
        <v>20</v>
      </c>
      <c r="N664" s="8"/>
      <c r="O664" s="8"/>
      <c r="P664" s="8"/>
      <c r="Q664" s="10"/>
    </row>
    <row r="665" spans="1:17" x14ac:dyDescent="0.45">
      <c r="A665" s="7" t="s">
        <v>6</v>
      </c>
      <c r="B665" s="8"/>
      <c r="C665" s="9"/>
      <c r="D665" s="9"/>
      <c r="E665" s="19"/>
      <c r="F665" s="8"/>
      <c r="G665" s="9"/>
      <c r="H665" s="9"/>
      <c r="I665" s="8"/>
      <c r="J665" s="8"/>
      <c r="K665" s="8"/>
      <c r="L665" s="9"/>
      <c r="M665" s="11" t="s">
        <v>21</v>
      </c>
      <c r="N665" s="8"/>
      <c r="O665" s="8"/>
      <c r="P665" s="8"/>
      <c r="Q665" s="10"/>
    </row>
    <row r="666" spans="1:17" x14ac:dyDescent="0.45">
      <c r="A666" s="7" t="s">
        <v>0</v>
      </c>
      <c r="B666" s="11" t="s">
        <v>3</v>
      </c>
      <c r="C666" s="12" t="s">
        <v>1</v>
      </c>
      <c r="D666" s="12" t="s">
        <v>2</v>
      </c>
      <c r="E666" s="22" t="s">
        <v>7</v>
      </c>
      <c r="F666" s="8"/>
      <c r="G666" s="12" t="s">
        <v>8</v>
      </c>
      <c r="H666" s="12" t="s">
        <v>9</v>
      </c>
      <c r="I666" s="8"/>
      <c r="J666" s="8"/>
      <c r="K666" s="8"/>
      <c r="L666" s="9"/>
      <c r="M666" s="14">
        <f>L661</f>
        <v>7044.0200000000013</v>
      </c>
      <c r="N666" s="8"/>
      <c r="O666" s="8"/>
      <c r="P666" s="8"/>
      <c r="Q666" s="10"/>
    </row>
    <row r="667" spans="1:17" x14ac:dyDescent="0.45">
      <c r="A667" s="13" t="s">
        <v>45</v>
      </c>
      <c r="B667" s="8">
        <v>8</v>
      </c>
      <c r="C667" s="9">
        <v>117.1</v>
      </c>
      <c r="D667" s="9">
        <f>C667*B667</f>
        <v>936.8</v>
      </c>
      <c r="E667" s="14" t="s">
        <v>37</v>
      </c>
      <c r="F667" s="8"/>
      <c r="G667" s="21">
        <v>116.97</v>
      </c>
      <c r="H667" s="9">
        <f>(B667*G667)-D667</f>
        <v>-1.0399999999999636</v>
      </c>
      <c r="I667" s="8"/>
      <c r="J667" s="8"/>
      <c r="K667" s="8" t="str">
        <f>"buy "&amp;B667&amp;" "&amp;A667&amp;" @ $"&amp;G667</f>
        <v>buy 8 AGG @ $116.97</v>
      </c>
      <c r="L667" s="9">
        <f>L661-(G667*B667)</f>
        <v>6108.2600000000011</v>
      </c>
      <c r="M667" s="14">
        <f>L658-(G667*B667)</f>
        <v>4760.55</v>
      </c>
      <c r="N667" s="8"/>
      <c r="O667" s="8"/>
      <c r="P667" s="8"/>
      <c r="Q667" s="10"/>
    </row>
    <row r="668" spans="1:17" x14ac:dyDescent="0.45">
      <c r="A668" s="13"/>
      <c r="B668" s="8">
        <v>0</v>
      </c>
      <c r="C668" s="9"/>
      <c r="D668" s="9">
        <f>C668*B668</f>
        <v>0</v>
      </c>
      <c r="E668" s="14"/>
      <c r="F668" s="8"/>
      <c r="G668" s="21"/>
      <c r="H668" s="9">
        <f>(B668*G668)-D668</f>
        <v>0</v>
      </c>
      <c r="I668" s="8"/>
      <c r="J668" s="8"/>
      <c r="K668" s="8" t="str">
        <f>"buy "&amp;B668&amp;" "&amp;A668&amp;" @ $"&amp;G668</f>
        <v>buy 0  @ $</v>
      </c>
      <c r="L668" s="9">
        <f>L667-(G668*B668)</f>
        <v>6108.2600000000011</v>
      </c>
      <c r="M668" s="14">
        <f>M667-(G668*B668)</f>
        <v>4760.55</v>
      </c>
      <c r="N668" s="8"/>
      <c r="O668" s="8"/>
      <c r="P668" s="8"/>
      <c r="Q668" s="10"/>
    </row>
    <row r="669" spans="1:17" x14ac:dyDescent="0.45">
      <c r="A669" s="23"/>
      <c r="B669" s="24">
        <v>0</v>
      </c>
      <c r="C669" s="25"/>
      <c r="D669" s="25">
        <f>C669*B669</f>
        <v>0</v>
      </c>
      <c r="E669" s="14"/>
      <c r="F669" s="24"/>
      <c r="G669" s="26"/>
      <c r="H669" s="25">
        <f>(B669*G669)-D669</f>
        <v>0</v>
      </c>
      <c r="I669" s="8"/>
      <c r="J669" s="8"/>
      <c r="K669" s="8" t="str">
        <f>"buy "&amp;B669&amp;" "&amp;A669&amp;" @ $"&amp;G669</f>
        <v>buy 0  @ $</v>
      </c>
      <c r="L669" s="9">
        <f>L668-(G669*B669)</f>
        <v>6108.2600000000011</v>
      </c>
      <c r="M669" s="14">
        <f>M668-(G669*B669)</f>
        <v>4760.55</v>
      </c>
      <c r="N669" s="8" t="str">
        <f>"$"&amp;ROUND(M669,2)&amp;" will be the balance in the account after purchases.  "</f>
        <v xml:space="preserve">$4760.55 will be the balance in the account after purchases.  </v>
      </c>
      <c r="O669" s="8"/>
      <c r="P669" s="8"/>
      <c r="Q669" s="10"/>
    </row>
    <row r="670" spans="1:17" x14ac:dyDescent="0.45">
      <c r="A670" s="13"/>
      <c r="B670" s="8"/>
      <c r="C670" s="9"/>
      <c r="D670" s="9">
        <f>SUM(D667:D669)</f>
        <v>936.8</v>
      </c>
      <c r="E670" s="8"/>
      <c r="F670" s="8"/>
      <c r="G670" s="9" t="s">
        <v>15</v>
      </c>
      <c r="H670" s="9">
        <f>SUM(H667:H669)</f>
        <v>-1.0399999999999636</v>
      </c>
      <c r="I670" s="8"/>
      <c r="J670" s="8"/>
      <c r="K670" s="8"/>
      <c r="L670" s="9"/>
      <c r="M670" s="8"/>
      <c r="N670" s="8" t="s">
        <v>27</v>
      </c>
      <c r="O670" s="8"/>
      <c r="P670" s="8"/>
      <c r="Q670" s="10"/>
    </row>
    <row r="671" spans="1:17" x14ac:dyDescent="0.45">
      <c r="A671" s="13"/>
      <c r="B671" s="8"/>
      <c r="C671" s="9"/>
      <c r="D671" s="9"/>
      <c r="E671" s="8"/>
      <c r="F671" s="8"/>
      <c r="G671" s="9"/>
      <c r="H671" s="9"/>
      <c r="I671" s="8"/>
      <c r="J671" s="8"/>
      <c r="K671" s="8"/>
      <c r="L671" s="9"/>
      <c r="M671" s="11" t="str">
        <f>IF(J662+M669&gt;0,"Credit Surplus","Credit Shortage")</f>
        <v>Credit Surplus</v>
      </c>
      <c r="N671" s="14">
        <f>J662+M669</f>
        <v>6108.26</v>
      </c>
      <c r="O671" s="8" t="s">
        <v>26</v>
      </c>
      <c r="P671" s="8"/>
      <c r="Q671" s="10"/>
    </row>
    <row r="672" spans="1:17" x14ac:dyDescent="0.45">
      <c r="A672" s="13"/>
      <c r="B672" s="8"/>
      <c r="C672" s="9"/>
      <c r="D672" s="9"/>
      <c r="E672" s="8"/>
      <c r="F672" s="8"/>
      <c r="G672" s="9"/>
      <c r="H672" s="9"/>
      <c r="I672" s="8"/>
      <c r="J672" s="8"/>
      <c r="K672" s="8"/>
      <c r="L672" s="9"/>
      <c r="M672" s="8"/>
      <c r="N672" s="8"/>
      <c r="O672" s="8"/>
      <c r="P672" s="8"/>
      <c r="Q672" s="10"/>
    </row>
    <row r="673" spans="1:17" x14ac:dyDescent="0.45">
      <c r="A673" s="13"/>
      <c r="B673" s="8"/>
      <c r="C673" s="9"/>
      <c r="D673" s="9"/>
      <c r="E673" s="8"/>
      <c r="F673" s="8"/>
      <c r="G673" s="9"/>
      <c r="H673" s="9"/>
      <c r="I673" s="8"/>
      <c r="J673" s="8"/>
      <c r="K673" s="8"/>
      <c r="L673" s="8"/>
      <c r="M673" s="8"/>
      <c r="N673" s="8"/>
      <c r="O673" s="8"/>
      <c r="P673" s="8"/>
      <c r="Q673" s="10"/>
    </row>
    <row r="674" spans="1:17" x14ac:dyDescent="0.45">
      <c r="A674" s="13" t="s">
        <v>11</v>
      </c>
      <c r="B674" s="8"/>
      <c r="C674" s="9"/>
      <c r="D674" s="21">
        <v>1603.44</v>
      </c>
      <c r="E674" s="8" t="s">
        <v>25</v>
      </c>
      <c r="F674" s="8"/>
      <c r="G674" s="9"/>
      <c r="H674" s="9"/>
      <c r="I674" s="8"/>
      <c r="J674" s="8"/>
      <c r="K674" s="8"/>
      <c r="L674" s="8"/>
      <c r="M674" s="8"/>
      <c r="N674" s="8"/>
      <c r="O674" s="8"/>
      <c r="P674" s="8"/>
      <c r="Q674" s="10"/>
    </row>
    <row r="675" spans="1:17" x14ac:dyDescent="0.45">
      <c r="A675" s="13" t="s">
        <v>12</v>
      </c>
      <c r="B675" s="8"/>
      <c r="C675" s="9"/>
      <c r="D675" s="9">
        <f>H662</f>
        <v>-28.839999999999904</v>
      </c>
      <c r="E675" s="8" t="s">
        <v>16</v>
      </c>
      <c r="F675" s="8"/>
      <c r="G675" s="9"/>
      <c r="H675" s="9"/>
      <c r="I675" s="8"/>
      <c r="J675" s="8"/>
      <c r="K675" s="8"/>
      <c r="L675" s="8"/>
      <c r="M675" s="8"/>
      <c r="N675" s="8"/>
      <c r="O675" s="8"/>
      <c r="P675" s="8"/>
      <c r="Q675" s="10"/>
    </row>
    <row r="676" spans="1:17" x14ac:dyDescent="0.45">
      <c r="A676" s="13" t="s">
        <v>13</v>
      </c>
      <c r="B676" s="8"/>
      <c r="C676" s="9"/>
      <c r="D676" s="9">
        <f>D674+D675</f>
        <v>1574.6000000000001</v>
      </c>
      <c r="E676" s="8"/>
      <c r="F676" s="8"/>
      <c r="G676" s="9"/>
      <c r="H676" s="9"/>
      <c r="I676" s="8"/>
      <c r="J676" s="8"/>
      <c r="K676" s="8"/>
      <c r="L676" s="8"/>
      <c r="M676" s="8"/>
      <c r="N676" s="8"/>
      <c r="O676" s="8"/>
      <c r="P676" s="8"/>
      <c r="Q676" s="10"/>
    </row>
    <row r="677" spans="1:17" x14ac:dyDescent="0.45">
      <c r="A677" s="13" t="s">
        <v>14</v>
      </c>
      <c r="B677" s="8"/>
      <c r="C677" s="9"/>
      <c r="D677" s="9">
        <f>H670</f>
        <v>-1.0399999999999636</v>
      </c>
      <c r="E677" s="8" t="s">
        <v>17</v>
      </c>
      <c r="F677" s="8"/>
      <c r="G677" s="9"/>
      <c r="H677" s="9"/>
      <c r="I677" s="8"/>
      <c r="J677" s="8"/>
      <c r="K677" s="8"/>
      <c r="L677" s="8"/>
      <c r="M677" s="8"/>
      <c r="N677" s="8"/>
      <c r="O677" s="8"/>
      <c r="P677" s="8"/>
      <c r="Q677" s="10"/>
    </row>
    <row r="678" spans="1:17" x14ac:dyDescent="0.45">
      <c r="A678" s="13" t="s">
        <v>13</v>
      </c>
      <c r="B678" s="8"/>
      <c r="C678" s="9"/>
      <c r="D678" s="27">
        <f>D676-D677</f>
        <v>1575.64</v>
      </c>
      <c r="E678" s="19" t="s">
        <v>18</v>
      </c>
      <c r="F678" s="8"/>
      <c r="G678" s="9"/>
      <c r="H678" s="9"/>
      <c r="I678" s="8"/>
      <c r="J678" s="8"/>
      <c r="K678" s="8"/>
      <c r="L678" s="8"/>
      <c r="M678" s="8"/>
      <c r="N678" s="8"/>
      <c r="O678" s="8"/>
      <c r="P678" s="8"/>
      <c r="Q678" s="10"/>
    </row>
    <row r="679" spans="1:17" ht="14.65" thickBot="1" x14ac:dyDescent="0.5">
      <c r="A679" s="15"/>
      <c r="B679" s="16"/>
      <c r="C679" s="17"/>
      <c r="D679" s="17"/>
      <c r="E679" s="16"/>
      <c r="F679" s="16"/>
      <c r="G679" s="17"/>
      <c r="H679" s="17"/>
      <c r="I679" s="16"/>
      <c r="J679" s="16"/>
      <c r="K679" s="16"/>
      <c r="L679" s="16"/>
      <c r="M679" s="16"/>
      <c r="N679" s="16"/>
      <c r="O679" s="16"/>
      <c r="P679" s="16"/>
      <c r="Q679" s="18"/>
    </row>
    <row r="680" spans="1:17" ht="15" thickTop="1" thickBot="1" x14ac:dyDescent="0.5"/>
    <row r="681" spans="1:17" ht="14.65" thickTop="1" x14ac:dyDescent="0.45">
      <c r="A681" s="2"/>
      <c r="B681" s="3"/>
      <c r="C681" s="4">
        <v>43922</v>
      </c>
      <c r="D681" s="5"/>
      <c r="E681" s="3"/>
      <c r="F681" s="3"/>
      <c r="G681" s="5"/>
      <c r="H681" s="5"/>
      <c r="I681" s="3"/>
      <c r="J681" s="3"/>
      <c r="K681" s="3"/>
      <c r="L681" s="20" t="s">
        <v>19</v>
      </c>
      <c r="M681" s="3"/>
      <c r="N681" s="3"/>
      <c r="O681" s="3"/>
      <c r="P681" s="3"/>
      <c r="Q681" s="6"/>
    </row>
    <row r="682" spans="1:17" x14ac:dyDescent="0.45">
      <c r="A682" s="7" t="s">
        <v>5</v>
      </c>
      <c r="B682" s="8"/>
      <c r="C682" s="9"/>
      <c r="D682" s="9"/>
      <c r="E682" s="8"/>
      <c r="F682" s="8"/>
      <c r="G682" s="9"/>
      <c r="H682" s="9"/>
      <c r="I682" s="8"/>
      <c r="J682" s="11" t="s">
        <v>24</v>
      </c>
      <c r="K682" s="8"/>
      <c r="L682" s="11" t="s">
        <v>10</v>
      </c>
      <c r="M682" s="8"/>
      <c r="N682" s="8"/>
      <c r="O682" s="8"/>
      <c r="P682" s="8"/>
      <c r="Q682" s="10"/>
    </row>
    <row r="683" spans="1:17" x14ac:dyDescent="0.45">
      <c r="A683" s="7" t="s">
        <v>0</v>
      </c>
      <c r="B683" s="11" t="s">
        <v>3</v>
      </c>
      <c r="C683" s="12" t="s">
        <v>1</v>
      </c>
      <c r="D683" s="12" t="s">
        <v>4</v>
      </c>
      <c r="E683" s="11" t="s">
        <v>7</v>
      </c>
      <c r="F683" s="8"/>
      <c r="G683" s="12" t="s">
        <v>8</v>
      </c>
      <c r="H683" s="12" t="s">
        <v>9</v>
      </c>
      <c r="I683" s="8"/>
      <c r="J683" s="11" t="s">
        <v>23</v>
      </c>
      <c r="K683" s="8"/>
      <c r="L683" s="31">
        <v>4378.08</v>
      </c>
      <c r="M683" s="8" t="s">
        <v>28</v>
      </c>
      <c r="N683" s="8"/>
      <c r="O683" s="8"/>
      <c r="P683" s="8"/>
      <c r="Q683" s="10"/>
    </row>
    <row r="684" spans="1:17" x14ac:dyDescent="0.45">
      <c r="A684" s="13" t="s">
        <v>38</v>
      </c>
      <c r="B684" s="8">
        <v>65</v>
      </c>
      <c r="C684" s="9">
        <v>19.21</v>
      </c>
      <c r="D684" s="9">
        <f>C684*B684</f>
        <v>1248.6500000000001</v>
      </c>
      <c r="E684" s="14" t="s">
        <v>33</v>
      </c>
      <c r="F684" s="8"/>
      <c r="G684" s="21">
        <v>18.489999999999998</v>
      </c>
      <c r="H684" s="9">
        <f>(B684*G684)-D684</f>
        <v>-46.800000000000182</v>
      </c>
      <c r="I684" s="8"/>
      <c r="J684" s="14">
        <f>G684*B684</f>
        <v>1201.8499999999999</v>
      </c>
      <c r="K684" s="8" t="str">
        <f>"sell "&amp;B684&amp;" "&amp;A684&amp;" @ $"&amp;G684</f>
        <v>sell 65 KPTI @ $18.49</v>
      </c>
      <c r="L684" s="9">
        <f>L683+(G684*B684)</f>
        <v>5579.93</v>
      </c>
      <c r="M684" s="8"/>
      <c r="N684" s="8"/>
      <c r="O684" s="8"/>
      <c r="P684" s="8"/>
      <c r="Q684" s="10"/>
    </row>
    <row r="685" spans="1:17" x14ac:dyDescent="0.45">
      <c r="A685" s="13" t="s">
        <v>39</v>
      </c>
      <c r="B685" s="8">
        <v>2</v>
      </c>
      <c r="C685" s="9">
        <v>62.96</v>
      </c>
      <c r="D685" s="9">
        <f>C685*B685</f>
        <v>125.92</v>
      </c>
      <c r="E685" s="14" t="s">
        <v>33</v>
      </c>
      <c r="F685" s="8"/>
      <c r="G685" s="21">
        <v>60.97</v>
      </c>
      <c r="H685" s="9">
        <f>(B685*G685)-D685</f>
        <v>-3.980000000000004</v>
      </c>
      <c r="I685" s="8"/>
      <c r="J685" s="14">
        <f>G685*B685</f>
        <v>121.94</v>
      </c>
      <c r="K685" s="8" t="str">
        <f>"sell "&amp;B685&amp;" "&amp;A685&amp;" @ $"&amp;G685</f>
        <v>sell 2 ICPT @ $60.97</v>
      </c>
      <c r="L685" s="9">
        <f>L684+(G685*B685)</f>
        <v>5701.87</v>
      </c>
      <c r="M685" s="8"/>
      <c r="N685" s="8"/>
      <c r="O685" s="8"/>
      <c r="P685" s="8"/>
      <c r="Q685" s="10"/>
    </row>
    <row r="686" spans="1:17" x14ac:dyDescent="0.45">
      <c r="A686" s="13" t="s">
        <v>46</v>
      </c>
      <c r="B686" s="8">
        <v>23</v>
      </c>
      <c r="C686" s="9">
        <v>4.72</v>
      </c>
      <c r="D686" s="9">
        <f>C686*B686</f>
        <v>108.55999999999999</v>
      </c>
      <c r="E686" s="14" t="s">
        <v>33</v>
      </c>
      <c r="F686" s="8"/>
      <c r="G686" s="21">
        <v>4.54</v>
      </c>
      <c r="H686" s="9">
        <f>(B686*G686)-D686</f>
        <v>-4.1399999999999864</v>
      </c>
      <c r="I686" s="8"/>
      <c r="J686" s="14">
        <f>G686*B686</f>
        <v>104.42</v>
      </c>
      <c r="K686" s="8" t="str">
        <f>"sell "&amp;B686&amp;" "&amp;A686&amp;" @ $"&amp;G686</f>
        <v>sell 23 SBSW @ $4.54</v>
      </c>
      <c r="L686" s="9">
        <f>L685+(G686*B686)</f>
        <v>5806.29</v>
      </c>
      <c r="M686" s="8" t="s">
        <v>22</v>
      </c>
      <c r="N686" s="8"/>
      <c r="O686" s="8"/>
      <c r="P686" s="8"/>
      <c r="Q686" s="10"/>
    </row>
    <row r="687" spans="1:17" x14ac:dyDescent="0.45">
      <c r="A687" s="13"/>
      <c r="B687" s="8"/>
      <c r="C687" s="9"/>
      <c r="D687" s="9">
        <f>SUM(D684:D686)</f>
        <v>1483.13</v>
      </c>
      <c r="E687" s="8"/>
      <c r="F687" s="8"/>
      <c r="G687" s="9"/>
      <c r="H687" s="9">
        <f>SUM(H684:H686)</f>
        <v>-54.920000000000172</v>
      </c>
      <c r="I687" s="8"/>
      <c r="J687" s="14">
        <f>SUM(J684:J686)</f>
        <v>1428.21</v>
      </c>
      <c r="K687" s="8"/>
      <c r="L687" s="9"/>
      <c r="M687" s="8"/>
      <c r="N687" s="8"/>
      <c r="O687" s="8"/>
      <c r="P687" s="8"/>
      <c r="Q687" s="10"/>
    </row>
    <row r="688" spans="1:17" x14ac:dyDescent="0.45">
      <c r="A688" s="13"/>
      <c r="B688" s="8"/>
      <c r="C688" s="9"/>
      <c r="D688" s="9"/>
      <c r="E688" s="8"/>
      <c r="F688" s="8"/>
      <c r="G688" s="9"/>
      <c r="H688" s="9"/>
      <c r="I688" s="8"/>
      <c r="J688" s="8"/>
      <c r="K688" s="8"/>
      <c r="L688" s="9"/>
      <c r="M688" s="8"/>
      <c r="N688" s="8"/>
      <c r="O688" s="8"/>
      <c r="P688" s="8"/>
      <c r="Q688" s="10"/>
    </row>
    <row r="689" spans="1:17" x14ac:dyDescent="0.45">
      <c r="A689" s="13"/>
      <c r="B689" s="8"/>
      <c r="C689" s="9"/>
      <c r="D689" s="9"/>
      <c r="E689" s="19"/>
      <c r="F689" s="8"/>
      <c r="G689" s="9"/>
      <c r="H689" s="9"/>
      <c r="I689" s="8"/>
      <c r="J689" s="8"/>
      <c r="K689" s="8"/>
      <c r="L689" s="9"/>
      <c r="M689" s="11" t="s">
        <v>20</v>
      </c>
      <c r="N689" s="8"/>
      <c r="O689" s="8"/>
      <c r="P689" s="8"/>
      <c r="Q689" s="10"/>
    </row>
    <row r="690" spans="1:17" x14ac:dyDescent="0.45">
      <c r="A690" s="7" t="s">
        <v>6</v>
      </c>
      <c r="B690" s="8"/>
      <c r="C690" s="9"/>
      <c r="D690" s="9"/>
      <c r="E690" s="19"/>
      <c r="F690" s="8"/>
      <c r="G690" s="9"/>
      <c r="H690" s="9"/>
      <c r="I690" s="8"/>
      <c r="J690" s="8"/>
      <c r="K690" s="8"/>
      <c r="L690" s="9"/>
      <c r="M690" s="11" t="s">
        <v>21</v>
      </c>
      <c r="N690" s="8"/>
      <c r="O690" s="8"/>
      <c r="P690" s="8"/>
      <c r="Q690" s="10"/>
    </row>
    <row r="691" spans="1:17" x14ac:dyDescent="0.45">
      <c r="A691" s="7" t="s">
        <v>0</v>
      </c>
      <c r="B691" s="11" t="s">
        <v>3</v>
      </c>
      <c r="C691" s="12" t="s">
        <v>1</v>
      </c>
      <c r="D691" s="12" t="s">
        <v>2</v>
      </c>
      <c r="E691" s="22" t="s">
        <v>7</v>
      </c>
      <c r="F691" s="8"/>
      <c r="G691" s="12" t="s">
        <v>8</v>
      </c>
      <c r="H691" s="12" t="s">
        <v>9</v>
      </c>
      <c r="I691" s="8"/>
      <c r="J691" s="8"/>
      <c r="K691" s="8"/>
      <c r="L691" s="9"/>
      <c r="M691" s="14">
        <f>L686</f>
        <v>5806.29</v>
      </c>
      <c r="N691" s="8"/>
      <c r="O691" s="8"/>
      <c r="P691" s="8"/>
      <c r="Q691" s="10"/>
    </row>
    <row r="692" spans="1:17" x14ac:dyDescent="0.45">
      <c r="A692" s="13" t="s">
        <v>45</v>
      </c>
      <c r="B692" s="8">
        <v>8</v>
      </c>
      <c r="C692" s="9">
        <v>115.37</v>
      </c>
      <c r="D692" s="9">
        <f>C692*B692</f>
        <v>922.96</v>
      </c>
      <c r="E692" s="14" t="s">
        <v>33</v>
      </c>
      <c r="F692" s="8"/>
      <c r="G692" s="21">
        <v>115.38</v>
      </c>
      <c r="H692" s="9">
        <f>(B692*G692)-D692</f>
        <v>7.999999999992724E-2</v>
      </c>
      <c r="I692" s="8"/>
      <c r="J692" s="8"/>
      <c r="K692" s="8" t="str">
        <f>"buy "&amp;B692&amp;" "&amp;A692&amp;" @ $"&amp;G692</f>
        <v>buy 8 AGG @ $115.38</v>
      </c>
      <c r="L692" s="9">
        <f>L686-(G692*B692)</f>
        <v>4883.25</v>
      </c>
      <c r="M692" s="14">
        <f>L683-(G692*B692)</f>
        <v>3455.04</v>
      </c>
      <c r="N692" s="8"/>
      <c r="O692" s="8"/>
      <c r="P692" s="8"/>
      <c r="Q692" s="10"/>
    </row>
    <row r="693" spans="1:17" x14ac:dyDescent="0.45">
      <c r="A693" s="13"/>
      <c r="B693" s="8">
        <v>0</v>
      </c>
      <c r="C693" s="9"/>
      <c r="D693" s="9">
        <f>C693*B693</f>
        <v>0</v>
      </c>
      <c r="E693" s="14"/>
      <c r="F693" s="8"/>
      <c r="G693" s="21"/>
      <c r="H693" s="9">
        <f>(B693*G693)-D693</f>
        <v>0</v>
      </c>
      <c r="I693" s="8"/>
      <c r="J693" s="8"/>
      <c r="K693" s="8" t="str">
        <f>"buy "&amp;B693&amp;" "&amp;A693&amp;" @ $"&amp;G693</f>
        <v>buy 0  @ $</v>
      </c>
      <c r="L693" s="9">
        <f>L692-(G693*B693)</f>
        <v>4883.25</v>
      </c>
      <c r="M693" s="14">
        <f>M692-(G693*B693)</f>
        <v>3455.04</v>
      </c>
      <c r="N693" s="8"/>
      <c r="O693" s="8"/>
      <c r="P693" s="8"/>
      <c r="Q693" s="10"/>
    </row>
    <row r="694" spans="1:17" x14ac:dyDescent="0.45">
      <c r="A694" s="23"/>
      <c r="B694" s="24">
        <v>0</v>
      </c>
      <c r="C694" s="25"/>
      <c r="D694" s="25">
        <f>C694*B694</f>
        <v>0</v>
      </c>
      <c r="E694" s="14"/>
      <c r="F694" s="24"/>
      <c r="G694" s="26"/>
      <c r="H694" s="25">
        <f>(B694*G694)-D694</f>
        <v>0</v>
      </c>
      <c r="I694" s="8"/>
      <c r="J694" s="8"/>
      <c r="K694" s="8" t="str">
        <f>"buy "&amp;B694&amp;" "&amp;A694&amp;" @ $"&amp;G694</f>
        <v>buy 0  @ $</v>
      </c>
      <c r="L694" s="9">
        <f>L693-(G694*B694)</f>
        <v>4883.25</v>
      </c>
      <c r="M694" s="14">
        <f>M693-(G694*B694)</f>
        <v>3455.04</v>
      </c>
      <c r="N694" s="8" t="str">
        <f>"$"&amp;ROUND(M694,2)&amp;" will be the balance in the account after purchases.  "</f>
        <v xml:space="preserve">$3455.04 will be the balance in the account after purchases.  </v>
      </c>
      <c r="O694" s="8"/>
      <c r="P694" s="8"/>
      <c r="Q694" s="10"/>
    </row>
    <row r="695" spans="1:17" x14ac:dyDescent="0.45">
      <c r="A695" s="13"/>
      <c r="B695" s="8"/>
      <c r="C695" s="9"/>
      <c r="D695" s="9">
        <f>SUM(D692:D694)</f>
        <v>922.96</v>
      </c>
      <c r="E695" s="8"/>
      <c r="F695" s="8"/>
      <c r="G695" s="9" t="s">
        <v>15</v>
      </c>
      <c r="H695" s="9">
        <f>SUM(H692:H694)</f>
        <v>7.999999999992724E-2</v>
      </c>
      <c r="I695" s="8"/>
      <c r="J695" s="8"/>
      <c r="K695" s="8"/>
      <c r="L695" s="9"/>
      <c r="M695" s="8"/>
      <c r="N695" s="8" t="s">
        <v>27</v>
      </c>
      <c r="O695" s="8"/>
      <c r="P695" s="8"/>
      <c r="Q695" s="10"/>
    </row>
    <row r="696" spans="1:17" x14ac:dyDescent="0.45">
      <c r="A696" s="13"/>
      <c r="B696" s="8"/>
      <c r="C696" s="9"/>
      <c r="D696" s="9"/>
      <c r="E696" s="8"/>
      <c r="F696" s="8"/>
      <c r="G696" s="9"/>
      <c r="H696" s="9"/>
      <c r="I696" s="8"/>
      <c r="J696" s="8"/>
      <c r="K696" s="8"/>
      <c r="L696" s="9"/>
      <c r="M696" s="11" t="str">
        <f>IF(J687+M694&gt;0,"Credit Surplus","Credit Shortage")</f>
        <v>Credit Surplus</v>
      </c>
      <c r="N696" s="14">
        <f>J687+M694</f>
        <v>4883.25</v>
      </c>
      <c r="O696" s="8" t="s">
        <v>26</v>
      </c>
      <c r="P696" s="8"/>
      <c r="Q696" s="10"/>
    </row>
    <row r="697" spans="1:17" x14ac:dyDescent="0.45">
      <c r="A697" s="13"/>
      <c r="B697" s="8"/>
      <c r="C697" s="9"/>
      <c r="D697" s="9"/>
      <c r="E697" s="8"/>
      <c r="F697" s="8"/>
      <c r="G697" s="9"/>
      <c r="H697" s="9"/>
      <c r="I697" s="8"/>
      <c r="J697" s="8"/>
      <c r="K697" s="8"/>
      <c r="L697" s="9"/>
      <c r="M697" s="8"/>
      <c r="N697" s="8"/>
      <c r="O697" s="8"/>
      <c r="P697" s="8"/>
      <c r="Q697" s="10"/>
    </row>
    <row r="698" spans="1:17" x14ac:dyDescent="0.45">
      <c r="A698" s="13"/>
      <c r="B698" s="8"/>
      <c r="C698" s="9"/>
      <c r="D698" s="9"/>
      <c r="E698" s="8"/>
      <c r="F698" s="8"/>
      <c r="G698" s="9"/>
      <c r="H698" s="9"/>
      <c r="I698" s="8"/>
      <c r="J698" s="8"/>
      <c r="K698" s="8"/>
      <c r="L698" s="8"/>
      <c r="M698" s="8"/>
      <c r="N698" s="8"/>
      <c r="O698" s="8"/>
      <c r="P698" s="8"/>
      <c r="Q698" s="10"/>
    </row>
    <row r="699" spans="1:17" x14ac:dyDescent="0.45">
      <c r="A699" s="13" t="s">
        <v>11</v>
      </c>
      <c r="B699" s="8"/>
      <c r="C699" s="9"/>
      <c r="D699" s="21">
        <v>1218.69</v>
      </c>
      <c r="E699" s="8" t="s">
        <v>25</v>
      </c>
      <c r="F699" s="8"/>
      <c r="G699" s="9"/>
      <c r="H699" s="9"/>
      <c r="I699" s="8"/>
      <c r="J699" s="8"/>
      <c r="K699" s="8"/>
      <c r="L699" s="8"/>
      <c r="M699" s="8"/>
      <c r="N699" s="8"/>
      <c r="O699" s="8"/>
      <c r="P699" s="8"/>
      <c r="Q699" s="10"/>
    </row>
    <row r="700" spans="1:17" x14ac:dyDescent="0.45">
      <c r="A700" s="13" t="s">
        <v>12</v>
      </c>
      <c r="B700" s="8"/>
      <c r="C700" s="9"/>
      <c r="D700" s="9">
        <f>H687</f>
        <v>-54.920000000000172</v>
      </c>
      <c r="E700" s="8" t="s">
        <v>16</v>
      </c>
      <c r="F700" s="8"/>
      <c r="G700" s="9"/>
      <c r="H700" s="9"/>
      <c r="I700" s="8"/>
      <c r="J700" s="8"/>
      <c r="K700" s="8"/>
      <c r="L700" s="8"/>
      <c r="M700" s="8"/>
      <c r="N700" s="8"/>
      <c r="O700" s="8"/>
      <c r="P700" s="8"/>
      <c r="Q700" s="10"/>
    </row>
    <row r="701" spans="1:17" x14ac:dyDescent="0.45">
      <c r="A701" s="13" t="s">
        <v>13</v>
      </c>
      <c r="B701" s="8"/>
      <c r="C701" s="9"/>
      <c r="D701" s="9">
        <f>D699+D700</f>
        <v>1163.77</v>
      </c>
      <c r="E701" s="8"/>
      <c r="F701" s="8"/>
      <c r="G701" s="9"/>
      <c r="H701" s="9"/>
      <c r="I701" s="8"/>
      <c r="J701" s="8"/>
      <c r="K701" s="8"/>
      <c r="L701" s="8"/>
      <c r="M701" s="8"/>
      <c r="N701" s="8"/>
      <c r="O701" s="8"/>
      <c r="P701" s="8"/>
      <c r="Q701" s="10"/>
    </row>
    <row r="702" spans="1:17" x14ac:dyDescent="0.45">
      <c r="A702" s="13" t="s">
        <v>14</v>
      </c>
      <c r="B702" s="8"/>
      <c r="C702" s="9"/>
      <c r="D702" s="9">
        <f>H695</f>
        <v>7.999999999992724E-2</v>
      </c>
      <c r="E702" s="8" t="s">
        <v>17</v>
      </c>
      <c r="F702" s="8"/>
      <c r="G702" s="9"/>
      <c r="H702" s="9"/>
      <c r="I702" s="8"/>
      <c r="J702" s="8"/>
      <c r="K702" s="8"/>
      <c r="L702" s="8"/>
      <c r="M702" s="8"/>
      <c r="N702" s="8"/>
      <c r="O702" s="8"/>
      <c r="P702" s="8"/>
      <c r="Q702" s="10"/>
    </row>
    <row r="703" spans="1:17" x14ac:dyDescent="0.45">
      <c r="A703" s="13" t="s">
        <v>13</v>
      </c>
      <c r="B703" s="8"/>
      <c r="C703" s="9"/>
      <c r="D703" s="27">
        <f>D701-D702</f>
        <v>1163.69</v>
      </c>
      <c r="E703" s="19" t="s">
        <v>18</v>
      </c>
      <c r="F703" s="8"/>
      <c r="G703" s="9"/>
      <c r="H703" s="9"/>
      <c r="I703" s="8"/>
      <c r="J703" s="8"/>
      <c r="K703" s="8"/>
      <c r="L703" s="8"/>
      <c r="M703" s="8"/>
      <c r="N703" s="8"/>
      <c r="O703" s="8"/>
      <c r="P703" s="8"/>
      <c r="Q703" s="10"/>
    </row>
    <row r="704" spans="1:17" ht="14.65" thickBot="1" x14ac:dyDescent="0.5">
      <c r="A704" s="15"/>
      <c r="B704" s="16"/>
      <c r="C704" s="17"/>
      <c r="D704" s="17"/>
      <c r="E704" s="16"/>
      <c r="F704" s="16"/>
      <c r="G704" s="17"/>
      <c r="H704" s="17"/>
      <c r="I704" s="16"/>
      <c r="J704" s="16"/>
      <c r="K704" s="16"/>
      <c r="L704" s="16"/>
      <c r="M704" s="16"/>
      <c r="N704" s="16"/>
      <c r="O704" s="16"/>
      <c r="P704" s="16"/>
      <c r="Q704" s="18"/>
    </row>
    <row r="705" spans="1:17" ht="14.65" thickTop="1" x14ac:dyDescent="0.45"/>
    <row r="707" spans="1:17" ht="14.65" thickBot="1" x14ac:dyDescent="0.5"/>
    <row r="708" spans="1:17" ht="14.65" thickTop="1" x14ac:dyDescent="0.45">
      <c r="A708" s="2"/>
      <c r="B708" s="3"/>
      <c r="C708" s="4">
        <v>43891</v>
      </c>
      <c r="D708" s="5"/>
      <c r="E708" s="3"/>
      <c r="F708" s="3"/>
      <c r="G708" s="5"/>
      <c r="H708" s="5"/>
      <c r="I708" s="3"/>
      <c r="J708" s="3"/>
      <c r="K708" s="3"/>
      <c r="L708" s="20" t="s">
        <v>19</v>
      </c>
      <c r="M708" s="3"/>
      <c r="N708" s="3"/>
      <c r="O708" s="3"/>
      <c r="P708" s="3"/>
      <c r="Q708" s="6"/>
    </row>
    <row r="709" spans="1:17" x14ac:dyDescent="0.45">
      <c r="A709" s="7" t="s">
        <v>5</v>
      </c>
      <c r="B709" s="8"/>
      <c r="C709" s="9"/>
      <c r="D709" s="9"/>
      <c r="E709" s="8"/>
      <c r="F709" s="8"/>
      <c r="G709" s="9"/>
      <c r="H709" s="9"/>
      <c r="I709" s="8"/>
      <c r="J709" s="11" t="s">
        <v>24</v>
      </c>
      <c r="K709" s="8"/>
      <c r="L709" s="11" t="s">
        <v>10</v>
      </c>
      <c r="M709" s="8"/>
      <c r="N709" s="8"/>
      <c r="O709" s="8"/>
      <c r="P709" s="8"/>
      <c r="Q709" s="10"/>
    </row>
    <row r="710" spans="1:17" x14ac:dyDescent="0.45">
      <c r="A710" s="7" t="s">
        <v>0</v>
      </c>
      <c r="B710" s="11" t="s">
        <v>3</v>
      </c>
      <c r="C710" s="12" t="s">
        <v>1</v>
      </c>
      <c r="D710" s="12" t="s">
        <v>4</v>
      </c>
      <c r="E710" s="11" t="s">
        <v>7</v>
      </c>
      <c r="F710" s="8"/>
      <c r="G710" s="12" t="s">
        <v>8</v>
      </c>
      <c r="H710" s="12" t="s">
        <v>9</v>
      </c>
      <c r="I710" s="8"/>
      <c r="J710" s="11" t="s">
        <v>23</v>
      </c>
      <c r="K710" s="8"/>
      <c r="L710" s="31">
        <v>4378.08</v>
      </c>
      <c r="M710" s="8" t="s">
        <v>28</v>
      </c>
      <c r="N710" s="8"/>
      <c r="O710" s="8"/>
      <c r="P710" s="8"/>
      <c r="Q710" s="10"/>
    </row>
    <row r="711" spans="1:17" x14ac:dyDescent="0.45">
      <c r="A711" s="13" t="s">
        <v>34</v>
      </c>
      <c r="B711" s="8">
        <v>73</v>
      </c>
      <c r="C711" s="9">
        <v>6.39</v>
      </c>
      <c r="D711" s="9">
        <f>C711*B711</f>
        <v>466.46999999999997</v>
      </c>
      <c r="E711" s="14" t="s">
        <v>33</v>
      </c>
      <c r="F711" s="8"/>
      <c r="G711" s="21">
        <v>6.38</v>
      </c>
      <c r="H711" s="9">
        <f>(B711*G711)-D711</f>
        <v>-0.72999999999996135</v>
      </c>
      <c r="I711" s="8"/>
      <c r="J711" s="14">
        <f>G711*B711</f>
        <v>465.74</v>
      </c>
      <c r="K711" s="8" t="str">
        <f>"sell "&amp;B711&amp;" "&amp;A711&amp;" @ $"&amp;G711</f>
        <v>sell 73 ADT @ $6.38</v>
      </c>
      <c r="L711" s="9">
        <f>L710+(G711*B711)</f>
        <v>4843.82</v>
      </c>
      <c r="M711" s="8"/>
      <c r="N711" s="8"/>
      <c r="O711" s="8"/>
      <c r="P711" s="8"/>
      <c r="Q711" s="10"/>
    </row>
    <row r="712" spans="1:17" x14ac:dyDescent="0.45">
      <c r="A712" s="13" t="s">
        <v>35</v>
      </c>
      <c r="B712" s="8">
        <v>27</v>
      </c>
      <c r="C712" s="9">
        <v>12.83</v>
      </c>
      <c r="D712" s="9">
        <f>C712*B712</f>
        <v>346.41</v>
      </c>
      <c r="E712" s="14" t="s">
        <v>33</v>
      </c>
      <c r="F712" s="8"/>
      <c r="G712" s="21">
        <v>12.83</v>
      </c>
      <c r="H712" s="9">
        <f>(B712*G712)-D712</f>
        <v>0</v>
      </c>
      <c r="I712" s="8"/>
      <c r="J712" s="14">
        <f>G712*B712</f>
        <v>346.41</v>
      </c>
      <c r="K712" s="8" t="str">
        <f>"sell "&amp;B712&amp;" "&amp;A712&amp;" @ $"&amp;G712</f>
        <v>sell 27 COOP @ $12.83</v>
      </c>
      <c r="L712" s="9">
        <f>L711+(G712*B712)</f>
        <v>5190.2299999999996</v>
      </c>
      <c r="M712" s="8"/>
      <c r="N712" s="8"/>
      <c r="O712" s="8"/>
      <c r="P712" s="8"/>
      <c r="Q712" s="10"/>
    </row>
    <row r="713" spans="1:17" x14ac:dyDescent="0.45">
      <c r="A713" s="13" t="s">
        <v>36</v>
      </c>
      <c r="B713" s="8">
        <v>14</v>
      </c>
      <c r="C713" s="9">
        <v>40.93</v>
      </c>
      <c r="D713" s="9">
        <f>C713*B713</f>
        <v>573.02</v>
      </c>
      <c r="E713" s="14" t="s">
        <v>33</v>
      </c>
      <c r="F713" s="8"/>
      <c r="G713" s="21">
        <v>41.29</v>
      </c>
      <c r="H713" s="9">
        <f>(B713*G713)-D713</f>
        <v>5.0399999999999636</v>
      </c>
      <c r="I713" s="8"/>
      <c r="J713" s="14">
        <f>G713*B713</f>
        <v>578.05999999999995</v>
      </c>
      <c r="K713" s="8" t="str">
        <f>"sell "&amp;B713&amp;" "&amp;A713&amp;" @ $"&amp;G713</f>
        <v>sell 14 ZYME @ $41.29</v>
      </c>
      <c r="L713" s="9">
        <f>L712+(G713*B713)</f>
        <v>5768.2899999999991</v>
      </c>
      <c r="M713" s="8" t="s">
        <v>22</v>
      </c>
      <c r="N713" s="8"/>
      <c r="O713" s="8"/>
      <c r="P713" s="8"/>
      <c r="Q713" s="10"/>
    </row>
    <row r="714" spans="1:17" x14ac:dyDescent="0.45">
      <c r="A714" s="13"/>
      <c r="B714" s="8"/>
      <c r="C714" s="9"/>
      <c r="D714" s="9">
        <f>SUM(D711:D713)</f>
        <v>1385.9</v>
      </c>
      <c r="E714" s="8"/>
      <c r="F714" s="8"/>
      <c r="G714" s="9"/>
      <c r="H714" s="9">
        <f>SUM(H711:H713)</f>
        <v>4.3100000000000023</v>
      </c>
      <c r="I714" s="8"/>
      <c r="J714" s="14">
        <f>SUM(J711:J713)</f>
        <v>1390.21</v>
      </c>
      <c r="K714" s="8"/>
      <c r="L714" s="9"/>
      <c r="M714" s="8"/>
      <c r="N714" s="8"/>
      <c r="O714" s="8"/>
      <c r="P714" s="8"/>
      <c r="Q714" s="10"/>
    </row>
    <row r="715" spans="1:17" x14ac:dyDescent="0.45">
      <c r="A715" s="13"/>
      <c r="B715" s="8"/>
      <c r="C715" s="9"/>
      <c r="D715" s="9"/>
      <c r="E715" s="8"/>
      <c r="F715" s="8"/>
      <c r="G715" s="9"/>
      <c r="H715" s="9"/>
      <c r="I715" s="8"/>
      <c r="J715" s="8"/>
      <c r="K715" s="8"/>
      <c r="L715" s="9"/>
      <c r="M715" s="8"/>
      <c r="N715" s="8"/>
      <c r="O715" s="8"/>
      <c r="P715" s="8"/>
      <c r="Q715" s="10"/>
    </row>
    <row r="716" spans="1:17" x14ac:dyDescent="0.45">
      <c r="A716" s="13"/>
      <c r="B716" s="8"/>
      <c r="C716" s="9"/>
      <c r="D716" s="9"/>
      <c r="E716" s="19"/>
      <c r="F716" s="8"/>
      <c r="G716" s="9"/>
      <c r="H716" s="9"/>
      <c r="I716" s="8"/>
      <c r="J716" s="8"/>
      <c r="K716" s="8"/>
      <c r="L716" s="9"/>
      <c r="M716" s="11" t="s">
        <v>20</v>
      </c>
      <c r="N716" s="8"/>
      <c r="O716" s="8"/>
      <c r="P716" s="8"/>
      <c r="Q716" s="10"/>
    </row>
    <row r="717" spans="1:17" x14ac:dyDescent="0.45">
      <c r="A717" s="7" t="s">
        <v>6</v>
      </c>
      <c r="B717" s="8"/>
      <c r="C717" s="9"/>
      <c r="D717" s="9"/>
      <c r="E717" s="19"/>
      <c r="F717" s="8"/>
      <c r="G717" s="9"/>
      <c r="H717" s="9"/>
      <c r="I717" s="8"/>
      <c r="J717" s="8"/>
      <c r="K717" s="8"/>
      <c r="L717" s="9"/>
      <c r="M717" s="11" t="s">
        <v>21</v>
      </c>
      <c r="N717" s="8"/>
      <c r="O717" s="8"/>
      <c r="P717" s="8"/>
      <c r="Q717" s="10"/>
    </row>
    <row r="718" spans="1:17" x14ac:dyDescent="0.45">
      <c r="A718" s="7" t="s">
        <v>0</v>
      </c>
      <c r="B718" s="11" t="s">
        <v>3</v>
      </c>
      <c r="C718" s="12" t="s">
        <v>1</v>
      </c>
      <c r="D718" s="12" t="s">
        <v>2</v>
      </c>
      <c r="E718" s="22" t="s">
        <v>7</v>
      </c>
      <c r="F718" s="8"/>
      <c r="G718" s="12" t="s">
        <v>8</v>
      </c>
      <c r="H718" s="12" t="s">
        <v>9</v>
      </c>
      <c r="I718" s="8"/>
      <c r="J718" s="8"/>
      <c r="K718" s="8"/>
      <c r="L718" s="9"/>
      <c r="M718" s="14">
        <f>L713</f>
        <v>5768.2899999999991</v>
      </c>
      <c r="N718" s="8"/>
      <c r="O718" s="8"/>
      <c r="P718" s="8"/>
      <c r="Q718" s="10"/>
    </row>
    <row r="719" spans="1:17" x14ac:dyDescent="0.45">
      <c r="A719" s="13" t="s">
        <v>45</v>
      </c>
      <c r="B719" s="8">
        <v>8</v>
      </c>
      <c r="C719" s="9">
        <v>116.22</v>
      </c>
      <c r="D719" s="9">
        <f>C719*B719</f>
        <v>929.76</v>
      </c>
      <c r="E719" s="14" t="s">
        <v>33</v>
      </c>
      <c r="F719" s="8"/>
      <c r="G719" s="21">
        <v>116.29</v>
      </c>
      <c r="H719" s="9">
        <f>(B719*G719)-D719</f>
        <v>0.56000000000005912</v>
      </c>
      <c r="I719" s="8"/>
      <c r="J719" s="8"/>
      <c r="K719" s="8" t="str">
        <f>"buy "&amp;B719&amp;" "&amp;A719&amp;" @ $"&amp;G719</f>
        <v>buy 8 AGG @ $116.29</v>
      </c>
      <c r="L719" s="9">
        <f>L713-(G719*B719)</f>
        <v>4837.9699999999993</v>
      </c>
      <c r="M719" s="14">
        <f>L710-(G719*B719)</f>
        <v>3447.7599999999998</v>
      </c>
      <c r="N719" s="8"/>
      <c r="O719" s="8"/>
      <c r="P719" s="8"/>
      <c r="Q719" s="10"/>
    </row>
    <row r="720" spans="1:17" x14ac:dyDescent="0.45">
      <c r="A720" s="13"/>
      <c r="B720" s="8">
        <v>0</v>
      </c>
      <c r="C720" s="9"/>
      <c r="D720" s="9">
        <f>C720*B720</f>
        <v>0</v>
      </c>
      <c r="E720" s="14" t="s">
        <v>33</v>
      </c>
      <c r="F720" s="8"/>
      <c r="G720" s="21"/>
      <c r="H720" s="9">
        <f>(B720*G720)-D720</f>
        <v>0</v>
      </c>
      <c r="I720" s="8"/>
      <c r="J720" s="8"/>
      <c r="K720" s="8" t="str">
        <f>"buy "&amp;B720&amp;" "&amp;A720&amp;" @ $"&amp;G720</f>
        <v>buy 0  @ $</v>
      </c>
      <c r="L720" s="9">
        <f>L719-(G720*B720)</f>
        <v>4837.9699999999993</v>
      </c>
      <c r="M720" s="14">
        <f>M719-(G720*B720)</f>
        <v>3447.7599999999998</v>
      </c>
      <c r="N720" s="8"/>
      <c r="O720" s="8"/>
      <c r="P720" s="8"/>
      <c r="Q720" s="10"/>
    </row>
    <row r="721" spans="1:17" x14ac:dyDescent="0.45">
      <c r="A721" s="23"/>
      <c r="B721" s="24">
        <v>0</v>
      </c>
      <c r="C721" s="25"/>
      <c r="D721" s="25">
        <f>C721*B721</f>
        <v>0</v>
      </c>
      <c r="E721" s="14" t="s">
        <v>33</v>
      </c>
      <c r="F721" s="24"/>
      <c r="G721" s="26"/>
      <c r="H721" s="25">
        <f>(B721*G721)-D721</f>
        <v>0</v>
      </c>
      <c r="I721" s="8"/>
      <c r="J721" s="8"/>
      <c r="K721" s="8" t="str">
        <f>"buy "&amp;B721&amp;" "&amp;A721&amp;" @ $"&amp;G721</f>
        <v>buy 0  @ $</v>
      </c>
      <c r="L721" s="9">
        <f>L720-(G721*B721)</f>
        <v>4837.9699999999993</v>
      </c>
      <c r="M721" s="14">
        <f>M720-(G721*B721)</f>
        <v>3447.7599999999998</v>
      </c>
      <c r="N721" s="8" t="str">
        <f>"$"&amp;ROUND(M721,2)&amp;" will be the balance in the account after purchases.  "</f>
        <v xml:space="preserve">$3447.76 will be the balance in the account after purchases.  </v>
      </c>
      <c r="O721" s="8"/>
      <c r="P721" s="8"/>
      <c r="Q721" s="10"/>
    </row>
    <row r="722" spans="1:17" x14ac:dyDescent="0.45">
      <c r="A722" s="13"/>
      <c r="B722" s="8"/>
      <c r="C722" s="9"/>
      <c r="D722" s="9">
        <f>SUM(D719:D721)</f>
        <v>929.76</v>
      </c>
      <c r="E722" s="8"/>
      <c r="F722" s="8"/>
      <c r="G722" s="9" t="s">
        <v>15</v>
      </c>
      <c r="H722" s="9">
        <f>SUM(H719:H721)</f>
        <v>0.56000000000005912</v>
      </c>
      <c r="I722" s="8"/>
      <c r="J722" s="8"/>
      <c r="K722" s="8"/>
      <c r="L722" s="9"/>
      <c r="M722" s="8"/>
      <c r="N722" s="8" t="s">
        <v>27</v>
      </c>
      <c r="O722" s="8"/>
      <c r="P722" s="8"/>
      <c r="Q722" s="10"/>
    </row>
    <row r="723" spans="1:17" x14ac:dyDescent="0.45">
      <c r="A723" s="13"/>
      <c r="B723" s="8"/>
      <c r="C723" s="9"/>
      <c r="D723" s="9"/>
      <c r="E723" s="8"/>
      <c r="F723" s="8"/>
      <c r="G723" s="9"/>
      <c r="H723" s="9"/>
      <c r="I723" s="8"/>
      <c r="J723" s="8"/>
      <c r="K723" s="8"/>
      <c r="L723" s="9"/>
      <c r="M723" s="11" t="str">
        <f>IF(J714+M721&gt;0,"Credit Surplus","Credit Shortage")</f>
        <v>Credit Surplus</v>
      </c>
      <c r="N723" s="14">
        <f>J714+M721</f>
        <v>4837.9699999999993</v>
      </c>
      <c r="O723" s="8" t="s">
        <v>26</v>
      </c>
      <c r="P723" s="8"/>
      <c r="Q723" s="10"/>
    </row>
    <row r="724" spans="1:17" x14ac:dyDescent="0.45">
      <c r="A724" s="13"/>
      <c r="B724" s="8"/>
      <c r="C724" s="9"/>
      <c r="D724" s="9"/>
      <c r="E724" s="8"/>
      <c r="F724" s="8"/>
      <c r="G724" s="9"/>
      <c r="H724" s="9"/>
      <c r="I724" s="8"/>
      <c r="J724" s="8"/>
      <c r="K724" s="8"/>
      <c r="L724" s="9"/>
      <c r="M724" s="8"/>
      <c r="N724" s="8"/>
      <c r="O724" s="8"/>
      <c r="P724" s="8"/>
      <c r="Q724" s="10"/>
    </row>
    <row r="725" spans="1:17" x14ac:dyDescent="0.45">
      <c r="A725" s="13"/>
      <c r="B725" s="8"/>
      <c r="C725" s="9"/>
      <c r="D725" s="9"/>
      <c r="E725" s="8"/>
      <c r="F725" s="8"/>
      <c r="G725" s="9"/>
      <c r="H725" s="9"/>
      <c r="I725" s="8"/>
      <c r="J725" s="8"/>
      <c r="K725" s="8"/>
      <c r="L725" s="8"/>
      <c r="M725" s="8"/>
      <c r="N725" s="8"/>
      <c r="O725" s="8"/>
      <c r="P725" s="8"/>
      <c r="Q725" s="10"/>
    </row>
    <row r="726" spans="1:17" x14ac:dyDescent="0.45">
      <c r="A726" s="13" t="s">
        <v>11</v>
      </c>
      <c r="B726" s="8"/>
      <c r="C726" s="9"/>
      <c r="D726" s="21">
        <v>654.77</v>
      </c>
      <c r="E726" s="8" t="s">
        <v>25</v>
      </c>
      <c r="F726" s="8"/>
      <c r="G726" s="9"/>
      <c r="H726" s="9"/>
      <c r="I726" s="8"/>
      <c r="J726" s="8"/>
      <c r="K726" s="8"/>
      <c r="L726" s="8"/>
      <c r="M726" s="8"/>
      <c r="N726" s="8"/>
      <c r="O726" s="8"/>
      <c r="P726" s="8"/>
      <c r="Q726" s="10"/>
    </row>
    <row r="727" spans="1:17" x14ac:dyDescent="0.45">
      <c r="A727" s="13" t="s">
        <v>12</v>
      </c>
      <c r="B727" s="8"/>
      <c r="C727" s="9"/>
      <c r="D727" s="9">
        <f>H714</f>
        <v>4.3100000000000023</v>
      </c>
      <c r="E727" s="8" t="s">
        <v>16</v>
      </c>
      <c r="F727" s="8"/>
      <c r="G727" s="9"/>
      <c r="H727" s="9"/>
      <c r="I727" s="8"/>
      <c r="J727" s="8"/>
      <c r="K727" s="8"/>
      <c r="L727" s="8"/>
      <c r="M727" s="8"/>
      <c r="N727" s="8"/>
      <c r="O727" s="8"/>
      <c r="P727" s="8"/>
      <c r="Q727" s="10"/>
    </row>
    <row r="728" spans="1:17" x14ac:dyDescent="0.45">
      <c r="A728" s="13" t="s">
        <v>13</v>
      </c>
      <c r="B728" s="8"/>
      <c r="C728" s="9"/>
      <c r="D728" s="9">
        <f>D726+D727</f>
        <v>659.07999999999993</v>
      </c>
      <c r="E728" s="8"/>
      <c r="F728" s="8"/>
      <c r="G728" s="9"/>
      <c r="H728" s="9"/>
      <c r="I728" s="8"/>
      <c r="J728" s="8"/>
      <c r="K728" s="8"/>
      <c r="L728" s="8"/>
      <c r="M728" s="8"/>
      <c r="N728" s="8"/>
      <c r="O728" s="8"/>
      <c r="P728" s="8"/>
      <c r="Q728" s="10"/>
    </row>
    <row r="729" spans="1:17" x14ac:dyDescent="0.45">
      <c r="A729" s="13" t="s">
        <v>14</v>
      </c>
      <c r="B729" s="8"/>
      <c r="C729" s="9"/>
      <c r="D729" s="9">
        <f>H722</f>
        <v>0.56000000000005912</v>
      </c>
      <c r="E729" s="8" t="s">
        <v>17</v>
      </c>
      <c r="F729" s="8"/>
      <c r="G729" s="9"/>
      <c r="H729" s="9"/>
      <c r="I729" s="8"/>
      <c r="J729" s="8"/>
      <c r="K729" s="8"/>
      <c r="L729" s="8"/>
      <c r="M729" s="8"/>
      <c r="N729" s="8"/>
      <c r="O729" s="8"/>
      <c r="P729" s="8"/>
      <c r="Q729" s="10"/>
    </row>
    <row r="730" spans="1:17" x14ac:dyDescent="0.45">
      <c r="A730" s="13" t="s">
        <v>13</v>
      </c>
      <c r="B730" s="8"/>
      <c r="C730" s="9"/>
      <c r="D730" s="27">
        <f>D728-D729</f>
        <v>658.51999999999987</v>
      </c>
      <c r="E730" s="19" t="s">
        <v>18</v>
      </c>
      <c r="F730" s="8"/>
      <c r="G730" s="9"/>
      <c r="H730" s="9"/>
      <c r="I730" s="8"/>
      <c r="J730" s="8"/>
      <c r="K730" s="8"/>
      <c r="L730" s="8"/>
      <c r="M730" s="8"/>
      <c r="N730" s="8"/>
      <c r="O730" s="8"/>
      <c r="P730" s="8"/>
      <c r="Q730" s="10"/>
    </row>
    <row r="731" spans="1:17" ht="14.65" thickBot="1" x14ac:dyDescent="0.5">
      <c r="A731" s="15"/>
      <c r="B731" s="16"/>
      <c r="C731" s="17"/>
      <c r="D731" s="17"/>
      <c r="E731" s="16"/>
      <c r="F731" s="16"/>
      <c r="G731" s="17"/>
      <c r="H731" s="17"/>
      <c r="I731" s="16"/>
      <c r="J731" s="16"/>
      <c r="K731" s="16"/>
      <c r="L731" s="16"/>
      <c r="M731" s="16"/>
      <c r="N731" s="16"/>
      <c r="O731" s="16"/>
      <c r="P731" s="16"/>
      <c r="Q731" s="18"/>
    </row>
    <row r="732" spans="1:17" ht="14.65" thickTop="1" x14ac:dyDescent="0.45"/>
    <row r="734" spans="1:17" ht="14.65" thickBot="1" x14ac:dyDescent="0.5"/>
    <row r="735" spans="1:17" ht="14.65" thickTop="1" x14ac:dyDescent="0.45">
      <c r="A735" s="2"/>
      <c r="B735" s="3"/>
      <c r="C735" s="4">
        <v>43862</v>
      </c>
      <c r="D735" s="5"/>
      <c r="E735" s="3"/>
      <c r="F735" s="3"/>
      <c r="G735" s="5"/>
      <c r="H735" s="5"/>
      <c r="I735" s="3"/>
      <c r="J735" s="3"/>
      <c r="K735" s="3"/>
      <c r="L735" s="20" t="s">
        <v>19</v>
      </c>
      <c r="M735" s="3"/>
      <c r="N735" s="3"/>
      <c r="O735" s="3"/>
      <c r="P735" s="3"/>
      <c r="Q735" s="6"/>
    </row>
    <row r="736" spans="1:17" x14ac:dyDescent="0.45">
      <c r="A736" s="7" t="s">
        <v>5</v>
      </c>
      <c r="B736" s="8"/>
      <c r="C736" s="9"/>
      <c r="D736" s="9"/>
      <c r="E736" s="8"/>
      <c r="F736" s="8"/>
      <c r="G736" s="9"/>
      <c r="H736" s="9"/>
      <c r="I736" s="8"/>
      <c r="J736" s="11" t="s">
        <v>24</v>
      </c>
      <c r="K736" s="8"/>
      <c r="L736" s="11" t="s">
        <v>10</v>
      </c>
      <c r="M736" s="8"/>
      <c r="N736" s="8"/>
      <c r="O736" s="8"/>
      <c r="P736" s="8"/>
      <c r="Q736" s="10"/>
    </row>
    <row r="737" spans="1:17" x14ac:dyDescent="0.45">
      <c r="A737" s="7" t="s">
        <v>0</v>
      </c>
      <c r="B737" s="11" t="s">
        <v>3</v>
      </c>
      <c r="C737" s="12" t="s">
        <v>1</v>
      </c>
      <c r="D737" s="12" t="s">
        <v>4</v>
      </c>
      <c r="E737" s="11" t="s">
        <v>7</v>
      </c>
      <c r="F737" s="8"/>
      <c r="G737" s="12" t="s">
        <v>8</v>
      </c>
      <c r="H737" s="12" t="s">
        <v>9</v>
      </c>
      <c r="I737" s="8"/>
      <c r="J737" s="11" t="s">
        <v>23</v>
      </c>
      <c r="K737" s="8"/>
      <c r="L737" s="31">
        <v>4504.6899999999996</v>
      </c>
      <c r="M737" s="8" t="s">
        <v>28</v>
      </c>
      <c r="N737" s="8"/>
      <c r="O737" s="8"/>
      <c r="P737" s="8"/>
      <c r="Q737" s="10"/>
    </row>
    <row r="738" spans="1:17" x14ac:dyDescent="0.45">
      <c r="A738" s="13" t="s">
        <v>29</v>
      </c>
      <c r="B738" s="8">
        <v>124</v>
      </c>
      <c r="C738" s="9">
        <v>10.29</v>
      </c>
      <c r="D738" s="9">
        <f>C738*B738</f>
        <v>1275.9599999999998</v>
      </c>
      <c r="E738" s="14" t="s">
        <v>33</v>
      </c>
      <c r="F738" s="8"/>
      <c r="G738" s="21">
        <v>10.36</v>
      </c>
      <c r="H738" s="9">
        <f>(B738*G738)-D738</f>
        <v>8.6800000000000637</v>
      </c>
      <c r="I738" s="8"/>
      <c r="J738" s="14">
        <f>G738*B738</f>
        <v>1284.6399999999999</v>
      </c>
      <c r="K738" s="8" t="str">
        <f>"sell "&amp;B738&amp;" "&amp;A738&amp;" @ $"&amp;G738</f>
        <v>sell 124 CLDR @ $10.36</v>
      </c>
      <c r="L738" s="9">
        <f>L737+(G738*B738)</f>
        <v>5789.33</v>
      </c>
      <c r="M738" s="8"/>
      <c r="N738" s="8"/>
      <c r="O738" s="8"/>
      <c r="P738" s="8"/>
      <c r="Q738" s="10"/>
    </row>
    <row r="739" spans="1:17" x14ac:dyDescent="0.45">
      <c r="A739" s="13" t="s">
        <v>30</v>
      </c>
      <c r="B739" s="8">
        <v>2</v>
      </c>
      <c r="C739" s="9">
        <v>208.75</v>
      </c>
      <c r="D739" s="9">
        <f>C739*B739</f>
        <v>417.5</v>
      </c>
      <c r="E739" s="14" t="s">
        <v>33</v>
      </c>
      <c r="F739" s="8"/>
      <c r="G739" s="21">
        <v>210.25</v>
      </c>
      <c r="H739" s="9">
        <f>(B739*G739)-D739</f>
        <v>3</v>
      </c>
      <c r="I739" s="8"/>
      <c r="J739" s="14">
        <f>G739*B739</f>
        <v>420.5</v>
      </c>
      <c r="K739" s="8" t="str">
        <f>"sell "&amp;B739&amp;" "&amp;A739&amp;" @ $"&amp;G739</f>
        <v>sell 2 RH @ $210.25</v>
      </c>
      <c r="L739" s="9">
        <f>L738+(G739*B739)</f>
        <v>6209.83</v>
      </c>
      <c r="M739" s="8"/>
      <c r="N739" s="8"/>
      <c r="O739" s="8"/>
      <c r="P739" s="8"/>
      <c r="Q739" s="10"/>
    </row>
    <row r="740" spans="1:17" x14ac:dyDescent="0.45">
      <c r="A740" s="13" t="s">
        <v>31</v>
      </c>
      <c r="B740" s="8">
        <v>2</v>
      </c>
      <c r="C740" s="9">
        <v>79.81</v>
      </c>
      <c r="D740" s="9">
        <f>C740*B740</f>
        <v>159.62</v>
      </c>
      <c r="E740" s="14" t="s">
        <v>33</v>
      </c>
      <c r="F740" s="8"/>
      <c r="G740" s="21">
        <v>80.34</v>
      </c>
      <c r="H740" s="9">
        <f>(B740*G740)-D740</f>
        <v>1.0600000000000023</v>
      </c>
      <c r="I740" s="8"/>
      <c r="J740" s="14">
        <f>G740*B740</f>
        <v>160.68</v>
      </c>
      <c r="K740" s="8" t="str">
        <f>"sell "&amp;B740&amp;" "&amp;A740&amp;" @ $"&amp;G740</f>
        <v>sell 2 VC @ $80.34</v>
      </c>
      <c r="L740" s="9">
        <f>L739+(G740*B740)</f>
        <v>6370.51</v>
      </c>
      <c r="M740" s="8" t="s">
        <v>22</v>
      </c>
      <c r="N740" s="8"/>
      <c r="O740" s="8"/>
      <c r="P740" s="8"/>
      <c r="Q740" s="10"/>
    </row>
    <row r="741" spans="1:17" x14ac:dyDescent="0.45">
      <c r="A741" s="13"/>
      <c r="B741" s="8"/>
      <c r="C741" s="9"/>
      <c r="D741" s="9">
        <f>SUM(D738:D740)</f>
        <v>1853.08</v>
      </c>
      <c r="E741" s="8"/>
      <c r="F741" s="8"/>
      <c r="G741" s="9"/>
      <c r="H741" s="9">
        <f>SUM(H738:H740)</f>
        <v>12.740000000000066</v>
      </c>
      <c r="I741" s="8"/>
      <c r="J741" s="14">
        <f>SUM(J738:J740)</f>
        <v>1865.82</v>
      </c>
      <c r="K741" s="8"/>
      <c r="L741" s="9"/>
      <c r="M741" s="8"/>
      <c r="N741" s="8"/>
      <c r="O741" s="8"/>
      <c r="P741" s="8"/>
      <c r="Q741" s="10"/>
    </row>
    <row r="742" spans="1:17" x14ac:dyDescent="0.45">
      <c r="A742" s="13"/>
      <c r="B742" s="8"/>
      <c r="C742" s="9"/>
      <c r="D742" s="9"/>
      <c r="E742" s="8"/>
      <c r="F742" s="8"/>
      <c r="G742" s="9"/>
      <c r="H742" s="9"/>
      <c r="I742" s="8"/>
      <c r="J742" s="8"/>
      <c r="K742" s="8"/>
      <c r="L742" s="9"/>
      <c r="M742" s="8"/>
      <c r="N742" s="8"/>
      <c r="O742" s="8"/>
      <c r="P742" s="8"/>
      <c r="Q742" s="10"/>
    </row>
    <row r="743" spans="1:17" x14ac:dyDescent="0.45">
      <c r="A743" s="13"/>
      <c r="B743" s="8"/>
      <c r="C743" s="9"/>
      <c r="D743" s="9"/>
      <c r="E743" s="19"/>
      <c r="F743" s="8"/>
      <c r="G743" s="9"/>
      <c r="H743" s="9"/>
      <c r="I743" s="8"/>
      <c r="J743" s="8"/>
      <c r="K743" s="8"/>
      <c r="L743" s="9"/>
      <c r="M743" s="11" t="s">
        <v>20</v>
      </c>
      <c r="N743" s="8"/>
      <c r="O743" s="8"/>
      <c r="P743" s="8"/>
      <c r="Q743" s="10"/>
    </row>
    <row r="744" spans="1:17" x14ac:dyDescent="0.45">
      <c r="A744" s="7" t="s">
        <v>6</v>
      </c>
      <c r="B744" s="8"/>
      <c r="C744" s="9"/>
      <c r="D744" s="9"/>
      <c r="E744" s="19"/>
      <c r="F744" s="8"/>
      <c r="G744" s="9"/>
      <c r="H744" s="9"/>
      <c r="I744" s="8"/>
      <c r="J744" s="8"/>
      <c r="K744" s="8"/>
      <c r="L744" s="9"/>
      <c r="M744" s="11" t="s">
        <v>21</v>
      </c>
      <c r="N744" s="8"/>
      <c r="O744" s="8"/>
      <c r="P744" s="8"/>
      <c r="Q744" s="10"/>
    </row>
    <row r="745" spans="1:17" x14ac:dyDescent="0.45">
      <c r="A745" s="7" t="s">
        <v>0</v>
      </c>
      <c r="B745" s="11" t="s">
        <v>3</v>
      </c>
      <c r="C745" s="12" t="s">
        <v>1</v>
      </c>
      <c r="D745" s="12" t="s">
        <v>2</v>
      </c>
      <c r="E745" s="22" t="s">
        <v>7</v>
      </c>
      <c r="F745" s="8"/>
      <c r="G745" s="12" t="s">
        <v>8</v>
      </c>
      <c r="H745" s="12" t="s">
        <v>9</v>
      </c>
      <c r="I745" s="8"/>
      <c r="J745" s="8"/>
      <c r="K745" s="8"/>
      <c r="L745" s="9"/>
      <c r="M745" s="14">
        <f>L740</f>
        <v>6370.51</v>
      </c>
      <c r="N745" s="8"/>
      <c r="O745" s="8"/>
      <c r="P745" s="8"/>
      <c r="Q745" s="10"/>
    </row>
    <row r="746" spans="1:17" x14ac:dyDescent="0.45">
      <c r="A746" s="13" t="s">
        <v>44</v>
      </c>
      <c r="B746" s="8">
        <v>11</v>
      </c>
      <c r="C746" s="9">
        <v>48.46</v>
      </c>
      <c r="D746" s="9">
        <f>C746*B746</f>
        <v>533.06000000000006</v>
      </c>
      <c r="E746" s="14" t="s">
        <v>33</v>
      </c>
      <c r="F746" s="8"/>
      <c r="G746" s="21">
        <v>48.46</v>
      </c>
      <c r="H746" s="9">
        <f>(B746*G746)-D746</f>
        <v>0</v>
      </c>
      <c r="I746" s="8"/>
      <c r="J746" s="8"/>
      <c r="K746" s="8" t="str">
        <f>"buy "&amp;B746&amp;" "&amp;A746&amp;" @ $"&amp;G746</f>
        <v>buy 11 ARVN @ $48.46</v>
      </c>
      <c r="L746" s="9">
        <f>L740-(G746*B746)</f>
        <v>5837.45</v>
      </c>
      <c r="M746" s="14">
        <f>L737-(G746*B746)</f>
        <v>3971.6299999999997</v>
      </c>
      <c r="N746" s="8"/>
      <c r="O746" s="8"/>
      <c r="P746" s="8"/>
      <c r="Q746" s="10"/>
    </row>
    <row r="747" spans="1:17" x14ac:dyDescent="0.45">
      <c r="A747" s="13" t="s">
        <v>41</v>
      </c>
      <c r="B747" s="8">
        <v>45</v>
      </c>
      <c r="C747" s="9">
        <v>20.48</v>
      </c>
      <c r="D747" s="9">
        <f>C747*B747</f>
        <v>921.6</v>
      </c>
      <c r="E747" s="14" t="s">
        <v>33</v>
      </c>
      <c r="F747" s="8"/>
      <c r="G747" s="21">
        <v>20.68</v>
      </c>
      <c r="H747" s="9">
        <f>(B747*G747)-D747</f>
        <v>9</v>
      </c>
      <c r="I747" s="8"/>
      <c r="J747" s="8"/>
      <c r="K747" s="8" t="str">
        <f>"buy "&amp;B747&amp;" "&amp;A747&amp;" @ $"&amp;G747</f>
        <v>buy 45 RCKT @ $20.68</v>
      </c>
      <c r="L747" s="9">
        <f>L746-(G747*B747)</f>
        <v>4906.8499999999995</v>
      </c>
      <c r="M747" s="14">
        <f>M746-(G747*B747)</f>
        <v>3041.0299999999997</v>
      </c>
      <c r="N747" s="8"/>
      <c r="O747" s="8"/>
      <c r="P747" s="8"/>
      <c r="Q747" s="10"/>
    </row>
    <row r="748" spans="1:17" x14ac:dyDescent="0.45">
      <c r="A748" s="23" t="s">
        <v>42</v>
      </c>
      <c r="B748" s="24">
        <v>15</v>
      </c>
      <c r="C748" s="25">
        <v>15.57</v>
      </c>
      <c r="D748" s="25">
        <f>C748*B748</f>
        <v>233.55</v>
      </c>
      <c r="E748" s="14" t="s">
        <v>33</v>
      </c>
      <c r="F748" s="24"/>
      <c r="G748" s="26">
        <v>15.74</v>
      </c>
      <c r="H748" s="25">
        <f>(B748*G748)-D748</f>
        <v>2.5499999999999829</v>
      </c>
      <c r="I748" s="8"/>
      <c r="J748" s="8"/>
      <c r="K748" s="8" t="str">
        <f>"buy "&amp;B748&amp;" "&amp;A748&amp;" @ $"&amp;G748</f>
        <v>buy 15 CWH @ $15.74</v>
      </c>
      <c r="L748" s="9">
        <f>L747-(G748*B748)</f>
        <v>4670.7499999999991</v>
      </c>
      <c r="M748" s="14">
        <f>M747-(G748*B748)</f>
        <v>2804.93</v>
      </c>
      <c r="N748" s="8" t="str">
        <f>"$"&amp;ROUND(M748,2)&amp;" will be the balance in the account after purchases.  "</f>
        <v xml:space="preserve">$2804.93 will be the balance in the account after purchases.  </v>
      </c>
      <c r="O748" s="8"/>
      <c r="P748" s="8"/>
      <c r="Q748" s="10"/>
    </row>
    <row r="749" spans="1:17" x14ac:dyDescent="0.45">
      <c r="A749" s="13"/>
      <c r="B749" s="8"/>
      <c r="C749" s="9"/>
      <c r="D749" s="9">
        <f>SUM(D746:D748)</f>
        <v>1688.21</v>
      </c>
      <c r="E749" s="8"/>
      <c r="F749" s="8"/>
      <c r="G749" s="9" t="s">
        <v>15</v>
      </c>
      <c r="H749" s="9">
        <f>SUM(H746:H748)</f>
        <v>11.549999999999983</v>
      </c>
      <c r="I749" s="8"/>
      <c r="J749" s="8"/>
      <c r="K749" s="8"/>
      <c r="L749" s="9"/>
      <c r="M749" s="8"/>
      <c r="N749" s="8" t="s">
        <v>27</v>
      </c>
      <c r="O749" s="8"/>
      <c r="P749" s="8"/>
      <c r="Q749" s="10"/>
    </row>
    <row r="750" spans="1:17" x14ac:dyDescent="0.45">
      <c r="A750" s="13"/>
      <c r="B750" s="8"/>
      <c r="C750" s="9"/>
      <c r="D750" s="9"/>
      <c r="E750" s="8"/>
      <c r="F750" s="8"/>
      <c r="G750" s="9"/>
      <c r="H750" s="9"/>
      <c r="I750" s="8"/>
      <c r="J750" s="8"/>
      <c r="K750" s="8"/>
      <c r="L750" s="9"/>
      <c r="M750" s="11" t="str">
        <f>IF(J741+M748&gt;0,"Credit Surplus","Credit Shortage")</f>
        <v>Credit Surplus</v>
      </c>
      <c r="N750" s="14">
        <f>J741+M748</f>
        <v>4670.75</v>
      </c>
      <c r="O750" s="8" t="s">
        <v>26</v>
      </c>
      <c r="P750" s="8"/>
      <c r="Q750" s="10"/>
    </row>
    <row r="751" spans="1:17" x14ac:dyDescent="0.45">
      <c r="A751" s="13"/>
      <c r="B751" s="8"/>
      <c r="C751" s="9"/>
      <c r="D751" s="9"/>
      <c r="E751" s="8"/>
      <c r="F751" s="8"/>
      <c r="G751" s="9"/>
      <c r="H751" s="9"/>
      <c r="I751" s="8"/>
      <c r="J751" s="8"/>
      <c r="K751" s="8"/>
      <c r="L751" s="9"/>
      <c r="M751" s="8"/>
      <c r="N751" s="8"/>
      <c r="O751" s="8"/>
      <c r="P751" s="8"/>
      <c r="Q751" s="10"/>
    </row>
    <row r="752" spans="1:17" x14ac:dyDescent="0.45">
      <c r="A752" s="13"/>
      <c r="B752" s="8"/>
      <c r="C752" s="9"/>
      <c r="D752" s="9"/>
      <c r="E752" s="8"/>
      <c r="F752" s="8"/>
      <c r="G752" s="9"/>
      <c r="H752" s="9"/>
      <c r="I752" s="8"/>
      <c r="J752" s="8"/>
      <c r="K752" s="8"/>
      <c r="L752" s="8"/>
      <c r="M752" s="8"/>
      <c r="N752" s="8"/>
      <c r="O752" s="8"/>
      <c r="P752" s="8"/>
      <c r="Q752" s="10"/>
    </row>
    <row r="753" spans="1:17" x14ac:dyDescent="0.45">
      <c r="A753" s="13" t="s">
        <v>11</v>
      </c>
      <c r="B753" s="8"/>
      <c r="C753" s="9"/>
      <c r="D753" s="21">
        <v>197.44</v>
      </c>
      <c r="E753" s="8" t="s">
        <v>25</v>
      </c>
      <c r="F753" s="8"/>
      <c r="G753" s="9"/>
      <c r="H753" s="9"/>
      <c r="I753" s="8"/>
      <c r="J753" s="8"/>
      <c r="K753" s="8"/>
      <c r="L753" s="8"/>
      <c r="M753" s="8"/>
      <c r="N753" s="8"/>
      <c r="O753" s="8"/>
      <c r="P753" s="8"/>
      <c r="Q753" s="10"/>
    </row>
    <row r="754" spans="1:17" x14ac:dyDescent="0.45">
      <c r="A754" s="13" t="s">
        <v>12</v>
      </c>
      <c r="B754" s="8"/>
      <c r="C754" s="9"/>
      <c r="D754" s="9">
        <f>H741</f>
        <v>12.740000000000066</v>
      </c>
      <c r="E754" s="8" t="s">
        <v>16</v>
      </c>
      <c r="F754" s="8"/>
      <c r="G754" s="9"/>
      <c r="H754" s="9"/>
      <c r="I754" s="8"/>
      <c r="J754" s="8"/>
      <c r="K754" s="8"/>
      <c r="L754" s="8"/>
      <c r="M754" s="8"/>
      <c r="N754" s="8"/>
      <c r="O754" s="8"/>
      <c r="P754" s="8"/>
      <c r="Q754" s="10"/>
    </row>
    <row r="755" spans="1:17" x14ac:dyDescent="0.45">
      <c r="A755" s="13" t="s">
        <v>13</v>
      </c>
      <c r="B755" s="8"/>
      <c r="C755" s="9"/>
      <c r="D755" s="9">
        <f>D753+D754</f>
        <v>210.18000000000006</v>
      </c>
      <c r="E755" s="8"/>
      <c r="F755" s="8"/>
      <c r="G755" s="9"/>
      <c r="H755" s="9"/>
      <c r="I755" s="8"/>
      <c r="J755" s="8"/>
      <c r="K755" s="8"/>
      <c r="L755" s="8"/>
      <c r="M755" s="8"/>
      <c r="N755" s="8"/>
      <c r="O755" s="8"/>
      <c r="P755" s="8"/>
      <c r="Q755" s="10"/>
    </row>
    <row r="756" spans="1:17" x14ac:dyDescent="0.45">
      <c r="A756" s="13" t="s">
        <v>14</v>
      </c>
      <c r="B756" s="8"/>
      <c r="C756" s="9"/>
      <c r="D756" s="9">
        <f>H749</f>
        <v>11.549999999999983</v>
      </c>
      <c r="E756" s="8" t="s">
        <v>17</v>
      </c>
      <c r="F756" s="8"/>
      <c r="G756" s="9"/>
      <c r="H756" s="9"/>
      <c r="I756" s="8"/>
      <c r="J756" s="8"/>
      <c r="K756" s="8"/>
      <c r="L756" s="8"/>
      <c r="M756" s="8"/>
      <c r="N756" s="8"/>
      <c r="O756" s="8"/>
      <c r="P756" s="8"/>
      <c r="Q756" s="10"/>
    </row>
    <row r="757" spans="1:17" x14ac:dyDescent="0.45">
      <c r="A757" s="13" t="s">
        <v>13</v>
      </c>
      <c r="B757" s="8"/>
      <c r="C757" s="9"/>
      <c r="D757" s="27">
        <f>D755-D756</f>
        <v>198.63000000000008</v>
      </c>
      <c r="E757" s="19" t="s">
        <v>18</v>
      </c>
      <c r="F757" s="8"/>
      <c r="G757" s="9"/>
      <c r="H757" s="9"/>
      <c r="I757" s="8"/>
      <c r="J757" s="8"/>
      <c r="K757" s="8"/>
      <c r="L757" s="8"/>
      <c r="M757" s="8"/>
      <c r="N757" s="8"/>
      <c r="O757" s="8"/>
      <c r="P757" s="8"/>
      <c r="Q757" s="10"/>
    </row>
    <row r="758" spans="1:17" ht="14.65" thickBot="1" x14ac:dyDescent="0.5">
      <c r="A758" s="15"/>
      <c r="B758" s="16"/>
      <c r="C758" s="17"/>
      <c r="D758" s="17"/>
      <c r="E758" s="16"/>
      <c r="F758" s="16"/>
      <c r="G758" s="17"/>
      <c r="H758" s="17"/>
      <c r="I758" s="16"/>
      <c r="J758" s="16"/>
      <c r="K758" s="16"/>
      <c r="L758" s="16"/>
      <c r="M758" s="16"/>
      <c r="N758" s="16"/>
      <c r="O758" s="16"/>
      <c r="P758" s="16"/>
      <c r="Q758" s="18"/>
    </row>
    <row r="759" spans="1:17" ht="14.65" thickTop="1" x14ac:dyDescent="0.45"/>
    <row r="761" spans="1:17" ht="14.65" thickBot="1" x14ac:dyDescent="0.5"/>
    <row r="762" spans="1:17" ht="14.65" thickTop="1" x14ac:dyDescent="0.45">
      <c r="A762" s="2"/>
      <c r="B762" s="3"/>
      <c r="C762" s="4">
        <v>43831</v>
      </c>
      <c r="D762" s="5"/>
      <c r="E762" s="3"/>
      <c r="F762" s="3"/>
      <c r="G762" s="5"/>
      <c r="H762" s="5"/>
      <c r="I762" s="3"/>
      <c r="J762" s="3"/>
      <c r="K762" s="3"/>
      <c r="L762" s="20" t="s">
        <v>19</v>
      </c>
      <c r="M762" s="3"/>
      <c r="N762" s="3"/>
      <c r="O762" s="3"/>
      <c r="P762" s="3"/>
      <c r="Q762" s="6"/>
    </row>
    <row r="763" spans="1:17" x14ac:dyDescent="0.45">
      <c r="A763" s="7" t="s">
        <v>5</v>
      </c>
      <c r="B763" s="8"/>
      <c r="C763" s="9"/>
      <c r="D763" s="9"/>
      <c r="E763" s="8"/>
      <c r="F763" s="8"/>
      <c r="G763" s="9"/>
      <c r="H763" s="9"/>
      <c r="I763" s="8"/>
      <c r="J763" s="11" t="s">
        <v>24</v>
      </c>
      <c r="K763" s="8"/>
      <c r="L763" s="11" t="s">
        <v>10</v>
      </c>
      <c r="M763" s="8"/>
      <c r="N763" s="8"/>
      <c r="O763" s="8"/>
      <c r="P763" s="8"/>
      <c r="Q763" s="10"/>
    </row>
    <row r="764" spans="1:17" x14ac:dyDescent="0.45">
      <c r="A764" s="7" t="s">
        <v>0</v>
      </c>
      <c r="B764" s="11" t="s">
        <v>3</v>
      </c>
      <c r="C764" s="12" t="s">
        <v>1</v>
      </c>
      <c r="D764" s="12" t="s">
        <v>4</v>
      </c>
      <c r="E764" s="11" t="s">
        <v>7</v>
      </c>
      <c r="F764" s="8"/>
      <c r="G764" s="12" t="s">
        <v>8</v>
      </c>
      <c r="H764" s="12" t="s">
        <v>9</v>
      </c>
      <c r="I764" s="8"/>
      <c r="J764" s="11" t="s">
        <v>23</v>
      </c>
      <c r="K764" s="8"/>
      <c r="L764" s="31">
        <v>4504.6899999999996</v>
      </c>
      <c r="M764" s="8" t="s">
        <v>28</v>
      </c>
      <c r="N764" s="8"/>
      <c r="O764" s="8"/>
      <c r="P764" s="8"/>
      <c r="Q764" s="10"/>
    </row>
    <row r="765" spans="1:17" x14ac:dyDescent="0.45">
      <c r="A765" s="13"/>
      <c r="B765" s="8">
        <v>0</v>
      </c>
      <c r="C765" s="9">
        <v>32.06</v>
      </c>
      <c r="D765" s="9">
        <f>C765*B765</f>
        <v>0</v>
      </c>
      <c r="E765" s="14" t="s">
        <v>32</v>
      </c>
      <c r="F765" s="8"/>
      <c r="G765" s="21">
        <v>0</v>
      </c>
      <c r="H765" s="9">
        <f>(B765*G765)-D765</f>
        <v>0</v>
      </c>
      <c r="I765" s="8"/>
      <c r="J765" s="14">
        <f>G765*B765</f>
        <v>0</v>
      </c>
      <c r="K765" s="8" t="str">
        <f>"sell "&amp;B765&amp;" "&amp;A765&amp;" @ $"&amp;G765</f>
        <v>sell 0  @ $0</v>
      </c>
      <c r="L765" s="9">
        <f>L764+(G765*B765)</f>
        <v>4504.6899999999996</v>
      </c>
      <c r="M765" s="8"/>
      <c r="N765" s="8"/>
      <c r="O765" s="8"/>
      <c r="P765" s="8"/>
      <c r="Q765" s="10"/>
    </row>
    <row r="766" spans="1:17" x14ac:dyDescent="0.45">
      <c r="A766" s="13"/>
      <c r="B766" s="8">
        <v>0</v>
      </c>
      <c r="C766" s="9">
        <v>188.63</v>
      </c>
      <c r="D766" s="9">
        <f>C766*B766</f>
        <v>0</v>
      </c>
      <c r="E766" s="14" t="s">
        <v>32</v>
      </c>
      <c r="F766" s="8"/>
      <c r="G766" s="21">
        <v>0</v>
      </c>
      <c r="H766" s="9">
        <f>(B766*G766)-D766</f>
        <v>0</v>
      </c>
      <c r="I766" s="8"/>
      <c r="J766" s="14">
        <f>G766*B766</f>
        <v>0</v>
      </c>
      <c r="K766" s="8" t="str">
        <f>"sell "&amp;B766&amp;" "&amp;A766&amp;" @ $"&amp;G766</f>
        <v>sell 0  @ $0</v>
      </c>
      <c r="L766" s="9">
        <f>L765+(G766*B766)</f>
        <v>4504.6899999999996</v>
      </c>
      <c r="M766" s="8"/>
      <c r="N766" s="8"/>
      <c r="O766" s="8"/>
      <c r="P766" s="8"/>
      <c r="Q766" s="10"/>
    </row>
    <row r="767" spans="1:17" x14ac:dyDescent="0.45">
      <c r="A767" s="13"/>
      <c r="B767" s="8">
        <v>0</v>
      </c>
      <c r="C767" s="9">
        <v>268.10000000000002</v>
      </c>
      <c r="D767" s="9">
        <f>C767*B767</f>
        <v>0</v>
      </c>
      <c r="E767" s="14" t="s">
        <v>32</v>
      </c>
      <c r="F767" s="8"/>
      <c r="G767" s="21">
        <v>0</v>
      </c>
      <c r="H767" s="9">
        <f>(B767*G767)-D767</f>
        <v>0</v>
      </c>
      <c r="I767" s="8"/>
      <c r="J767" s="14">
        <f>G767*B767</f>
        <v>0</v>
      </c>
      <c r="K767" s="8" t="str">
        <f>"sell "&amp;B767&amp;" "&amp;A767&amp;" @ $"&amp;G767</f>
        <v>sell 0  @ $0</v>
      </c>
      <c r="L767" s="9">
        <f>L766+(G767*B767)</f>
        <v>4504.6899999999996</v>
      </c>
      <c r="M767" s="8" t="s">
        <v>22</v>
      </c>
      <c r="N767" s="8"/>
      <c r="O767" s="8"/>
      <c r="P767" s="8"/>
      <c r="Q767" s="10"/>
    </row>
    <row r="768" spans="1:17" x14ac:dyDescent="0.45">
      <c r="A768" s="13"/>
      <c r="B768" s="8"/>
      <c r="C768" s="9"/>
      <c r="D768" s="9">
        <f>SUM(D765:D767)</f>
        <v>0</v>
      </c>
      <c r="E768" s="8"/>
      <c r="F768" s="8"/>
      <c r="G768" s="9"/>
      <c r="H768" s="9">
        <f>SUM(H765:H767)</f>
        <v>0</v>
      </c>
      <c r="I768" s="8"/>
      <c r="J768" s="14">
        <f>SUM(J765:J767)</f>
        <v>0</v>
      </c>
      <c r="K768" s="8"/>
      <c r="L768" s="9"/>
      <c r="M768" s="8"/>
      <c r="N768" s="8"/>
      <c r="O768" s="8"/>
      <c r="P768" s="8"/>
      <c r="Q768" s="10"/>
    </row>
    <row r="769" spans="1:17" x14ac:dyDescent="0.45">
      <c r="A769" s="13"/>
      <c r="B769" s="8"/>
      <c r="C769" s="9"/>
      <c r="D769" s="9"/>
      <c r="E769" s="8"/>
      <c r="F769" s="8"/>
      <c r="G769" s="9"/>
      <c r="H769" s="9"/>
      <c r="I769" s="8"/>
      <c r="J769" s="8"/>
      <c r="K769" s="8"/>
      <c r="L769" s="9"/>
      <c r="M769" s="8"/>
      <c r="N769" s="8"/>
      <c r="O769" s="8"/>
      <c r="P769" s="8"/>
      <c r="Q769" s="10"/>
    </row>
    <row r="770" spans="1:17" x14ac:dyDescent="0.45">
      <c r="A770" s="13"/>
      <c r="B770" s="8"/>
      <c r="C770" s="9"/>
      <c r="D770" s="9"/>
      <c r="E770" s="19"/>
      <c r="F770" s="8"/>
      <c r="G770" s="9"/>
      <c r="H770" s="9"/>
      <c r="I770" s="8"/>
      <c r="J770" s="8"/>
      <c r="K770" s="8"/>
      <c r="L770" s="9"/>
      <c r="M770" s="11" t="s">
        <v>20</v>
      </c>
      <c r="N770" s="8"/>
      <c r="O770" s="8"/>
      <c r="P770" s="8"/>
      <c r="Q770" s="10"/>
    </row>
    <row r="771" spans="1:17" x14ac:dyDescent="0.45">
      <c r="A771" s="7" t="s">
        <v>6</v>
      </c>
      <c r="B771" s="8"/>
      <c r="C771" s="9"/>
      <c r="D771" s="9"/>
      <c r="E771" s="19"/>
      <c r="F771" s="8"/>
      <c r="G771" s="9"/>
      <c r="H771" s="9"/>
      <c r="I771" s="8"/>
      <c r="J771" s="8"/>
      <c r="K771" s="8"/>
      <c r="L771" s="9"/>
      <c r="M771" s="11" t="s">
        <v>21</v>
      </c>
      <c r="N771" s="8"/>
      <c r="O771" s="8"/>
      <c r="P771" s="8"/>
      <c r="Q771" s="10"/>
    </row>
    <row r="772" spans="1:17" x14ac:dyDescent="0.45">
      <c r="A772" s="7" t="s">
        <v>0</v>
      </c>
      <c r="B772" s="11" t="s">
        <v>3</v>
      </c>
      <c r="C772" s="12" t="s">
        <v>1</v>
      </c>
      <c r="D772" s="12" t="s">
        <v>2</v>
      </c>
      <c r="E772" s="22" t="s">
        <v>7</v>
      </c>
      <c r="F772" s="8"/>
      <c r="G772" s="12" t="s">
        <v>8</v>
      </c>
      <c r="H772" s="12" t="s">
        <v>9</v>
      </c>
      <c r="I772" s="8"/>
      <c r="J772" s="8"/>
      <c r="K772" s="8"/>
      <c r="L772" s="9"/>
      <c r="M772" s="14">
        <f>L767</f>
        <v>4504.6899999999996</v>
      </c>
      <c r="N772" s="8"/>
      <c r="O772" s="8"/>
      <c r="P772" s="8"/>
      <c r="Q772" s="10"/>
    </row>
    <row r="773" spans="1:17" x14ac:dyDescent="0.45">
      <c r="A773" s="13" t="s">
        <v>38</v>
      </c>
      <c r="B773" s="8">
        <v>65</v>
      </c>
      <c r="C773" s="9">
        <v>19.170000000000002</v>
      </c>
      <c r="D773" s="9">
        <f>C773*B773</f>
        <v>1246.0500000000002</v>
      </c>
      <c r="E773" s="14" t="s">
        <v>33</v>
      </c>
      <c r="F773" s="8"/>
      <c r="G773" s="21">
        <v>19.28</v>
      </c>
      <c r="H773" s="9">
        <f>(B773*G773)-D773</f>
        <v>7.1499999999998636</v>
      </c>
      <c r="I773" s="8"/>
      <c r="J773" s="8"/>
      <c r="K773" s="8" t="str">
        <f>"buy "&amp;B773&amp;" "&amp;A773&amp;" @ $"&amp;G773</f>
        <v>buy 65 KPTI @ $19.28</v>
      </c>
      <c r="L773" s="9">
        <f>L767-(G773*B773)</f>
        <v>3251.49</v>
      </c>
      <c r="M773" s="14">
        <f>L764-(G773*B773)</f>
        <v>3251.49</v>
      </c>
      <c r="N773" s="8"/>
      <c r="O773" s="8"/>
      <c r="P773" s="8"/>
      <c r="Q773" s="10"/>
    </row>
    <row r="774" spans="1:17" x14ac:dyDescent="0.45">
      <c r="A774" s="13" t="s">
        <v>39</v>
      </c>
      <c r="B774" s="8">
        <v>2</v>
      </c>
      <c r="C774" s="9">
        <v>123.92</v>
      </c>
      <c r="D774" s="9">
        <f>C774*B774</f>
        <v>247.84</v>
      </c>
      <c r="E774" s="14" t="s">
        <v>33</v>
      </c>
      <c r="F774" s="8"/>
      <c r="G774" s="21">
        <v>121.28</v>
      </c>
      <c r="H774" s="9">
        <f>(B774*G774)-D774</f>
        <v>-5.2800000000000011</v>
      </c>
      <c r="I774" s="8"/>
      <c r="J774" s="8"/>
      <c r="K774" s="8" t="str">
        <f>"buy "&amp;B774&amp;" "&amp;A774&amp;" @ $"&amp;G774</f>
        <v>buy 2 ICPT @ $121.28</v>
      </c>
      <c r="L774" s="9">
        <f>L773-(G774*B774)</f>
        <v>3008.93</v>
      </c>
      <c r="M774" s="14">
        <f>M773-(G774*B774)</f>
        <v>3008.93</v>
      </c>
      <c r="N774" s="8"/>
      <c r="O774" s="8"/>
      <c r="P774" s="8"/>
      <c r="Q774" s="10"/>
    </row>
    <row r="775" spans="1:17" x14ac:dyDescent="0.45">
      <c r="A775" s="23" t="s">
        <v>40</v>
      </c>
      <c r="B775" s="24">
        <v>23</v>
      </c>
      <c r="C775" s="25">
        <v>9.93</v>
      </c>
      <c r="D775" s="25">
        <f>C775*B775</f>
        <v>228.39</v>
      </c>
      <c r="E775" s="14" t="s">
        <v>33</v>
      </c>
      <c r="F775" s="24"/>
      <c r="G775" s="26">
        <v>10.07</v>
      </c>
      <c r="H775" s="25">
        <f>(B775*G775)-D775</f>
        <v>3.2200000000000273</v>
      </c>
      <c r="I775" s="8"/>
      <c r="J775" s="8"/>
      <c r="K775" s="8" t="str">
        <f>"buy "&amp;B775&amp;" "&amp;A775&amp;" @ $"&amp;G775</f>
        <v>buy 23 SBGL @ $10.07</v>
      </c>
      <c r="L775" s="9">
        <f>L774-(G775*B775)</f>
        <v>2777.3199999999997</v>
      </c>
      <c r="M775" s="14">
        <f>M774-(G775*B775)</f>
        <v>2777.3199999999997</v>
      </c>
      <c r="N775" s="8" t="str">
        <f>"$"&amp;ROUND(M775,2)&amp;" will be the balance in the account after purchases.  "</f>
        <v xml:space="preserve">$2777.32 will be the balance in the account after purchases.  </v>
      </c>
      <c r="O775" s="8"/>
      <c r="P775" s="8"/>
      <c r="Q775" s="10"/>
    </row>
    <row r="776" spans="1:17" x14ac:dyDescent="0.45">
      <c r="A776" s="13"/>
      <c r="B776" s="8"/>
      <c r="C776" s="9"/>
      <c r="D776" s="9">
        <f>SUM(D773:D775)</f>
        <v>1722.2800000000002</v>
      </c>
      <c r="E776" s="8"/>
      <c r="F776" s="8"/>
      <c r="G776" s="9" t="s">
        <v>15</v>
      </c>
      <c r="H776" s="9">
        <f>SUM(H773:H775)</f>
        <v>5.0899999999998897</v>
      </c>
      <c r="I776" s="8"/>
      <c r="J776" s="8"/>
      <c r="K776" s="8"/>
      <c r="L776" s="9"/>
      <c r="M776" s="8"/>
      <c r="N776" s="8" t="s">
        <v>27</v>
      </c>
      <c r="O776" s="8"/>
      <c r="P776" s="8"/>
      <c r="Q776" s="10"/>
    </row>
    <row r="777" spans="1:17" x14ac:dyDescent="0.45">
      <c r="A777" s="13"/>
      <c r="B777" s="8"/>
      <c r="C777" s="9"/>
      <c r="D777" s="9"/>
      <c r="E777" s="8"/>
      <c r="F777" s="8"/>
      <c r="G777" s="9"/>
      <c r="H777" s="9"/>
      <c r="I777" s="8"/>
      <c r="J777" s="8"/>
      <c r="K777" s="8"/>
      <c r="L777" s="9"/>
      <c r="M777" s="11" t="str">
        <f>IF(J768+M775&gt;0,"Credit Surplus","Credit Shortage")</f>
        <v>Credit Surplus</v>
      </c>
      <c r="N777" s="14">
        <f>J768+M775</f>
        <v>2777.3199999999997</v>
      </c>
      <c r="O777" s="8" t="s">
        <v>26</v>
      </c>
      <c r="P777" s="8"/>
      <c r="Q777" s="10"/>
    </row>
    <row r="778" spans="1:17" x14ac:dyDescent="0.45">
      <c r="A778" s="13"/>
      <c r="B778" s="8"/>
      <c r="C778" s="9"/>
      <c r="D778" s="9"/>
      <c r="E778" s="8"/>
      <c r="F778" s="8"/>
      <c r="G778" s="9"/>
      <c r="H778" s="9"/>
      <c r="I778" s="8"/>
      <c r="J778" s="8"/>
      <c r="K778" s="8"/>
      <c r="L778" s="9"/>
      <c r="M778" s="8"/>
      <c r="N778" s="8"/>
      <c r="O778" s="8"/>
      <c r="P778" s="8"/>
      <c r="Q778" s="10"/>
    </row>
    <row r="779" spans="1:17" x14ac:dyDescent="0.45">
      <c r="A779" s="13"/>
      <c r="B779" s="8"/>
      <c r="C779" s="9"/>
      <c r="D779" s="9"/>
      <c r="E779" s="8"/>
      <c r="F779" s="8"/>
      <c r="G779" s="9"/>
      <c r="H779" s="9"/>
      <c r="I779" s="8"/>
      <c r="J779" s="8"/>
      <c r="K779" s="8"/>
      <c r="L779" s="8"/>
      <c r="M779" s="8"/>
      <c r="N779" s="8"/>
      <c r="O779" s="8"/>
      <c r="P779" s="8"/>
      <c r="Q779" s="10"/>
    </row>
    <row r="780" spans="1:17" x14ac:dyDescent="0.45">
      <c r="A780" s="13" t="s">
        <v>11</v>
      </c>
      <c r="B780" s="8"/>
      <c r="C780" s="9"/>
      <c r="D780" s="21">
        <v>37.659999999999997</v>
      </c>
      <c r="E780" s="8" t="s">
        <v>25</v>
      </c>
      <c r="F780" s="8"/>
      <c r="G780" s="9"/>
      <c r="H780" s="9"/>
      <c r="I780" s="8"/>
      <c r="J780" s="8"/>
      <c r="K780" s="8"/>
      <c r="L780" s="8"/>
      <c r="M780" s="8"/>
      <c r="N780" s="8"/>
      <c r="O780" s="8"/>
      <c r="P780" s="8"/>
      <c r="Q780" s="10"/>
    </row>
    <row r="781" spans="1:17" x14ac:dyDescent="0.45">
      <c r="A781" s="13" t="s">
        <v>12</v>
      </c>
      <c r="B781" s="8"/>
      <c r="C781" s="9"/>
      <c r="D781" s="9">
        <f>H768</f>
        <v>0</v>
      </c>
      <c r="E781" s="8" t="s">
        <v>16</v>
      </c>
      <c r="F781" s="8"/>
      <c r="G781" s="9"/>
      <c r="H781" s="9"/>
      <c r="I781" s="8"/>
      <c r="J781" s="8"/>
      <c r="K781" s="8"/>
      <c r="L781" s="8"/>
      <c r="M781" s="8"/>
      <c r="N781" s="8"/>
      <c r="O781" s="8"/>
      <c r="P781" s="8"/>
      <c r="Q781" s="10"/>
    </row>
    <row r="782" spans="1:17" x14ac:dyDescent="0.45">
      <c r="A782" s="13" t="s">
        <v>13</v>
      </c>
      <c r="B782" s="8"/>
      <c r="C782" s="9"/>
      <c r="D782" s="9">
        <f>D780+D781</f>
        <v>37.659999999999997</v>
      </c>
      <c r="E782" s="8"/>
      <c r="F782" s="8"/>
      <c r="G782" s="9"/>
      <c r="H782" s="9"/>
      <c r="I782" s="8"/>
      <c r="J782" s="8"/>
      <c r="K782" s="8"/>
      <c r="L782" s="8"/>
      <c r="M782" s="8"/>
      <c r="N782" s="8"/>
      <c r="O782" s="8"/>
      <c r="P782" s="8"/>
      <c r="Q782" s="10"/>
    </row>
    <row r="783" spans="1:17" x14ac:dyDescent="0.45">
      <c r="A783" s="13" t="s">
        <v>14</v>
      </c>
      <c r="B783" s="8"/>
      <c r="C783" s="9"/>
      <c r="D783" s="9">
        <f>H776</f>
        <v>5.0899999999998897</v>
      </c>
      <c r="E783" s="8" t="s">
        <v>17</v>
      </c>
      <c r="F783" s="8"/>
      <c r="G783" s="9"/>
      <c r="H783" s="9"/>
      <c r="I783" s="8"/>
      <c r="J783" s="8"/>
      <c r="K783" s="8"/>
      <c r="L783" s="8"/>
      <c r="M783" s="8"/>
      <c r="N783" s="8"/>
      <c r="O783" s="8"/>
      <c r="P783" s="8"/>
      <c r="Q783" s="10"/>
    </row>
    <row r="784" spans="1:17" x14ac:dyDescent="0.45">
      <c r="A784" s="13" t="s">
        <v>13</v>
      </c>
      <c r="B784" s="8"/>
      <c r="C784" s="9"/>
      <c r="D784" s="27">
        <f>D782-D783</f>
        <v>32.570000000000107</v>
      </c>
      <c r="E784" s="19" t="s">
        <v>18</v>
      </c>
      <c r="F784" s="8"/>
      <c r="G784" s="9"/>
      <c r="H784" s="9"/>
      <c r="I784" s="8"/>
      <c r="J784" s="8"/>
      <c r="K784" s="8"/>
      <c r="L784" s="8"/>
      <c r="M784" s="8"/>
      <c r="N784" s="8"/>
      <c r="O784" s="8"/>
      <c r="P784" s="8"/>
      <c r="Q784" s="10"/>
    </row>
    <row r="785" spans="1:17" ht="14.65" thickBot="1" x14ac:dyDescent="0.5">
      <c r="A785" s="15"/>
      <c r="B785" s="16"/>
      <c r="C785" s="17"/>
      <c r="D785" s="17"/>
      <c r="E785" s="16"/>
      <c r="F785" s="16"/>
      <c r="G785" s="17"/>
      <c r="H785" s="17"/>
      <c r="I785" s="16"/>
      <c r="J785" s="16"/>
      <c r="K785" s="16"/>
      <c r="L785" s="16"/>
      <c r="M785" s="16"/>
      <c r="N785" s="16"/>
      <c r="O785" s="16"/>
      <c r="P785" s="16"/>
      <c r="Q785" s="18"/>
    </row>
    <row r="786" spans="1:17" ht="14.65" thickTop="1" x14ac:dyDescent="0.45"/>
    <row r="787" spans="1:17" ht="14.65" thickBot="1" x14ac:dyDescent="0.5"/>
    <row r="788" spans="1:17" ht="14.65" thickTop="1" x14ac:dyDescent="0.45">
      <c r="A788" s="2"/>
      <c r="B788" s="3"/>
      <c r="C788" s="4">
        <v>43800</v>
      </c>
      <c r="D788" s="5"/>
      <c r="E788" s="3"/>
      <c r="F788" s="3"/>
      <c r="G788" s="5"/>
      <c r="H788" s="5"/>
      <c r="I788" s="3"/>
      <c r="J788" s="3"/>
      <c r="K788" s="3"/>
      <c r="L788" s="20" t="s">
        <v>19</v>
      </c>
      <c r="M788" s="3"/>
      <c r="N788" s="3"/>
      <c r="O788" s="3"/>
      <c r="P788" s="3"/>
      <c r="Q788" s="6"/>
    </row>
    <row r="789" spans="1:17" x14ac:dyDescent="0.45">
      <c r="A789" s="7" t="s">
        <v>5</v>
      </c>
      <c r="B789" s="8"/>
      <c r="C789" s="9"/>
      <c r="D789" s="9"/>
      <c r="E789" s="8"/>
      <c r="F789" s="8"/>
      <c r="G789" s="9"/>
      <c r="H789" s="9"/>
      <c r="I789" s="8"/>
      <c r="J789" s="11" t="s">
        <v>24</v>
      </c>
      <c r="K789" s="8"/>
      <c r="L789" s="11" t="s">
        <v>10</v>
      </c>
      <c r="M789" s="8"/>
      <c r="N789" s="8"/>
      <c r="O789" s="8"/>
      <c r="P789" s="8"/>
      <c r="Q789" s="10"/>
    </row>
    <row r="790" spans="1:17" x14ac:dyDescent="0.45">
      <c r="A790" s="7" t="s">
        <v>0</v>
      </c>
      <c r="B790" s="11" t="s">
        <v>3</v>
      </c>
      <c r="C790" s="12" t="s">
        <v>1</v>
      </c>
      <c r="D790" s="12" t="s">
        <v>4</v>
      </c>
      <c r="E790" s="11" t="s">
        <v>7</v>
      </c>
      <c r="F790" s="8"/>
      <c r="G790" s="12" t="s">
        <v>8</v>
      </c>
      <c r="H790" s="12" t="s">
        <v>9</v>
      </c>
      <c r="I790" s="8"/>
      <c r="J790" s="11" t="s">
        <v>23</v>
      </c>
      <c r="K790" s="8"/>
      <c r="L790" s="21">
        <v>1464.33</v>
      </c>
      <c r="M790" s="8" t="s">
        <v>28</v>
      </c>
      <c r="N790" s="8"/>
      <c r="O790" s="8"/>
      <c r="P790" s="8"/>
      <c r="Q790" s="10"/>
    </row>
    <row r="791" spans="1:17" x14ac:dyDescent="0.45">
      <c r="A791" s="13"/>
      <c r="B791" s="8">
        <v>0</v>
      </c>
      <c r="C791" s="9">
        <v>32.06</v>
      </c>
      <c r="D791" s="9">
        <f>C791*B791</f>
        <v>0</v>
      </c>
      <c r="E791" s="14" t="s">
        <v>32</v>
      </c>
      <c r="F791" s="8"/>
      <c r="G791" s="21">
        <v>0</v>
      </c>
      <c r="H791" s="9">
        <f>(B791*G791)-D791</f>
        <v>0</v>
      </c>
      <c r="I791" s="8"/>
      <c r="J791" s="14">
        <f>G791*B791</f>
        <v>0</v>
      </c>
      <c r="K791" s="8" t="str">
        <f>"sell "&amp;B791&amp;" "&amp;A791&amp;" @ $"&amp;G791</f>
        <v>sell 0  @ $0</v>
      </c>
      <c r="L791" s="9">
        <f>L790+(G791*B791)</f>
        <v>1464.33</v>
      </c>
      <c r="M791" s="8"/>
      <c r="N791" s="8"/>
      <c r="O791" s="8"/>
      <c r="P791" s="8"/>
      <c r="Q791" s="10"/>
    </row>
    <row r="792" spans="1:17" x14ac:dyDescent="0.45">
      <c r="A792" s="13"/>
      <c r="B792" s="8">
        <v>0</v>
      </c>
      <c r="C792" s="9">
        <v>188.63</v>
      </c>
      <c r="D792" s="9">
        <f>C792*B792</f>
        <v>0</v>
      </c>
      <c r="E792" s="14" t="s">
        <v>32</v>
      </c>
      <c r="F792" s="8"/>
      <c r="G792" s="21">
        <v>0</v>
      </c>
      <c r="H792" s="9">
        <f>(B792*G792)-D792</f>
        <v>0</v>
      </c>
      <c r="I792" s="8"/>
      <c r="J792" s="14">
        <f>G792*B792</f>
        <v>0</v>
      </c>
      <c r="K792" s="8" t="str">
        <f>"sell "&amp;B792&amp;" "&amp;A792&amp;" @ $"&amp;G792</f>
        <v>sell 0  @ $0</v>
      </c>
      <c r="L792" s="9">
        <f>L791+(G792*B792)</f>
        <v>1464.33</v>
      </c>
      <c r="M792" s="8"/>
      <c r="N792" s="8"/>
      <c r="O792" s="8"/>
      <c r="P792" s="8"/>
      <c r="Q792" s="10"/>
    </row>
    <row r="793" spans="1:17" x14ac:dyDescent="0.45">
      <c r="A793" s="13"/>
      <c r="B793" s="8">
        <v>0</v>
      </c>
      <c r="C793" s="9">
        <v>268.10000000000002</v>
      </c>
      <c r="D793" s="9">
        <f>C793*B793</f>
        <v>0</v>
      </c>
      <c r="E793" s="14" t="s">
        <v>32</v>
      </c>
      <c r="F793" s="8"/>
      <c r="G793" s="21">
        <v>0</v>
      </c>
      <c r="H793" s="9">
        <f>(B793*G793)-D793</f>
        <v>0</v>
      </c>
      <c r="I793" s="8"/>
      <c r="J793" s="14">
        <f>G793*B793</f>
        <v>0</v>
      </c>
      <c r="K793" s="8" t="str">
        <f>"sell "&amp;B793&amp;" "&amp;A793&amp;" @ $"&amp;G793</f>
        <v>sell 0  @ $0</v>
      </c>
      <c r="L793" s="9">
        <f>L792+(G793*B793)</f>
        <v>1464.33</v>
      </c>
      <c r="M793" s="8" t="s">
        <v>22</v>
      </c>
      <c r="N793" s="8"/>
      <c r="O793" s="8"/>
      <c r="P793" s="8"/>
      <c r="Q793" s="10"/>
    </row>
    <row r="794" spans="1:17" x14ac:dyDescent="0.45">
      <c r="A794" s="13"/>
      <c r="B794" s="8"/>
      <c r="C794" s="9"/>
      <c r="D794" s="9">
        <f>SUM(D791:D793)</f>
        <v>0</v>
      </c>
      <c r="E794" s="8"/>
      <c r="F794" s="8"/>
      <c r="G794" s="9"/>
      <c r="H794" s="9">
        <f>SUM(H791:H793)</f>
        <v>0</v>
      </c>
      <c r="I794" s="8"/>
      <c r="J794" s="14">
        <f>SUM(J791:J793)</f>
        <v>0</v>
      </c>
      <c r="K794" s="8"/>
      <c r="L794" s="9"/>
      <c r="M794" s="8"/>
      <c r="N794" s="8"/>
      <c r="O794" s="8"/>
      <c r="P794" s="8"/>
      <c r="Q794" s="10"/>
    </row>
    <row r="795" spans="1:17" x14ac:dyDescent="0.45">
      <c r="A795" s="13"/>
      <c r="B795" s="8"/>
      <c r="C795" s="9"/>
      <c r="D795" s="9"/>
      <c r="E795" s="8"/>
      <c r="F795" s="8"/>
      <c r="G795" s="9"/>
      <c r="H795" s="9"/>
      <c r="I795" s="8"/>
      <c r="J795" s="8"/>
      <c r="K795" s="8"/>
      <c r="L795" s="9"/>
      <c r="M795" s="8"/>
      <c r="N795" s="8"/>
      <c r="O795" s="8"/>
      <c r="P795" s="8"/>
      <c r="Q795" s="10"/>
    </row>
    <row r="796" spans="1:17" x14ac:dyDescent="0.45">
      <c r="A796" s="13"/>
      <c r="B796" s="8"/>
      <c r="C796" s="9"/>
      <c r="D796" s="9"/>
      <c r="E796" s="19"/>
      <c r="F796" s="8"/>
      <c r="G796" s="9"/>
      <c r="H796" s="9"/>
      <c r="I796" s="8"/>
      <c r="J796" s="8"/>
      <c r="K796" s="8"/>
      <c r="L796" s="9"/>
      <c r="M796" s="11" t="s">
        <v>20</v>
      </c>
      <c r="N796" s="8"/>
      <c r="O796" s="8"/>
      <c r="P796" s="8"/>
      <c r="Q796" s="10"/>
    </row>
    <row r="797" spans="1:17" x14ac:dyDescent="0.45">
      <c r="A797" s="7" t="s">
        <v>6</v>
      </c>
      <c r="B797" s="8"/>
      <c r="C797" s="9"/>
      <c r="D797" s="9"/>
      <c r="E797" s="19"/>
      <c r="F797" s="8"/>
      <c r="G797" s="9"/>
      <c r="H797" s="9"/>
      <c r="I797" s="8"/>
      <c r="J797" s="8"/>
      <c r="K797" s="8"/>
      <c r="L797" s="9"/>
      <c r="M797" s="11" t="s">
        <v>21</v>
      </c>
      <c r="N797" s="8"/>
      <c r="O797" s="8"/>
      <c r="P797" s="8"/>
      <c r="Q797" s="10"/>
    </row>
    <row r="798" spans="1:17" x14ac:dyDescent="0.45">
      <c r="A798" s="7" t="s">
        <v>0</v>
      </c>
      <c r="B798" s="11" t="s">
        <v>3</v>
      </c>
      <c r="C798" s="12" t="s">
        <v>1</v>
      </c>
      <c r="D798" s="12" t="s">
        <v>2</v>
      </c>
      <c r="E798" s="22" t="s">
        <v>7</v>
      </c>
      <c r="F798" s="8"/>
      <c r="G798" s="12" t="s">
        <v>8</v>
      </c>
      <c r="H798" s="12" t="s">
        <v>9</v>
      </c>
      <c r="I798" s="8"/>
      <c r="J798" s="8"/>
      <c r="K798" s="8"/>
      <c r="L798" s="9"/>
      <c r="M798" s="14">
        <f>L793</f>
        <v>1464.33</v>
      </c>
      <c r="N798" s="8"/>
      <c r="O798" s="8"/>
      <c r="P798" s="8"/>
      <c r="Q798" s="10"/>
    </row>
    <row r="799" spans="1:17" x14ac:dyDescent="0.45">
      <c r="A799" s="13" t="s">
        <v>34</v>
      </c>
      <c r="B799" s="8">
        <v>73</v>
      </c>
      <c r="C799" s="9">
        <v>9.24</v>
      </c>
      <c r="D799" s="9">
        <f>C799*B799</f>
        <v>674.52</v>
      </c>
      <c r="E799" s="14" t="s">
        <v>37</v>
      </c>
      <c r="F799" s="8"/>
      <c r="G799" s="21">
        <v>8.9600000000000009</v>
      </c>
      <c r="H799" s="9">
        <f>(B799*G799)-D799</f>
        <v>-20.439999999999941</v>
      </c>
      <c r="I799" s="8"/>
      <c r="J799" s="8"/>
      <c r="K799" s="8" t="str">
        <f>"buy "&amp;B799&amp;" "&amp;A799&amp;" @ $"&amp;G799</f>
        <v>buy 73 ADT @ $8.96</v>
      </c>
      <c r="L799" s="9">
        <f>L793-(G799*B799)</f>
        <v>810.24999999999989</v>
      </c>
      <c r="M799" s="14">
        <f>L790-(G799*B799)</f>
        <v>810.24999999999989</v>
      </c>
      <c r="N799" s="8"/>
      <c r="O799" s="8"/>
      <c r="P799" s="8"/>
      <c r="Q799" s="10"/>
    </row>
    <row r="800" spans="1:17" x14ac:dyDescent="0.45">
      <c r="A800" s="13" t="s">
        <v>35</v>
      </c>
      <c r="B800" s="8">
        <v>27</v>
      </c>
      <c r="C800" s="9">
        <v>13.44</v>
      </c>
      <c r="D800" s="9">
        <f>C800*B800</f>
        <v>362.88</v>
      </c>
      <c r="E800" s="14" t="s">
        <v>37</v>
      </c>
      <c r="F800" s="8"/>
      <c r="G800" s="21">
        <v>13.45</v>
      </c>
      <c r="H800" s="9">
        <f>(B800*G800)-D800</f>
        <v>0.26999999999998181</v>
      </c>
      <c r="I800" s="8"/>
      <c r="J800" s="8"/>
      <c r="K800" s="8" t="str">
        <f>"buy "&amp;B800&amp;" "&amp;A800&amp;" @ $"&amp;G800</f>
        <v>buy 27 COOP @ $13.45</v>
      </c>
      <c r="L800" s="9">
        <f>L799-(G800*B800)</f>
        <v>447.09999999999991</v>
      </c>
      <c r="M800" s="14">
        <f>M799-(G800*B800)</f>
        <v>447.09999999999991</v>
      </c>
      <c r="N800" s="8"/>
      <c r="O800" s="8"/>
      <c r="P800" s="8"/>
      <c r="Q800" s="10"/>
    </row>
    <row r="801" spans="1:17" x14ac:dyDescent="0.45">
      <c r="A801" s="23" t="s">
        <v>36</v>
      </c>
      <c r="B801" s="24">
        <v>14</v>
      </c>
      <c r="C801" s="25">
        <v>43.59</v>
      </c>
      <c r="D801" s="25">
        <f>C801*B801</f>
        <v>610.26</v>
      </c>
      <c r="E801" s="14" t="s">
        <v>37</v>
      </c>
      <c r="F801" s="24"/>
      <c r="G801" s="26">
        <v>43.65</v>
      </c>
      <c r="H801" s="25">
        <f>(B801*G801)-D801</f>
        <v>0.84000000000003183</v>
      </c>
      <c r="I801" s="8"/>
      <c r="J801" s="8"/>
      <c r="K801" s="8" t="str">
        <f>"buy "&amp;B801&amp;" "&amp;A801&amp;" @ $"&amp;G801</f>
        <v>buy 14 ZYME @ $43.65</v>
      </c>
      <c r="L801" s="9">
        <f>L800-(G801*B801)</f>
        <v>-164.00000000000011</v>
      </c>
      <c r="M801" s="14">
        <f>M800-(G801*B801)</f>
        <v>-164.00000000000011</v>
      </c>
      <c r="N801" s="8" t="str">
        <f>"$"&amp;ROUND(M801,2)&amp;" will be the balance in the account after purchases.  "</f>
        <v xml:space="preserve">$-164 will be the balance in the account after purchases.  </v>
      </c>
      <c r="O801" s="8"/>
      <c r="P801" s="8"/>
      <c r="Q801" s="10"/>
    </row>
    <row r="802" spans="1:17" x14ac:dyDescent="0.45">
      <c r="A802" s="13"/>
      <c r="B802" s="8"/>
      <c r="C802" s="9"/>
      <c r="D802" s="9">
        <f>SUM(D799:D801)</f>
        <v>1647.66</v>
      </c>
      <c r="E802" s="8"/>
      <c r="F802" s="8"/>
      <c r="G802" s="9" t="s">
        <v>15</v>
      </c>
      <c r="H802" s="9">
        <f>SUM(H799:H801)</f>
        <v>-19.329999999999927</v>
      </c>
      <c r="I802" s="8"/>
      <c r="J802" s="8"/>
      <c r="K802" s="8"/>
      <c r="L802" s="9"/>
      <c r="M802" s="8"/>
      <c r="N802" s="8" t="s">
        <v>27</v>
      </c>
      <c r="O802" s="8"/>
      <c r="P802" s="8"/>
      <c r="Q802" s="10"/>
    </row>
    <row r="803" spans="1:17" x14ac:dyDescent="0.45">
      <c r="A803" s="13"/>
      <c r="B803" s="8"/>
      <c r="C803" s="9"/>
      <c r="D803" s="9"/>
      <c r="E803" s="8"/>
      <c r="F803" s="8"/>
      <c r="G803" s="9"/>
      <c r="H803" s="9"/>
      <c r="I803" s="8"/>
      <c r="J803" s="8"/>
      <c r="K803" s="8"/>
      <c r="L803" s="9"/>
      <c r="M803" s="11" t="str">
        <f>IF(J794+M801&gt;0,"Credit Surplus","Credit Shortage")</f>
        <v>Credit Shortage</v>
      </c>
      <c r="N803" s="14">
        <f>J794+M801</f>
        <v>-164.00000000000011</v>
      </c>
      <c r="O803" s="8" t="s">
        <v>26</v>
      </c>
      <c r="P803" s="8"/>
      <c r="Q803" s="10"/>
    </row>
    <row r="804" spans="1:17" x14ac:dyDescent="0.45">
      <c r="A804" s="13"/>
      <c r="B804" s="8"/>
      <c r="C804" s="9"/>
      <c r="D804" s="9"/>
      <c r="E804" s="8"/>
      <c r="F804" s="8"/>
      <c r="G804" s="9"/>
      <c r="H804" s="9"/>
      <c r="I804" s="8"/>
      <c r="J804" s="8"/>
      <c r="K804" s="8"/>
      <c r="L804" s="9"/>
      <c r="M804" s="8"/>
      <c r="N804" s="8"/>
      <c r="O804" s="8"/>
      <c r="P804" s="8"/>
      <c r="Q804" s="10"/>
    </row>
    <row r="805" spans="1:17" x14ac:dyDescent="0.45">
      <c r="A805" s="13"/>
      <c r="B805" s="8"/>
      <c r="C805" s="9"/>
      <c r="D805" s="9"/>
      <c r="E805" s="8"/>
      <c r="F805" s="8"/>
      <c r="G805" s="9"/>
      <c r="H805" s="9"/>
      <c r="I805" s="8"/>
      <c r="J805" s="8"/>
      <c r="K805" s="8"/>
      <c r="L805" s="8"/>
      <c r="M805" s="8"/>
      <c r="N805" s="8"/>
      <c r="O805" s="8"/>
      <c r="P805" s="8"/>
      <c r="Q805" s="10"/>
    </row>
    <row r="806" spans="1:17" x14ac:dyDescent="0.45">
      <c r="A806" s="13" t="s">
        <v>11</v>
      </c>
      <c r="B806" s="8"/>
      <c r="C806" s="9"/>
      <c r="D806" s="21">
        <v>1740.62</v>
      </c>
      <c r="E806" s="8" t="s">
        <v>25</v>
      </c>
      <c r="F806" s="8"/>
      <c r="G806" s="9"/>
      <c r="H806" s="9"/>
      <c r="I806" s="8"/>
      <c r="J806" s="8"/>
      <c r="K806" s="8"/>
      <c r="L806" s="8"/>
      <c r="M806" s="8"/>
      <c r="N806" s="8"/>
      <c r="O806" s="8"/>
      <c r="P806" s="8"/>
      <c r="Q806" s="10"/>
    </row>
    <row r="807" spans="1:17" x14ac:dyDescent="0.45">
      <c r="A807" s="13" t="s">
        <v>12</v>
      </c>
      <c r="B807" s="8"/>
      <c r="C807" s="9"/>
      <c r="D807" s="9">
        <f>H794</f>
        <v>0</v>
      </c>
      <c r="E807" s="8" t="s">
        <v>16</v>
      </c>
      <c r="F807" s="8"/>
      <c r="G807" s="9"/>
      <c r="H807" s="9"/>
      <c r="I807" s="8"/>
      <c r="J807" s="8"/>
      <c r="K807" s="8"/>
      <c r="L807" s="8"/>
      <c r="M807" s="8"/>
      <c r="N807" s="8"/>
      <c r="O807" s="8"/>
      <c r="P807" s="8"/>
      <c r="Q807" s="10"/>
    </row>
    <row r="808" spans="1:17" x14ac:dyDescent="0.45">
      <c r="A808" s="13" t="s">
        <v>13</v>
      </c>
      <c r="B808" s="8"/>
      <c r="C808" s="9"/>
      <c r="D808" s="9">
        <f>D806+D807</f>
        <v>1740.62</v>
      </c>
      <c r="E808" s="8"/>
      <c r="F808" s="8"/>
      <c r="G808" s="9"/>
      <c r="H808" s="9"/>
      <c r="I808" s="8"/>
      <c r="J808" s="8"/>
      <c r="K808" s="8"/>
      <c r="L808" s="8"/>
      <c r="M808" s="8"/>
      <c r="N808" s="8"/>
      <c r="O808" s="8"/>
      <c r="P808" s="8"/>
      <c r="Q808" s="10"/>
    </row>
    <row r="809" spans="1:17" x14ac:dyDescent="0.45">
      <c r="A809" s="13" t="s">
        <v>14</v>
      </c>
      <c r="B809" s="8"/>
      <c r="C809" s="9"/>
      <c r="D809" s="9">
        <f>H802</f>
        <v>-19.329999999999927</v>
      </c>
      <c r="E809" s="8" t="s">
        <v>17</v>
      </c>
      <c r="F809" s="8"/>
      <c r="G809" s="9"/>
      <c r="H809" s="9"/>
      <c r="I809" s="8"/>
      <c r="J809" s="8"/>
      <c r="K809" s="8"/>
      <c r="L809" s="8"/>
      <c r="M809" s="8"/>
      <c r="N809" s="8"/>
      <c r="O809" s="8"/>
      <c r="P809" s="8"/>
      <c r="Q809" s="10"/>
    </row>
    <row r="810" spans="1:17" x14ac:dyDescent="0.45">
      <c r="A810" s="13" t="s">
        <v>13</v>
      </c>
      <c r="B810" s="8"/>
      <c r="C810" s="9"/>
      <c r="D810" s="27">
        <f>D808-D809</f>
        <v>1759.9499999999998</v>
      </c>
      <c r="E810" s="19" t="s">
        <v>18</v>
      </c>
      <c r="F810" s="8"/>
      <c r="G810" s="9"/>
      <c r="H810" s="9"/>
      <c r="I810" s="8"/>
      <c r="J810" s="8"/>
      <c r="K810" s="8"/>
      <c r="L810" s="8"/>
      <c r="M810" s="8"/>
      <c r="N810" s="8"/>
      <c r="O810" s="8"/>
      <c r="P810" s="8"/>
      <c r="Q810" s="10"/>
    </row>
    <row r="811" spans="1:17" ht="14.65" thickBot="1" x14ac:dyDescent="0.5">
      <c r="A811" s="15"/>
      <c r="B811" s="16"/>
      <c r="C811" s="17"/>
      <c r="D811" s="17"/>
      <c r="E811" s="16"/>
      <c r="F811" s="16"/>
      <c r="G811" s="17"/>
      <c r="H811" s="17"/>
      <c r="I811" s="16"/>
      <c r="J811" s="16"/>
      <c r="K811" s="16"/>
      <c r="L811" s="16"/>
      <c r="M811" s="16"/>
      <c r="N811" s="16"/>
      <c r="O811" s="16"/>
      <c r="P811" s="16"/>
      <c r="Q811" s="18"/>
    </row>
    <row r="812" spans="1:17" ht="14.65" thickTop="1" x14ac:dyDescent="0.45"/>
    <row r="813" spans="1:17" ht="14.65" thickBot="1" x14ac:dyDescent="0.5"/>
    <row r="814" spans="1:17" ht="14.65" thickTop="1" x14ac:dyDescent="0.45">
      <c r="A814" s="2"/>
      <c r="B814" s="3"/>
      <c r="C814" s="4">
        <v>43770</v>
      </c>
      <c r="D814" s="5"/>
      <c r="E814" s="3"/>
      <c r="F814" s="3"/>
      <c r="G814" s="5"/>
      <c r="H814" s="5"/>
      <c r="I814" s="3"/>
      <c r="J814" s="3"/>
      <c r="K814" s="3"/>
      <c r="L814" s="20" t="s">
        <v>19</v>
      </c>
      <c r="M814" s="3"/>
      <c r="N814" s="3"/>
      <c r="O814" s="3"/>
      <c r="P814" s="3"/>
      <c r="Q814" s="6"/>
    </row>
    <row r="815" spans="1:17" x14ac:dyDescent="0.45">
      <c r="A815" s="7" t="s">
        <v>5</v>
      </c>
      <c r="B815" s="8"/>
      <c r="C815" s="9"/>
      <c r="D815" s="9"/>
      <c r="E815" s="8"/>
      <c r="F815" s="8"/>
      <c r="G815" s="9"/>
      <c r="H815" s="9"/>
      <c r="I815" s="8"/>
      <c r="J815" s="11" t="s">
        <v>24</v>
      </c>
      <c r="K815" s="8"/>
      <c r="L815" s="11" t="s">
        <v>10</v>
      </c>
      <c r="M815" s="8"/>
      <c r="N815" s="8"/>
      <c r="O815" s="8"/>
      <c r="P815" s="8"/>
      <c r="Q815" s="10"/>
    </row>
    <row r="816" spans="1:17" x14ac:dyDescent="0.45">
      <c r="A816" s="7" t="s">
        <v>0</v>
      </c>
      <c r="B816" s="11" t="s">
        <v>3</v>
      </c>
      <c r="C816" s="12" t="s">
        <v>1</v>
      </c>
      <c r="D816" s="12" t="s">
        <v>4</v>
      </c>
      <c r="E816" s="11" t="s">
        <v>7</v>
      </c>
      <c r="F816" s="8"/>
      <c r="G816" s="12" t="s">
        <v>8</v>
      </c>
      <c r="H816" s="12" t="s">
        <v>9</v>
      </c>
      <c r="I816" s="8"/>
      <c r="J816" s="11" t="s">
        <v>23</v>
      </c>
      <c r="K816" s="8"/>
      <c r="L816" s="21">
        <v>1464.33</v>
      </c>
      <c r="M816" s="8" t="s">
        <v>28</v>
      </c>
      <c r="N816" s="8"/>
      <c r="O816" s="8"/>
      <c r="P816" s="8"/>
      <c r="Q816" s="10"/>
    </row>
    <row r="817" spans="1:17" x14ac:dyDescent="0.45">
      <c r="A817" s="13"/>
      <c r="B817" s="8">
        <v>0</v>
      </c>
      <c r="C817" s="9">
        <v>32.06</v>
      </c>
      <c r="D817" s="9">
        <f>C817*B817</f>
        <v>0</v>
      </c>
      <c r="E817" s="14" t="s">
        <v>32</v>
      </c>
      <c r="F817" s="8"/>
      <c r="G817" s="21">
        <v>0</v>
      </c>
      <c r="H817" s="9">
        <f>(B817*G817)-D817</f>
        <v>0</v>
      </c>
      <c r="I817" s="8"/>
      <c r="J817" s="14">
        <f>G817*B817</f>
        <v>0</v>
      </c>
      <c r="K817" s="8" t="str">
        <f>"sell "&amp;B817&amp;" "&amp;A817&amp;" @ $"&amp;G817</f>
        <v>sell 0  @ $0</v>
      </c>
      <c r="L817" s="9">
        <f>L816+(G817*B817)</f>
        <v>1464.33</v>
      </c>
      <c r="M817" s="8"/>
      <c r="N817" s="8"/>
      <c r="O817" s="8"/>
      <c r="P817" s="8"/>
      <c r="Q817" s="10"/>
    </row>
    <row r="818" spans="1:17" x14ac:dyDescent="0.45">
      <c r="A818" s="13"/>
      <c r="B818" s="8">
        <v>0</v>
      </c>
      <c r="C818" s="9">
        <v>188.63</v>
      </c>
      <c r="D818" s="9">
        <f>C818*B818</f>
        <v>0</v>
      </c>
      <c r="E818" s="14" t="s">
        <v>32</v>
      </c>
      <c r="F818" s="8"/>
      <c r="G818" s="21">
        <v>0</v>
      </c>
      <c r="H818" s="9">
        <f>(B818*G818)-D818</f>
        <v>0</v>
      </c>
      <c r="I818" s="8"/>
      <c r="J818" s="14">
        <f>G818*B818</f>
        <v>0</v>
      </c>
      <c r="K818" s="8" t="str">
        <f>"sell "&amp;B818&amp;" "&amp;A818&amp;" @ $"&amp;G818</f>
        <v>sell 0  @ $0</v>
      </c>
      <c r="L818" s="9">
        <f>L817+(G818*B818)</f>
        <v>1464.33</v>
      </c>
      <c r="M818" s="8"/>
      <c r="N818" s="8"/>
      <c r="O818" s="8"/>
      <c r="P818" s="8"/>
      <c r="Q818" s="10"/>
    </row>
    <row r="819" spans="1:17" x14ac:dyDescent="0.45">
      <c r="A819" s="13"/>
      <c r="B819" s="8">
        <v>0</v>
      </c>
      <c r="C819" s="9">
        <v>268.10000000000002</v>
      </c>
      <c r="D819" s="9">
        <f>C819*B819</f>
        <v>0</v>
      </c>
      <c r="E819" s="14" t="s">
        <v>32</v>
      </c>
      <c r="F819" s="8"/>
      <c r="G819" s="21">
        <v>0</v>
      </c>
      <c r="H819" s="9">
        <f>(B819*G819)-D819</f>
        <v>0</v>
      </c>
      <c r="I819" s="8"/>
      <c r="J819" s="14">
        <f>G819*B819</f>
        <v>0</v>
      </c>
      <c r="K819" s="8" t="str">
        <f>"sell "&amp;B819&amp;" "&amp;A819&amp;" @ $"&amp;G819</f>
        <v>sell 0  @ $0</v>
      </c>
      <c r="L819" s="9">
        <f>L818+(G819*B819)</f>
        <v>1464.33</v>
      </c>
      <c r="M819" s="8" t="s">
        <v>22</v>
      </c>
      <c r="N819" s="8"/>
      <c r="O819" s="8"/>
      <c r="P819" s="8"/>
      <c r="Q819" s="10"/>
    </row>
    <row r="820" spans="1:17" x14ac:dyDescent="0.45">
      <c r="A820" s="13"/>
      <c r="B820" s="8"/>
      <c r="C820" s="9"/>
      <c r="D820" s="9">
        <f>SUM(D817:D819)</f>
        <v>0</v>
      </c>
      <c r="E820" s="8"/>
      <c r="F820" s="8"/>
      <c r="G820" s="9"/>
      <c r="H820" s="9">
        <f>SUM(H817:H819)</f>
        <v>0</v>
      </c>
      <c r="I820" s="8"/>
      <c r="J820" s="14">
        <f>SUM(J817:J819)</f>
        <v>0</v>
      </c>
      <c r="K820" s="8"/>
      <c r="L820" s="9"/>
      <c r="M820" s="8"/>
      <c r="N820" s="8"/>
      <c r="O820" s="8"/>
      <c r="P820" s="8"/>
      <c r="Q820" s="10"/>
    </row>
    <row r="821" spans="1:17" x14ac:dyDescent="0.45">
      <c r="A821" s="13"/>
      <c r="B821" s="8"/>
      <c r="C821" s="9"/>
      <c r="D821" s="9"/>
      <c r="E821" s="8"/>
      <c r="F821" s="8"/>
      <c r="G821" s="9"/>
      <c r="H821" s="9"/>
      <c r="I821" s="8"/>
      <c r="J821" s="8"/>
      <c r="K821" s="8"/>
      <c r="L821" s="9"/>
      <c r="M821" s="8"/>
      <c r="N821" s="8"/>
      <c r="O821" s="8"/>
      <c r="P821" s="8"/>
      <c r="Q821" s="10"/>
    </row>
    <row r="822" spans="1:17" x14ac:dyDescent="0.45">
      <c r="A822" s="13"/>
      <c r="B822" s="8"/>
      <c r="C822" s="9"/>
      <c r="D822" s="9"/>
      <c r="E822" s="19"/>
      <c r="F822" s="8"/>
      <c r="G822" s="9"/>
      <c r="H822" s="9"/>
      <c r="I822" s="8"/>
      <c r="J822" s="8"/>
      <c r="K822" s="8"/>
      <c r="L822" s="9"/>
      <c r="M822" s="11" t="s">
        <v>20</v>
      </c>
      <c r="N822" s="8"/>
      <c r="O822" s="8"/>
      <c r="P822" s="8"/>
      <c r="Q822" s="10"/>
    </row>
    <row r="823" spans="1:17" x14ac:dyDescent="0.45">
      <c r="A823" s="7" t="s">
        <v>6</v>
      </c>
      <c r="B823" s="8"/>
      <c r="C823" s="9"/>
      <c r="D823" s="9"/>
      <c r="E823" s="19"/>
      <c r="F823" s="8"/>
      <c r="G823" s="9"/>
      <c r="H823" s="9"/>
      <c r="I823" s="8"/>
      <c r="J823" s="8"/>
      <c r="K823" s="8"/>
      <c r="L823" s="9"/>
      <c r="M823" s="11" t="s">
        <v>21</v>
      </c>
      <c r="N823" s="8"/>
      <c r="O823" s="8"/>
      <c r="P823" s="8"/>
      <c r="Q823" s="10"/>
    </row>
    <row r="824" spans="1:17" x14ac:dyDescent="0.45">
      <c r="A824" s="7" t="s">
        <v>0</v>
      </c>
      <c r="B824" s="11" t="s">
        <v>3</v>
      </c>
      <c r="C824" s="12" t="s">
        <v>1</v>
      </c>
      <c r="D824" s="12" t="s">
        <v>2</v>
      </c>
      <c r="E824" s="22" t="s">
        <v>7</v>
      </c>
      <c r="F824" s="8"/>
      <c r="G824" s="12" t="s">
        <v>8</v>
      </c>
      <c r="H824" s="12" t="s">
        <v>9</v>
      </c>
      <c r="I824" s="8"/>
      <c r="J824" s="8"/>
      <c r="K824" s="8"/>
      <c r="L824" s="9"/>
      <c r="M824" s="14">
        <f>L819</f>
        <v>1464.33</v>
      </c>
      <c r="N824" s="8"/>
      <c r="O824" s="8"/>
      <c r="P824" s="8"/>
      <c r="Q824" s="10"/>
    </row>
    <row r="825" spans="1:17" x14ac:dyDescent="0.45">
      <c r="A825" s="13" t="s">
        <v>29</v>
      </c>
      <c r="B825" s="8">
        <v>124</v>
      </c>
      <c r="C825" s="9">
        <v>8.48</v>
      </c>
      <c r="D825" s="9">
        <f>C825*B825</f>
        <v>1051.52</v>
      </c>
      <c r="E825" s="14" t="s">
        <v>33</v>
      </c>
      <c r="F825" s="8"/>
      <c r="G825" s="21">
        <v>8.56</v>
      </c>
      <c r="H825" s="9">
        <f>(B825*G825)-D825</f>
        <v>9.9200000000000728</v>
      </c>
      <c r="I825" s="8"/>
      <c r="J825" s="8"/>
      <c r="K825" s="8" t="str">
        <f>"buy "&amp;B825&amp;" "&amp;A825&amp;" @ $"&amp;G825</f>
        <v>buy 124 CLDR @ $8.56</v>
      </c>
      <c r="L825" s="9">
        <f>L819-(G825*B825)</f>
        <v>402.88999999999987</v>
      </c>
      <c r="M825" s="14">
        <f>L816-(G825*B825)</f>
        <v>402.88999999999987</v>
      </c>
      <c r="N825" s="8"/>
      <c r="O825" s="8"/>
      <c r="P825" s="8"/>
      <c r="Q825" s="10"/>
    </row>
    <row r="826" spans="1:17" x14ac:dyDescent="0.45">
      <c r="A826" s="13" t="s">
        <v>30</v>
      </c>
      <c r="B826" s="8">
        <v>2</v>
      </c>
      <c r="C826" s="9">
        <v>181.7</v>
      </c>
      <c r="D826" s="9">
        <f>C826*B826</f>
        <v>363.4</v>
      </c>
      <c r="E826" s="14" t="s">
        <v>33</v>
      </c>
      <c r="F826" s="8"/>
      <c r="G826" s="21">
        <v>181.92</v>
      </c>
      <c r="H826" s="9">
        <f>(B826*G826)-D826</f>
        <v>0.43999999999999773</v>
      </c>
      <c r="I826" s="8"/>
      <c r="J826" s="8"/>
      <c r="K826" s="8" t="str">
        <f>"buy "&amp;B826&amp;" "&amp;A826&amp;" @ $"&amp;G826</f>
        <v>buy 2 RH @ $181.92</v>
      </c>
      <c r="L826" s="9">
        <f>L825-(G826*B826)</f>
        <v>39.049999999999898</v>
      </c>
      <c r="M826" s="14">
        <f>M825-(G826*B826)</f>
        <v>39.049999999999898</v>
      </c>
      <c r="N826" s="8"/>
      <c r="O826" s="8"/>
      <c r="P826" s="8"/>
      <c r="Q826" s="10"/>
    </row>
    <row r="827" spans="1:17" x14ac:dyDescent="0.45">
      <c r="A827" s="23" t="s">
        <v>31</v>
      </c>
      <c r="B827" s="24">
        <v>2</v>
      </c>
      <c r="C827" s="25">
        <v>93.02</v>
      </c>
      <c r="D827" s="25">
        <f>C827*B827</f>
        <v>186.04</v>
      </c>
      <c r="E827" s="14" t="s">
        <v>33</v>
      </c>
      <c r="F827" s="24"/>
      <c r="G827" s="26">
        <v>93.22</v>
      </c>
      <c r="H827" s="25">
        <f>(B827*G827)-D827</f>
        <v>0.40000000000000568</v>
      </c>
      <c r="I827" s="8"/>
      <c r="J827" s="8"/>
      <c r="K827" s="8" t="str">
        <f>"buy "&amp;B827&amp;" "&amp;A827&amp;" @ $"&amp;G827</f>
        <v>buy 2 VC @ $93.22</v>
      </c>
      <c r="L827" s="9">
        <f>L826-(G827*B827)</f>
        <v>-147.3900000000001</v>
      </c>
      <c r="M827" s="14">
        <f>M826-(G827*B827)</f>
        <v>-147.3900000000001</v>
      </c>
      <c r="N827" s="8" t="str">
        <f>"$"&amp;ROUND(M827,2)&amp;" will be the balance in the account after purchases.  "</f>
        <v xml:space="preserve">$-147.39 will be the balance in the account after purchases.  </v>
      </c>
      <c r="O827" s="8"/>
      <c r="P827" s="8"/>
      <c r="Q827" s="10"/>
    </row>
    <row r="828" spans="1:17" x14ac:dyDescent="0.45">
      <c r="A828" s="13"/>
      <c r="B828" s="8"/>
      <c r="C828" s="9"/>
      <c r="D828" s="9">
        <f>SUM(D825:D827)</f>
        <v>1600.96</v>
      </c>
      <c r="E828" s="8"/>
      <c r="F828" s="8"/>
      <c r="G828" s="9" t="s">
        <v>15</v>
      </c>
      <c r="H828" s="9">
        <f>SUM(H825:H827)</f>
        <v>10.760000000000076</v>
      </c>
      <c r="I828" s="8"/>
      <c r="J828" s="8"/>
      <c r="K828" s="8"/>
      <c r="L828" s="9"/>
      <c r="M828" s="8"/>
      <c r="N828" s="8" t="s">
        <v>27</v>
      </c>
      <c r="O828" s="8"/>
      <c r="P828" s="8"/>
      <c r="Q828" s="10"/>
    </row>
    <row r="829" spans="1:17" x14ac:dyDescent="0.45">
      <c r="A829" s="13"/>
      <c r="B829" s="8"/>
      <c r="C829" s="9"/>
      <c r="D829" s="9"/>
      <c r="E829" s="8"/>
      <c r="F829" s="8"/>
      <c r="G829" s="9"/>
      <c r="H829" s="9"/>
      <c r="I829" s="8"/>
      <c r="J829" s="8"/>
      <c r="K829" s="8"/>
      <c r="L829" s="9"/>
      <c r="M829" s="11" t="str">
        <f>IF(J820+M827&gt;0,"Credit Surplus","Credit Shortage")</f>
        <v>Credit Shortage</v>
      </c>
      <c r="N829" s="14">
        <f>J820+M827</f>
        <v>-147.3900000000001</v>
      </c>
      <c r="O829" s="8" t="s">
        <v>26</v>
      </c>
      <c r="P829" s="8"/>
      <c r="Q829" s="10"/>
    </row>
    <row r="830" spans="1:17" x14ac:dyDescent="0.45">
      <c r="A830" s="13"/>
      <c r="B830" s="8"/>
      <c r="C830" s="9"/>
      <c r="D830" s="9"/>
      <c r="E830" s="8"/>
      <c r="F830" s="8"/>
      <c r="G830" s="9"/>
      <c r="H830" s="9"/>
      <c r="I830" s="8"/>
      <c r="J830" s="8"/>
      <c r="K830" s="8"/>
      <c r="L830" s="9"/>
      <c r="M830" s="8"/>
      <c r="N830" s="8"/>
      <c r="O830" s="8"/>
      <c r="P830" s="8"/>
      <c r="Q830" s="10"/>
    </row>
    <row r="831" spans="1:17" x14ac:dyDescent="0.45">
      <c r="A831" s="13"/>
      <c r="B831" s="8"/>
      <c r="C831" s="9"/>
      <c r="D831" s="9"/>
      <c r="E831" s="8"/>
      <c r="F831" s="8"/>
      <c r="G831" s="9"/>
      <c r="H831" s="9"/>
      <c r="I831" s="8"/>
      <c r="J831" s="8"/>
      <c r="K831" s="8"/>
      <c r="L831" s="8"/>
      <c r="M831" s="8"/>
      <c r="N831" s="8"/>
      <c r="O831" s="8"/>
      <c r="P831" s="8"/>
      <c r="Q831" s="10"/>
    </row>
    <row r="832" spans="1:17" x14ac:dyDescent="0.45">
      <c r="A832" s="13" t="s">
        <v>11</v>
      </c>
      <c r="B832" s="8"/>
      <c r="C832" s="9"/>
      <c r="D832" s="21">
        <v>3399.04</v>
      </c>
      <c r="E832" s="8" t="s">
        <v>25</v>
      </c>
      <c r="F832" s="8"/>
      <c r="G832" s="9"/>
      <c r="H832" s="9"/>
      <c r="I832" s="8"/>
      <c r="J832" s="8"/>
      <c r="K832" s="8"/>
      <c r="L832" s="8"/>
      <c r="M832" s="8"/>
      <c r="N832" s="8"/>
      <c r="O832" s="8"/>
      <c r="P832" s="8"/>
      <c r="Q832" s="10"/>
    </row>
    <row r="833" spans="1:17" x14ac:dyDescent="0.45">
      <c r="A833" s="13" t="s">
        <v>12</v>
      </c>
      <c r="B833" s="8"/>
      <c r="C833" s="9"/>
      <c r="D833" s="9">
        <f>H820</f>
        <v>0</v>
      </c>
      <c r="E833" s="8" t="s">
        <v>16</v>
      </c>
      <c r="F833" s="8"/>
      <c r="G833" s="9"/>
      <c r="H833" s="9"/>
      <c r="I833" s="8"/>
      <c r="J833" s="8"/>
      <c r="K833" s="8"/>
      <c r="L833" s="8"/>
      <c r="M833" s="8"/>
      <c r="N833" s="8"/>
      <c r="O833" s="8"/>
      <c r="P833" s="8"/>
      <c r="Q833" s="10"/>
    </row>
    <row r="834" spans="1:17" x14ac:dyDescent="0.45">
      <c r="A834" s="13" t="s">
        <v>13</v>
      </c>
      <c r="B834" s="8"/>
      <c r="C834" s="9"/>
      <c r="D834" s="9">
        <f>D832+D833</f>
        <v>3399.04</v>
      </c>
      <c r="E834" s="8"/>
      <c r="F834" s="8"/>
      <c r="G834" s="9"/>
      <c r="H834" s="9"/>
      <c r="I834" s="8"/>
      <c r="J834" s="8"/>
      <c r="K834" s="8"/>
      <c r="L834" s="8"/>
      <c r="M834" s="8"/>
      <c r="N834" s="8"/>
      <c r="O834" s="8"/>
      <c r="P834" s="8"/>
      <c r="Q834" s="10"/>
    </row>
    <row r="835" spans="1:17" x14ac:dyDescent="0.45">
      <c r="A835" s="13" t="s">
        <v>14</v>
      </c>
      <c r="B835" s="8"/>
      <c r="C835" s="9"/>
      <c r="D835" s="9">
        <f>H828</f>
        <v>10.760000000000076</v>
      </c>
      <c r="E835" s="8" t="s">
        <v>17</v>
      </c>
      <c r="F835" s="8"/>
      <c r="G835" s="9"/>
      <c r="H835" s="9"/>
      <c r="I835" s="8"/>
      <c r="J835" s="8"/>
      <c r="K835" s="8"/>
      <c r="L835" s="8"/>
      <c r="M835" s="8"/>
      <c r="N835" s="8"/>
      <c r="O835" s="8"/>
      <c r="P835" s="8"/>
      <c r="Q835" s="10"/>
    </row>
    <row r="836" spans="1:17" x14ac:dyDescent="0.45">
      <c r="A836" s="13" t="s">
        <v>13</v>
      </c>
      <c r="B836" s="8"/>
      <c r="C836" s="9"/>
      <c r="D836" s="27">
        <f>D834-D835</f>
        <v>3388.2799999999997</v>
      </c>
      <c r="E836" s="19" t="s">
        <v>18</v>
      </c>
      <c r="F836" s="8"/>
      <c r="G836" s="9"/>
      <c r="H836" s="9"/>
      <c r="I836" s="8"/>
      <c r="J836" s="8"/>
      <c r="K836" s="8"/>
      <c r="L836" s="8"/>
      <c r="M836" s="8"/>
      <c r="N836" s="8"/>
      <c r="O836" s="8"/>
      <c r="P836" s="8"/>
      <c r="Q836" s="10"/>
    </row>
    <row r="837" spans="1:17" ht="14.65" thickBot="1" x14ac:dyDescent="0.5">
      <c r="A837" s="15"/>
      <c r="B837" s="16"/>
      <c r="C837" s="17"/>
      <c r="D837" s="17"/>
      <c r="E837" s="16"/>
      <c r="F837" s="16"/>
      <c r="G837" s="17"/>
      <c r="H837" s="17"/>
      <c r="I837" s="16"/>
      <c r="J837" s="16"/>
      <c r="K837" s="16"/>
      <c r="L837" s="16"/>
      <c r="M837" s="16"/>
      <c r="N837" s="16"/>
      <c r="O837" s="16"/>
      <c r="P837" s="16"/>
      <c r="Q837" s="18"/>
    </row>
    <row r="838" spans="1:17" ht="14.65" thickTop="1" x14ac:dyDescent="0.45"/>
  </sheetData>
  <printOptions gridLines="1"/>
  <pageMargins left="0.7" right="0.7" top="0.75" bottom="0.75" header="0.3" footer="0.3"/>
  <pageSetup scale="10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Sheet4</vt:lpstr>
      <vt:lpstr>Sheet1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Sean</dc:creator>
  <cp:lastModifiedBy>Sean Kessler</cp:lastModifiedBy>
  <cp:lastPrinted>2025-08-01T01:30:42Z</cp:lastPrinted>
  <dcterms:created xsi:type="dcterms:W3CDTF">2018-06-30T02:06:06Z</dcterms:created>
  <dcterms:modified xsi:type="dcterms:W3CDTF">2025-08-01T14:38:55Z</dcterms:modified>
</cp:coreProperties>
</file>