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hart29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61" yWindow="1291" windowWidth="25295" windowHeight="1111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74" i="1"/>
  <c r="L70"/>
  <c r="I70"/>
  <c r="D70"/>
  <c r="K70" s="1"/>
  <c r="K68"/>
  <c r="I68"/>
  <c r="A68"/>
  <c r="L61"/>
  <c r="I61"/>
  <c r="M53" s="1"/>
  <c r="D61"/>
  <c r="L60"/>
  <c r="I60"/>
  <c r="D60"/>
  <c r="K60" s="1"/>
  <c r="K57"/>
  <c r="I57"/>
  <c r="F57"/>
  <c r="A57"/>
  <c r="M54"/>
  <c r="L22"/>
  <c r="I22"/>
  <c r="D22"/>
  <c r="D23" s="1"/>
  <c r="K20"/>
  <c r="I20"/>
  <c r="A20"/>
  <c r="L13"/>
  <c r="I13"/>
  <c r="M5" s="1"/>
  <c r="D13"/>
  <c r="K13" s="1"/>
  <c r="N5" s="1"/>
  <c r="L12"/>
  <c r="K12"/>
  <c r="N4" s="1"/>
  <c r="I12"/>
  <c r="D12"/>
  <c r="D14" s="1"/>
  <c r="K9"/>
  <c r="F9" s="1"/>
  <c r="I9"/>
  <c r="A9"/>
  <c r="M6"/>
  <c r="L118"/>
  <c r="I118"/>
  <c r="D118"/>
  <c r="K118" s="1"/>
  <c r="K116"/>
  <c r="I116"/>
  <c r="A116"/>
  <c r="L109"/>
  <c r="I109"/>
  <c r="M101" s="1"/>
  <c r="D109"/>
  <c r="K109" s="1"/>
  <c r="N101" s="1"/>
  <c r="L108"/>
  <c r="I108"/>
  <c r="D108"/>
  <c r="K108" s="1"/>
  <c r="K105"/>
  <c r="I105"/>
  <c r="A105"/>
  <c r="M102"/>
  <c r="L157"/>
  <c r="L166"/>
  <c r="I166"/>
  <c r="M150" s="1"/>
  <c r="D166"/>
  <c r="K166" s="1"/>
  <c r="K164"/>
  <c r="I164"/>
  <c r="A164"/>
  <c r="I157"/>
  <c r="M149" s="1"/>
  <c r="D157"/>
  <c r="K157" s="1"/>
  <c r="N149" s="1"/>
  <c r="L156"/>
  <c r="I156"/>
  <c r="D156"/>
  <c r="K156" s="1"/>
  <c r="K153"/>
  <c r="I153"/>
  <c r="A153"/>
  <c r="L215"/>
  <c r="L206"/>
  <c r="L205"/>
  <c r="I215"/>
  <c r="M199" s="1"/>
  <c r="D215"/>
  <c r="K215" s="1"/>
  <c r="K213"/>
  <c r="I213"/>
  <c r="A213"/>
  <c r="I206"/>
  <c r="M198" s="1"/>
  <c r="D206"/>
  <c r="I205"/>
  <c r="D205"/>
  <c r="K205" s="1"/>
  <c r="K202"/>
  <c r="I202"/>
  <c r="A202"/>
  <c r="A293"/>
  <c r="I293"/>
  <c r="K293"/>
  <c r="D296"/>
  <c r="K296" s="1"/>
  <c r="I296"/>
  <c r="D297"/>
  <c r="I297"/>
  <c r="M289" s="1"/>
  <c r="K297"/>
  <c r="N289" s="1"/>
  <c r="A304"/>
  <c r="I304"/>
  <c r="K304"/>
  <c r="D306"/>
  <c r="K306" s="1"/>
  <c r="I306"/>
  <c r="M290" s="1"/>
  <c r="A338"/>
  <c r="I338"/>
  <c r="K338"/>
  <c r="D341"/>
  <c r="K341" s="1"/>
  <c r="N333" s="1"/>
  <c r="I341"/>
  <c r="D342"/>
  <c r="K342" s="1"/>
  <c r="N334" s="1"/>
  <c r="I342"/>
  <c r="M334" s="1"/>
  <c r="A349"/>
  <c r="I349"/>
  <c r="K349"/>
  <c r="D351"/>
  <c r="I351"/>
  <c r="M335" s="1"/>
  <c r="A383"/>
  <c r="I383"/>
  <c r="D386"/>
  <c r="G386" s="1"/>
  <c r="G388" s="1"/>
  <c r="I386"/>
  <c r="D387"/>
  <c r="K387" s="1"/>
  <c r="N379" s="1"/>
  <c r="I387"/>
  <c r="M379" s="1"/>
  <c r="A394"/>
  <c r="I394"/>
  <c r="K394"/>
  <c r="D396"/>
  <c r="G396" s="1"/>
  <c r="G397" s="1"/>
  <c r="I396"/>
  <c r="M380" s="1"/>
  <c r="A429"/>
  <c r="I429"/>
  <c r="K429"/>
  <c r="D432"/>
  <c r="K432" s="1"/>
  <c r="I432"/>
  <c r="M424" s="1"/>
  <c r="D433"/>
  <c r="G433" s="1"/>
  <c r="I433"/>
  <c r="M425" s="1"/>
  <c r="A440"/>
  <c r="I440"/>
  <c r="K440"/>
  <c r="D442"/>
  <c r="D443" s="1"/>
  <c r="I442"/>
  <c r="M426" s="1"/>
  <c r="A475"/>
  <c r="D478"/>
  <c r="G478" s="1"/>
  <c r="G480" s="1"/>
  <c r="I478"/>
  <c r="M470" s="1"/>
  <c r="D479"/>
  <c r="F479" s="1"/>
  <c r="I479"/>
  <c r="M471" s="1"/>
  <c r="A486"/>
  <c r="D488"/>
  <c r="D489" s="1"/>
  <c r="I488"/>
  <c r="M472" s="1"/>
  <c r="A516"/>
  <c r="J518"/>
  <c r="K518" s="1"/>
  <c r="K521" s="1"/>
  <c r="D519"/>
  <c r="G519" s="1"/>
  <c r="G521" s="1"/>
  <c r="I519"/>
  <c r="D520"/>
  <c r="J520" s="1"/>
  <c r="K520" s="1"/>
  <c r="I520"/>
  <c r="A527"/>
  <c r="J528"/>
  <c r="K528" s="1"/>
  <c r="K530" s="1"/>
  <c r="D529"/>
  <c r="D530" s="1"/>
  <c r="I529"/>
  <c r="A540"/>
  <c r="C540"/>
  <c r="J541" s="1"/>
  <c r="B542"/>
  <c r="C542"/>
  <c r="I542"/>
  <c r="A557"/>
  <c r="J559"/>
  <c r="D560"/>
  <c r="F560" s="1"/>
  <c r="F562" s="1"/>
  <c r="I560"/>
  <c r="M559" s="1"/>
  <c r="O559" s="1"/>
  <c r="D561"/>
  <c r="J561" s="1"/>
  <c r="I561"/>
  <c r="M560" s="1"/>
  <c r="O560" s="1"/>
  <c r="A568"/>
  <c r="J569"/>
  <c r="D570"/>
  <c r="G570" s="1"/>
  <c r="G571" s="1"/>
  <c r="I570"/>
  <c r="A581"/>
  <c r="C581"/>
  <c r="J582" s="1"/>
  <c r="B583"/>
  <c r="C583"/>
  <c r="I583"/>
  <c r="M561" s="1"/>
  <c r="O561" s="1"/>
  <c r="A597"/>
  <c r="D600"/>
  <c r="G600" s="1"/>
  <c r="G602" s="1"/>
  <c r="I600"/>
  <c r="D601"/>
  <c r="F601" s="1"/>
  <c r="I601"/>
  <c r="J601"/>
  <c r="K601" s="1"/>
  <c r="A608"/>
  <c r="J609"/>
  <c r="K609" s="1"/>
  <c r="K613" s="1"/>
  <c r="D610"/>
  <c r="G610" s="1"/>
  <c r="G613" s="1"/>
  <c r="I610"/>
  <c r="D611"/>
  <c r="J611" s="1"/>
  <c r="K611" s="1"/>
  <c r="I611"/>
  <c r="D612"/>
  <c r="G612" s="1"/>
  <c r="I612"/>
  <c r="A621"/>
  <c r="J622"/>
  <c r="K622" s="1"/>
  <c r="K626" s="1"/>
  <c r="C623"/>
  <c r="D623" s="1"/>
  <c r="G623" s="1"/>
  <c r="G626" s="1"/>
  <c r="I623"/>
  <c r="D624"/>
  <c r="J624" s="1"/>
  <c r="K624" s="1"/>
  <c r="I624"/>
  <c r="D625"/>
  <c r="J625" s="1"/>
  <c r="K625" s="1"/>
  <c r="I625"/>
  <c r="D646"/>
  <c r="E646" s="1"/>
  <c r="F646" s="1"/>
  <c r="I646"/>
  <c r="D647"/>
  <c r="E647" s="1"/>
  <c r="I647"/>
  <c r="D648"/>
  <c r="E648" s="1"/>
  <c r="I648"/>
  <c r="B649"/>
  <c r="C649"/>
  <c r="C661"/>
  <c r="E661" s="1"/>
  <c r="C665"/>
  <c r="E665" s="1"/>
  <c r="J660" s="1"/>
  <c r="C669"/>
  <c r="E669" s="1"/>
  <c r="J661" s="1"/>
  <c r="C680"/>
  <c r="C681" s="1"/>
  <c r="G680"/>
  <c r="C684"/>
  <c r="G684"/>
  <c r="C688"/>
  <c r="C689" s="1"/>
  <c r="C691"/>
  <c r="D687" s="1"/>
  <c r="F691"/>
  <c r="I261"/>
  <c r="M245" s="1"/>
  <c r="D261"/>
  <c r="K261" s="1"/>
  <c r="N245" s="1"/>
  <c r="K259"/>
  <c r="I259"/>
  <c r="A259"/>
  <c r="I252"/>
  <c r="M244" s="1"/>
  <c r="D252"/>
  <c r="K252" s="1"/>
  <c r="N244" s="1"/>
  <c r="I251"/>
  <c r="D251"/>
  <c r="K248"/>
  <c r="I248"/>
  <c r="A248"/>
  <c r="K22" l="1"/>
  <c r="D26"/>
  <c r="F22"/>
  <c r="F23" s="1"/>
  <c r="F13"/>
  <c r="F12"/>
  <c r="K71"/>
  <c r="N54"/>
  <c r="K62"/>
  <c r="N52"/>
  <c r="K14"/>
  <c r="D62"/>
  <c r="F60" s="1"/>
  <c r="K61"/>
  <c r="N53" s="1"/>
  <c r="B54"/>
  <c r="D71"/>
  <c r="G601"/>
  <c r="G520"/>
  <c r="F610"/>
  <c r="F613" s="1"/>
  <c r="J560"/>
  <c r="N559" s="1"/>
  <c r="P559" s="1"/>
  <c r="P562" s="1"/>
  <c r="D307"/>
  <c r="F306" s="1"/>
  <c r="F307" s="1"/>
  <c r="D298"/>
  <c r="F341" s="1"/>
  <c r="F529"/>
  <c r="F530" s="1"/>
  <c r="K478"/>
  <c r="N470" s="1"/>
  <c r="F478"/>
  <c r="F480" s="1"/>
  <c r="D683"/>
  <c r="C692"/>
  <c r="D680" s="1"/>
  <c r="J612"/>
  <c r="K612" s="1"/>
  <c r="G560"/>
  <c r="G562" s="1"/>
  <c r="F105"/>
  <c r="K119"/>
  <c r="N102"/>
  <c r="K110"/>
  <c r="N100"/>
  <c r="D110"/>
  <c r="F108" s="1"/>
  <c r="B102"/>
  <c r="D119"/>
  <c r="B150"/>
  <c r="J610"/>
  <c r="K610" s="1"/>
  <c r="F442"/>
  <c r="F443" s="1"/>
  <c r="J529"/>
  <c r="K529" s="1"/>
  <c r="G342"/>
  <c r="D262"/>
  <c r="F153"/>
  <c r="D158"/>
  <c r="F157" s="1"/>
  <c r="K167"/>
  <c r="N150"/>
  <c r="K158"/>
  <c r="N148"/>
  <c r="D167"/>
  <c r="G624"/>
  <c r="F611"/>
  <c r="J600"/>
  <c r="K600" s="1"/>
  <c r="K396"/>
  <c r="N380" s="1"/>
  <c r="G387"/>
  <c r="F248"/>
  <c r="C685"/>
  <c r="C671"/>
  <c r="D679"/>
  <c r="G611"/>
  <c r="G479"/>
  <c r="K442"/>
  <c r="N426" s="1"/>
  <c r="O426" s="1"/>
  <c r="D397"/>
  <c r="D583"/>
  <c r="J583" s="1"/>
  <c r="J584" s="1"/>
  <c r="K251"/>
  <c r="N243" s="1"/>
  <c r="B651"/>
  <c r="K479"/>
  <c r="N471" s="1"/>
  <c r="O471" s="1"/>
  <c r="F261"/>
  <c r="F262" s="1"/>
  <c r="D542"/>
  <c r="D543" s="1"/>
  <c r="J623"/>
  <c r="K623" s="1"/>
  <c r="J570"/>
  <c r="K570" s="1"/>
  <c r="F520"/>
  <c r="K216"/>
  <c r="N199"/>
  <c r="D207"/>
  <c r="F205" s="1"/>
  <c r="K206"/>
  <c r="N198" s="1"/>
  <c r="F202"/>
  <c r="D216"/>
  <c r="F215" s="1"/>
  <c r="J659"/>
  <c r="E671"/>
  <c r="H646"/>
  <c r="H649" s="1"/>
  <c r="G646"/>
  <c r="G649" s="1"/>
  <c r="F649"/>
  <c r="D688"/>
  <c r="J647"/>
  <c r="F647"/>
  <c r="O470"/>
  <c r="O473" s="1"/>
  <c r="N424"/>
  <c r="N560"/>
  <c r="P560" s="1"/>
  <c r="K561"/>
  <c r="J648"/>
  <c r="F648"/>
  <c r="N290"/>
  <c r="K307"/>
  <c r="N288"/>
  <c r="K298"/>
  <c r="G341"/>
  <c r="G343" s="1"/>
  <c r="F583"/>
  <c r="F584" s="1"/>
  <c r="D584"/>
  <c r="G583"/>
  <c r="G584" s="1"/>
  <c r="K541"/>
  <c r="K543" s="1"/>
  <c r="D602"/>
  <c r="F561"/>
  <c r="K559"/>
  <c r="K562" s="1"/>
  <c r="D521"/>
  <c r="D533" s="1"/>
  <c r="J519"/>
  <c r="F488"/>
  <c r="F489" s="1"/>
  <c r="K433"/>
  <c r="N425" s="1"/>
  <c r="O425" s="1"/>
  <c r="F432"/>
  <c r="F434" s="1"/>
  <c r="K386"/>
  <c r="K351"/>
  <c r="K343"/>
  <c r="F338"/>
  <c r="D434"/>
  <c r="D446" s="1"/>
  <c r="G432"/>
  <c r="G434" s="1"/>
  <c r="D352"/>
  <c r="J646"/>
  <c r="F625"/>
  <c r="D649"/>
  <c r="G625"/>
  <c r="D571"/>
  <c r="D562"/>
  <c r="G561"/>
  <c r="G488"/>
  <c r="G489" s="1"/>
  <c r="F624"/>
  <c r="D613"/>
  <c r="J599"/>
  <c r="K582"/>
  <c r="K584" s="1"/>
  <c r="K569"/>
  <c r="K571" s="1"/>
  <c r="G529"/>
  <c r="G530" s="1"/>
  <c r="D480"/>
  <c r="D492" s="1"/>
  <c r="G442"/>
  <c r="G443" s="1"/>
  <c r="F297"/>
  <c r="F293"/>
  <c r="K488"/>
  <c r="F623"/>
  <c r="F626" s="1"/>
  <c r="F570"/>
  <c r="F571" s="1"/>
  <c r="D626"/>
  <c r="F612"/>
  <c r="F600"/>
  <c r="F602" s="1"/>
  <c r="F519"/>
  <c r="F521" s="1"/>
  <c r="K480"/>
  <c r="F433"/>
  <c r="K397"/>
  <c r="F351"/>
  <c r="F352" s="1"/>
  <c r="D343"/>
  <c r="F387" s="1"/>
  <c r="D388"/>
  <c r="D253"/>
  <c r="F251" s="1"/>
  <c r="K262"/>
  <c r="K253"/>
  <c r="K26" l="1"/>
  <c r="K27" s="1"/>
  <c r="N6"/>
  <c r="K23"/>
  <c r="F62"/>
  <c r="D74"/>
  <c r="F70"/>
  <c r="F71" s="1"/>
  <c r="N55"/>
  <c r="O54" s="1"/>
  <c r="F14"/>
  <c r="F61"/>
  <c r="F342"/>
  <c r="C693"/>
  <c r="D691" s="1"/>
  <c r="D122"/>
  <c r="F296"/>
  <c r="K443"/>
  <c r="J613"/>
  <c r="G351"/>
  <c r="G352" s="1"/>
  <c r="D310"/>
  <c r="D684"/>
  <c r="K310"/>
  <c r="K560"/>
  <c r="J562"/>
  <c r="K170"/>
  <c r="F109"/>
  <c r="F110" s="1"/>
  <c r="N103"/>
  <c r="O101" s="1"/>
  <c r="F118"/>
  <c r="F119" s="1"/>
  <c r="K122"/>
  <c r="D692"/>
  <c r="J626"/>
  <c r="J530"/>
  <c r="F156"/>
  <c r="F158" s="1"/>
  <c r="D170"/>
  <c r="K171" s="1"/>
  <c r="F166"/>
  <c r="F167" s="1"/>
  <c r="N151"/>
  <c r="O149" s="1"/>
  <c r="D587"/>
  <c r="J542"/>
  <c r="G542"/>
  <c r="G543" s="1"/>
  <c r="D400"/>
  <c r="F542"/>
  <c r="F543" s="1"/>
  <c r="J571"/>
  <c r="F298"/>
  <c r="F343"/>
  <c r="F206"/>
  <c r="F207" s="1"/>
  <c r="D219"/>
  <c r="F216"/>
  <c r="N197"/>
  <c r="K207"/>
  <c r="K219" s="1"/>
  <c r="D265"/>
  <c r="F252"/>
  <c r="N291"/>
  <c r="O288" s="1"/>
  <c r="K388"/>
  <c r="K400" s="1"/>
  <c r="N378"/>
  <c r="O424"/>
  <c r="O427" s="1"/>
  <c r="N427"/>
  <c r="F386"/>
  <c r="F388" s="1"/>
  <c r="D681"/>
  <c r="K599"/>
  <c r="K602" s="1"/>
  <c r="J602"/>
  <c r="N472"/>
  <c r="K489"/>
  <c r="K352"/>
  <c r="K355" s="1"/>
  <c r="N335"/>
  <c r="J521"/>
  <c r="K519"/>
  <c r="D546"/>
  <c r="H648"/>
  <c r="G648"/>
  <c r="G647"/>
  <c r="H647"/>
  <c r="D574"/>
  <c r="N561"/>
  <c r="P561" s="1"/>
  <c r="K583"/>
  <c r="F396"/>
  <c r="F397" s="1"/>
  <c r="D355"/>
  <c r="D693"/>
  <c r="K434"/>
  <c r="K446" s="1"/>
  <c r="K447" s="1"/>
  <c r="K265"/>
  <c r="N246"/>
  <c r="O243" s="1"/>
  <c r="N7" l="1"/>
  <c r="O52"/>
  <c r="O55" s="1"/>
  <c r="K75"/>
  <c r="O53"/>
  <c r="D689"/>
  <c r="D685"/>
  <c r="K311"/>
  <c r="K123"/>
  <c r="O100"/>
  <c r="O103" s="1"/>
  <c r="O102"/>
  <c r="K401"/>
  <c r="N562"/>
  <c r="O150"/>
  <c r="O148"/>
  <c r="K542"/>
  <c r="J543"/>
  <c r="O290"/>
  <c r="K220"/>
  <c r="N200"/>
  <c r="O197" s="1"/>
  <c r="F253"/>
  <c r="K266"/>
  <c r="K356"/>
  <c r="O335"/>
  <c r="N336"/>
  <c r="O378" s="1"/>
  <c r="O333"/>
  <c r="O289"/>
  <c r="O334"/>
  <c r="N381"/>
  <c r="O472"/>
  <c r="N473"/>
  <c r="O244"/>
  <c r="O245"/>
  <c r="O5" l="1"/>
  <c r="O4"/>
  <c r="O6"/>
  <c r="O151"/>
  <c r="O291"/>
  <c r="O199"/>
  <c r="O198"/>
  <c r="O380"/>
  <c r="O379"/>
  <c r="O336"/>
  <c r="O246"/>
  <c r="O7" l="1"/>
  <c r="O381"/>
  <c r="O200"/>
</calcChain>
</file>

<file path=xl/sharedStrings.xml><?xml version="1.0" encoding="utf-8"?>
<sst xmlns="http://schemas.openxmlformats.org/spreadsheetml/2006/main" count="579" uniqueCount="75">
  <si>
    <t>MMTrend</t>
  </si>
  <si>
    <t>CMMomentum</t>
  </si>
  <si>
    <t>Invested</t>
  </si>
  <si>
    <t>Tradeable Cash</t>
  </si>
  <si>
    <t>MGMomentum</t>
  </si>
  <si>
    <t>Total Tradeable Cash</t>
  </si>
  <si>
    <t>Total Invested Cash</t>
  </si>
  <si>
    <t>Total Allocated</t>
  </si>
  <si>
    <t>Total Fund</t>
  </si>
  <si>
    <t>Adustment to file</t>
  </si>
  <si>
    <t>Total Models</t>
  </si>
  <si>
    <t>Total Account</t>
  </si>
  <si>
    <t>Exposure</t>
  </si>
  <si>
    <t>MG20180131</t>
  </si>
  <si>
    <t>CM20191031</t>
  </si>
  <si>
    <t>MM20200817</t>
  </si>
  <si>
    <t>Allocation</t>
  </si>
  <si>
    <t>ASOF:12/9/2020</t>
  </si>
  <si>
    <t>INVESTMENT</t>
  </si>
  <si>
    <t>EXPOSURE</t>
  </si>
  <si>
    <t>CASH</t>
  </si>
  <si>
    <t>TOTAL</t>
  </si>
  <si>
    <t>WEIGHT</t>
  </si>
  <si>
    <t>ALLOCATION</t>
  </si>
  <si>
    <t>NEW CASH</t>
  </si>
  <si>
    <t>ASOF:2/1/2021</t>
  </si>
  <si>
    <t>2) Begin trading CMMomentum out of BRK-54X61101</t>
  </si>
  <si>
    <t>1) Add allocations to trade files</t>
  </si>
  <si>
    <t>3) Modify all trade files concurrently at the end of 01/2021</t>
  </si>
  <si>
    <t>NEW TOTAL</t>
  </si>
  <si>
    <t>TOTAL ACCOUNTS</t>
  </si>
  <si>
    <t>ASOF:02/06/2021</t>
  </si>
  <si>
    <t>ACCOUNT</t>
  </si>
  <si>
    <t>BRK-54X61101</t>
  </si>
  <si>
    <t>BRK-5QX13608</t>
  </si>
  <si>
    <t>WEIGHT VS. CASH</t>
  </si>
  <si>
    <t>AGTC</t>
  </si>
  <si>
    <t>HA</t>
  </si>
  <si>
    <t>(%) ACCOUNT</t>
  </si>
  <si>
    <t>** ADD $5,000.00 TO AVAILABLE CASH IN CM20191031 FOR 2/28/2021 PROCESS</t>
  </si>
  <si>
    <t>This has been completed</t>
  </si>
  <si>
    <t>Added $5,000 to available cash in CM20191031 on 02/10/2021</t>
  </si>
  <si>
    <t>ASOF:03/16/2021</t>
  </si>
  <si>
    <t>TOTAL MODELS</t>
  </si>
  <si>
    <t>Added $2,500 to available cash in CM20191031 on 03/16/2021</t>
  </si>
  <si>
    <t>ASOF:04/30/2021</t>
  </si>
  <si>
    <t>Added $1,500 to available cash in CM20191031 on 04/30/2021</t>
  </si>
  <si>
    <t>Total Acct.,</t>
  </si>
  <si>
    <t>Weight</t>
  </si>
  <si>
    <t>Addtl., Cash</t>
  </si>
  <si>
    <t>Summary:</t>
  </si>
  <si>
    <t>Effective Date</t>
  </si>
  <si>
    <t>Add $3,000 Cash to MM20200817</t>
  </si>
  <si>
    <t>ADDED CASH</t>
  </si>
  <si>
    <t>Added $5,000.00 to Available Cash in CM20191031</t>
  </si>
  <si>
    <t>CMT20200817</t>
  </si>
  <si>
    <t>Added $2,500.00 to CMT20200817</t>
  </si>
  <si>
    <t>Marc Minervini / Van Tharpe Momentum Strategy</t>
  </si>
  <si>
    <t>Clenow Momentum Strategy</t>
  </si>
  <si>
    <t>Quantitative Momentum Strategy</t>
  </si>
  <si>
    <t>CASH VIOLATION:</t>
  </si>
  <si>
    <t>AVAILABLE</t>
  </si>
  <si>
    <t>Add additional $2,500 to CM20191031</t>
  </si>
  <si>
    <t>Add additional $2,500 to CMT20200817</t>
  </si>
  <si>
    <t>Add additional $5,000 to CM20191031</t>
  </si>
  <si>
    <t>Add additional $2,500 to CM20191031, Add additional $2,500 to CMT20200817</t>
  </si>
  <si>
    <t>Total Cash to Set</t>
  </si>
  <si>
    <t>CM20191031 : Move 2,000 from Non-Tradeable Cash to Tradeable Cash</t>
  </si>
  <si>
    <t>CMT20200817 : Maintain 0 allocation in Tradeable Cash for now.</t>
  </si>
  <si>
    <t>Add 1,500 cash</t>
  </si>
  <si>
    <t>CMT20200817 : Maintain 1509.78 allocation in Tradeable Cash for now.</t>
  </si>
  <si>
    <t>s</t>
  </si>
  <si>
    <t>move $2,000 from non tradeable cash to cash in CMMomentum</t>
  </si>
  <si>
    <t>move $1,000 from non-tradeable cash to cash in CMTMomentum</t>
  </si>
  <si>
    <t>add $1,000 to cash in MG20180131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</si>
</sst>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44" fontId="0" fillId="0" borderId="0" xfId="1" applyFont="1"/>
    <xf numFmtId="10" fontId="0" fillId="0" borderId="0" xfId="1" applyNumberFormat="1" applyFont="1"/>
    <xf numFmtId="44" fontId="0" fillId="0" borderId="2" xfId="1" applyFont="1" applyBorder="1"/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44" fontId="0" fillId="0" borderId="0" xfId="1" applyFont="1" applyBorder="1"/>
    <xf numFmtId="0" fontId="0" fillId="0" borderId="0" xfId="0" applyBorder="1"/>
    <xf numFmtId="0" fontId="0" fillId="0" borderId="5" xfId="0" applyBorder="1"/>
    <xf numFmtId="44" fontId="0" fillId="0" borderId="4" xfId="1" applyFont="1" applyBorder="1" applyAlignment="1">
      <alignment horizontal="left"/>
    </xf>
    <xf numFmtId="0" fontId="2" fillId="0" borderId="4" xfId="0" applyFont="1" applyBorder="1"/>
    <xf numFmtId="44" fontId="2" fillId="0" borderId="0" xfId="1" applyFont="1" applyBorder="1"/>
    <xf numFmtId="44" fontId="1" fillId="0" borderId="0" xfId="1" applyFont="1" applyBorder="1"/>
    <xf numFmtId="44" fontId="0" fillId="0" borderId="0" xfId="0" applyNumberFormat="1" applyBorder="1"/>
    <xf numFmtId="10" fontId="0" fillId="0" borderId="0" xfId="0" applyNumberFormat="1" applyBorder="1"/>
    <xf numFmtId="0" fontId="0" fillId="0" borderId="4" xfId="0" applyBorder="1"/>
    <xf numFmtId="44" fontId="0" fillId="0" borderId="0" xfId="1" applyFont="1" applyFill="1" applyBorder="1"/>
    <xf numFmtId="10" fontId="0" fillId="0" borderId="0" xfId="2" applyNumberFormat="1" applyFont="1" applyBorder="1"/>
    <xf numFmtId="10" fontId="0" fillId="0" borderId="0" xfId="1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3" fillId="0" borderId="0" xfId="1" applyFont="1" applyFill="1" applyBorder="1"/>
    <xf numFmtId="44" fontId="3" fillId="0" borderId="0" xfId="1" applyFont="1" applyBorder="1"/>
    <xf numFmtId="44" fontId="0" fillId="0" borderId="6" xfId="1" applyFont="1" applyBorder="1"/>
    <xf numFmtId="44" fontId="0" fillId="0" borderId="7" xfId="1" applyFont="1" applyBorder="1"/>
    <xf numFmtId="0" fontId="0" fillId="0" borderId="7" xfId="0" applyBorder="1"/>
    <xf numFmtId="0" fontId="0" fillId="0" borderId="8" xfId="0" applyBorder="1"/>
    <xf numFmtId="44" fontId="0" fillId="3" borderId="0" xfId="1" applyFont="1" applyFill="1" applyBorder="1"/>
    <xf numFmtId="44" fontId="0" fillId="2" borderId="0" xfId="0" applyNumberFormat="1" applyFill="1" applyBorder="1"/>
    <xf numFmtId="44" fontId="0" fillId="4" borderId="0" xfId="0" applyNumberFormat="1" applyFill="1" applyBorder="1"/>
    <xf numFmtId="0" fontId="0" fillId="0" borderId="6" xfId="0" applyBorder="1"/>
    <xf numFmtId="10" fontId="0" fillId="0" borderId="7" xfId="1" applyNumberFormat="1" applyFont="1" applyBorder="1"/>
    <xf numFmtId="0" fontId="0" fillId="0" borderId="1" xfId="0" applyBorder="1"/>
    <xf numFmtId="10" fontId="0" fillId="0" borderId="2" xfId="1" applyNumberFormat="1" applyFont="1" applyBorder="1"/>
    <xf numFmtId="14" fontId="2" fillId="0" borderId="4" xfId="0" applyNumberFormat="1" applyFont="1" applyBorder="1"/>
    <xf numFmtId="44" fontId="0" fillId="3" borderId="1" xfId="1" applyFont="1" applyFill="1" applyBorder="1"/>
    <xf numFmtId="44" fontId="0" fillId="3" borderId="2" xfId="1" applyFont="1" applyFill="1" applyBorder="1"/>
    <xf numFmtId="44" fontId="2" fillId="3" borderId="0" xfId="1" applyFont="1" applyFill="1" applyBorder="1"/>
    <xf numFmtId="0" fontId="0" fillId="3" borderId="0" xfId="0" applyFill="1" applyBorder="1"/>
    <xf numFmtId="44" fontId="2" fillId="0" borderId="0" xfId="1" applyFont="1" applyFill="1" applyBorder="1"/>
    <xf numFmtId="0" fontId="0" fillId="0" borderId="0" xfId="0" applyFill="1" applyBorder="1"/>
    <xf numFmtId="44" fontId="2" fillId="0" borderId="4" xfId="1" applyFont="1" applyBorder="1"/>
    <xf numFmtId="9" fontId="0" fillId="0" borderId="0" xfId="2" applyFont="1" applyBorder="1"/>
    <xf numFmtId="44" fontId="0" fillId="0" borderId="1" xfId="1" applyFont="1" applyBorder="1"/>
    <xf numFmtId="44" fontId="0" fillId="3" borderId="4" xfId="1" applyFont="1" applyFill="1" applyBorder="1"/>
    <xf numFmtId="164" fontId="0" fillId="0" borderId="0" xfId="0" applyNumberFormat="1"/>
    <xf numFmtId="44" fontId="0" fillId="0" borderId="4" xfId="1" applyFont="1" applyFill="1" applyBorder="1"/>
    <xf numFmtId="14" fontId="0" fillId="3" borderId="0" xfId="1" applyNumberFormat="1" applyFont="1" applyFill="1" applyBorder="1"/>
    <xf numFmtId="44" fontId="2" fillId="0" borderId="4" xfId="1" applyFont="1" applyBorder="1" applyAlignment="1">
      <alignment horizontal="left"/>
    </xf>
    <xf numFmtId="164" fontId="0" fillId="0" borderId="0" xfId="0" applyNumberFormat="1" applyBorder="1"/>
    <xf numFmtId="44" fontId="2" fillId="0" borderId="0" xfId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44" fontId="1" fillId="0" borderId="0" xfId="1" applyFont="1" applyBorder="1" applyAlignment="1">
      <alignment horizontal="left"/>
    </xf>
    <xf numFmtId="10" fontId="2" fillId="0" borderId="0" xfId="0" applyNumberFormat="1" applyFont="1" applyBorder="1"/>
    <xf numFmtId="10" fontId="0" fillId="3" borderId="0" xfId="0" applyNumberFormat="1" applyFill="1" applyBorder="1"/>
    <xf numFmtId="10" fontId="0" fillId="3" borderId="0" xfId="2" applyNumberFormat="1" applyFont="1" applyFill="1" applyBorder="1"/>
    <xf numFmtId="10" fontId="0" fillId="3" borderId="0" xfId="1" applyNumberFormat="1" applyFont="1" applyFill="1" applyBorder="1"/>
    <xf numFmtId="44" fontId="0" fillId="4" borderId="0" xfId="1" applyFont="1" applyFill="1" applyBorder="1"/>
    <xf numFmtId="44" fontId="0" fillId="3" borderId="0" xfId="0" applyNumberFormat="1" applyFill="1" applyBorder="1"/>
    <xf numFmtId="44" fontId="0" fillId="0" borderId="0" xfId="1" applyFont="1" applyFill="1" applyBorder="1" applyAlignment="1">
      <alignment horizontal="left"/>
    </xf>
    <xf numFmtId="44" fontId="0" fillId="0" borderId="2" xfId="1" applyFont="1" applyFill="1" applyBorder="1"/>
    <xf numFmtId="14" fontId="0" fillId="0" borderId="2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Sheet1!$I$614:$I$616</c:f>
              <c:numCache>
                <c:formatCode>General</c:formatCode>
                <c:ptCount val="3"/>
              </c:numCache>
            </c:numRef>
          </c:cat>
          <c:val>
            <c:numRef>
              <c:f>Sheet1!$J$614:$J$616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Sheet1!$O$514:$O$516</c:f>
              <c:numCache>
                <c:formatCode>General</c:formatCode>
                <c:ptCount val="3"/>
              </c:numCache>
            </c:numRef>
          </c:cat>
          <c:val>
            <c:numRef>
              <c:f>Sheet1!$P$514:$P$516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Sheet1!$M$425:$M$427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Sheet1!$N$425:$N$427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Sheet1!$M$425:$M$427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Sheet1!$O$425:$O$427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Sheet1!$M$379:$M$381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Sheet1!$N$379:$N$381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Sheet1!$M$379:$M$381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Sheet1!$O$379:$O$381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Sheet1!$M$333:$M$335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Sheet1!$N$333:$N$335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Sheet1!$M$333:$M$335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Sheet1!$O$333:$O$335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Sheet1!$M$288:$M$290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Sheet1!$O$288:$O$290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Sheet1!$M$288:$M$290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Sheet1!$N$288:$N$290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Sheet1!$M$243:$M$245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Sheet1!$O$243:$O$245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Sheet1!$I$601:$I$603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Sheet1!$J$601:$J$603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Sheet1!$M$243:$M$245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Sheet1!$N$243:$N$245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Sheet1!$I$614:$I$616</c:f>
              <c:numCache>
                <c:formatCode>General</c:formatCode>
                <c:ptCount val="3"/>
              </c:numCache>
            </c:numRef>
          </c:cat>
          <c:val>
            <c:numRef>
              <c:f>Sheet1!$J$614:$J$616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Sheet1!$I$601:$I$603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Sheet1!$J$601:$J$603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Sheet1!$I$554:$I$556</c:f>
              <c:numCache>
                <c:formatCode>General</c:formatCode>
                <c:ptCount val="3"/>
              </c:numCache>
            </c:numRef>
          </c:cat>
          <c:val>
            <c:numRef>
              <c:f>Sheet1!$J$554:$J$556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Sheet1!$I$554:$I$556</c:f>
              <c:numCache>
                <c:formatCode>General</c:formatCode>
                <c:ptCount val="3"/>
              </c:numCache>
            </c:numRef>
          </c:cat>
          <c:val>
            <c:numRef>
              <c:f>Sheet1!$K$554:$K$556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Sheet1!$I$564:$I$567</c:f>
              <c:numCache>
                <c:formatCode>General</c:formatCode>
                <c:ptCount val="4"/>
              </c:numCache>
            </c:numRef>
          </c:cat>
          <c:val>
            <c:numRef>
              <c:f>Sheet1!$J$564:$J$567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Sheet1!$I$564:$I$567</c:f>
              <c:numCache>
                <c:formatCode>General</c:formatCode>
                <c:ptCount val="4"/>
              </c:numCache>
            </c:numRef>
          </c:cat>
          <c:val>
            <c:numRef>
              <c:f>Sheet1!$K$564:$K$567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Sheet1!$I$577:$I$580</c:f>
              <c:numCache>
                <c:formatCode>General</c:formatCode>
                <c:ptCount val="4"/>
              </c:numCache>
            </c:numRef>
          </c:cat>
          <c:val>
            <c:numRef>
              <c:f>Sheet1!$J$577:$J$580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Sheet1!$I$577:$I$580</c:f>
              <c:numCache>
                <c:formatCode>General</c:formatCode>
                <c:ptCount val="4"/>
              </c:numCache>
            </c:numRef>
          </c:cat>
          <c:val>
            <c:numRef>
              <c:f>Sheet1!$K$577:$K$580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Sheet1!$I$473:$I$475</c:f>
              <c:numCache>
                <c:formatCode>General</c:formatCode>
                <c:ptCount val="3"/>
              </c:numCache>
            </c:numRef>
          </c:cat>
          <c:val>
            <c:numRef>
              <c:f>Sheet1!$J$473:$J$475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Sheet1!$I$483:$I$484</c:f>
              <c:numCache>
                <c:formatCode>General</c:formatCode>
                <c:ptCount val="2"/>
              </c:numCache>
            </c:numRef>
          </c:cat>
          <c:val>
            <c:numRef>
              <c:f>Sheet1!$J$483:$J$484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Sheet1!$I$496:$I$497</c:f>
              <c:numCache>
                <c:formatCode>General</c:formatCode>
                <c:ptCount val="2"/>
              </c:numCache>
            </c:numRef>
          </c:cat>
          <c:val>
            <c:numRef>
              <c:f>Sheet1!$J$496:$J$497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Sheet1!$M$514:$M$516</c:f>
              <c:numCache>
                <c:formatCode>General</c:formatCode>
                <c:ptCount val="3"/>
              </c:numCache>
            </c:numRef>
          </c:cat>
          <c:val>
            <c:numRef>
              <c:f>Sheet1!$N$514:$N$516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Sheet1!$I$554:$I$556</c:f>
              <c:numCache>
                <c:formatCode>General</c:formatCode>
                <c:ptCount val="3"/>
              </c:numCache>
            </c:numRef>
          </c:cat>
          <c:val>
            <c:numRef>
              <c:f>Sheet1!$J$554:$J$556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Sheet1!$I$554:$I$556</c:f>
              <c:numCache>
                <c:formatCode>General</c:formatCode>
                <c:ptCount val="3"/>
              </c:numCache>
            </c:numRef>
          </c:cat>
          <c:val>
            <c:numRef>
              <c:f>Sheet1!$K$554:$K$556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Sheet1!$O$514:$O$516</c:f>
              <c:numCache>
                <c:formatCode>General</c:formatCode>
                <c:ptCount val="3"/>
              </c:numCache>
            </c:numRef>
          </c:cat>
          <c:val>
            <c:numRef>
              <c:f>Sheet1!$P$514:$P$516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Sheet1!$M$425:$M$427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Sheet1!$N$425:$N$427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Sheet1!$M$425:$M$427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Sheet1!$O$425:$O$427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Sheet1!$M$379:$M$381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Sheet1!$N$379:$N$381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Sheet1!$M$379:$M$381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Sheet1!$O$379:$O$381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Sheet1!$M$333:$M$335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Sheet1!$N$333:$N$335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Sheet1!$M$333:$M$335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Sheet1!$O$333:$O$335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Sheet1!$M$288:$M$290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Sheet1!$O$288:$O$290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Sheet1!$M$288:$M$290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Sheet1!$N$288:$N$290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Sheet1!$M$243:$M$245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Sheet1!$O$243:$O$245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Sheet1!$I$564:$I$567</c:f>
              <c:numCache>
                <c:formatCode>General</c:formatCode>
                <c:ptCount val="4"/>
              </c:numCache>
            </c:numRef>
          </c:cat>
          <c:val>
            <c:numRef>
              <c:f>Sheet1!$J$564:$J$567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Sheet1!$I$564:$I$567</c:f>
              <c:numCache>
                <c:formatCode>General</c:formatCode>
                <c:ptCount val="4"/>
              </c:numCache>
            </c:numRef>
          </c:cat>
          <c:val>
            <c:numRef>
              <c:f>Sheet1!$K$564:$K$567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Sheet1!$M$243:$M$245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Sheet1!$N$243:$N$245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Sheet1!$M$197:$M$199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Sheet1!$O$197:$O$199</c:f>
              <c:numCache>
                <c:formatCode>0.00%</c:formatCode>
                <c:ptCount val="3"/>
                <c:pt idx="0">
                  <c:v>0.25641477719591632</c:v>
                </c:pt>
                <c:pt idx="1">
                  <c:v>0.17890512349667514</c:v>
                </c:pt>
                <c:pt idx="2">
                  <c:v>0.56468009930740859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Sheet1!$M$197:$M$199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Sheet1!$N$197:$N$199</c:f>
              <c:numCache>
                <c:formatCode>"$"#,##0.00</c:formatCode>
                <c:ptCount val="3"/>
                <c:pt idx="0">
                  <c:v>20389.78</c:v>
                </c:pt>
                <c:pt idx="1">
                  <c:v>14226.31</c:v>
                </c:pt>
                <c:pt idx="2" formatCode="_(&quot;$&quot;* #,##0.00_);_(&quot;$&quot;* \(#,##0.00\);_(&quot;$&quot;* &quot;-&quot;??_);_(@_)">
                  <c:v>44902.649999999994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Sheet1!$M$148:$M$150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Sheet1!$O$148:$O$150</c:f>
              <c:numCache>
                <c:formatCode>0.00%</c:formatCode>
                <c:ptCount val="3"/>
                <c:pt idx="0">
                  <c:v>9.5383784756591372E-2</c:v>
                </c:pt>
                <c:pt idx="1">
                  <c:v>0.45223312036953711</c:v>
                </c:pt>
                <c:pt idx="2">
                  <c:v>0.45238309487387141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Sheet1!$M$148:$M$150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Sheet1!$N$148:$N$150</c:f>
              <c:numCache>
                <c:formatCode>"$"#,##0.00</c:formatCode>
                <c:ptCount val="3"/>
                <c:pt idx="0">
                  <c:v>3021</c:v>
                </c:pt>
                <c:pt idx="1">
                  <c:v>14323.15</c:v>
                </c:pt>
                <c:pt idx="2" formatCode="_(&quot;$&quot;* #,##0.00_);_(&quot;$&quot;* \(#,##0.00\);_(&quot;$&quot;* &quot;-&quot;??_);_(@_)">
                  <c:v>14327.9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Sheet1!$M$100:$M$102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Sheet1!$O$100:$O$102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Sheet1!$M$100:$M$102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Sheet1!$N$100:$N$102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Sheet1!$M$52:$M$54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Sheet1!$O$52:$O$54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Sheet1!$M$52:$M$54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Sheet1!$N$52:$N$54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Sheet1!$M$100:$M$102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Sheet1!$O$100:$O$102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Sheet1!$I$577:$I$580</c:f>
              <c:numCache>
                <c:formatCode>General</c:formatCode>
                <c:ptCount val="4"/>
              </c:numCache>
            </c:numRef>
          </c:cat>
          <c:val>
            <c:numRef>
              <c:f>Sheet1!$J$577:$J$580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Sheet1!$I$577:$I$580</c:f>
              <c:numCache>
                <c:formatCode>General</c:formatCode>
                <c:ptCount val="4"/>
              </c:numCache>
            </c:numRef>
          </c:cat>
          <c:val>
            <c:numRef>
              <c:f>Sheet1!$K$577:$K$580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Sheet1!$M$100:$M$102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Sheet1!$N$100:$N$102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Sheet1!$M$4:$M$6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Sheet1!$O$4:$O$6</c:f>
              <c:numCache>
                <c:formatCode>0.00%</c:formatCode>
                <c:ptCount val="3"/>
                <c:pt idx="0">
                  <c:v>0.11719579358743419</c:v>
                </c:pt>
                <c:pt idx="1">
                  <c:v>0.43396381806723955</c:v>
                </c:pt>
                <c:pt idx="2">
                  <c:v>0.44884038834532625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Sheet1!$M$4:$M$6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Sheet1!$N$4:$N$6</c:f>
              <c:numCache>
                <c:formatCode>"$"#,##0.00</c:formatCode>
                <c:ptCount val="3"/>
                <c:pt idx="0">
                  <c:v>4781.32</c:v>
                </c:pt>
                <c:pt idx="1">
                  <c:v>17704.73</c:v>
                </c:pt>
                <c:pt idx="2" formatCode="_(&quot;$&quot;* #,##0.00_);_(&quot;$&quot;* \(#,##0.00\);_(&quot;$&quot;* &quot;-&quot;??_);_(@_)">
                  <c:v>18311.66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Sheet1!$I$473:$I$475</c:f>
              <c:numCache>
                <c:formatCode>General</c:formatCode>
                <c:ptCount val="3"/>
              </c:numCache>
            </c:numRef>
          </c:cat>
          <c:val>
            <c:numRef>
              <c:f>Sheet1!$J$473:$J$475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Sheet1!$I$483:$I$484</c:f>
              <c:numCache>
                <c:formatCode>General</c:formatCode>
                <c:ptCount val="2"/>
              </c:numCache>
            </c:numRef>
          </c:cat>
          <c:val>
            <c:numRef>
              <c:f>Sheet1!$J$483:$J$484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Sheet1!$I$496:$I$497</c:f>
              <c:numCache>
                <c:formatCode>General</c:formatCode>
                <c:ptCount val="2"/>
              </c:numCache>
            </c:numRef>
          </c:cat>
          <c:val>
            <c:numRef>
              <c:f>Sheet1!$J$496:$J$497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Sheet1!$M$514:$M$516</c:f>
              <c:numCache>
                <c:formatCode>General</c:formatCode>
                <c:ptCount val="3"/>
              </c:numCache>
            </c:numRef>
          </c:cat>
          <c:val>
            <c:numRef>
              <c:f>Sheet1!$N$514:$N$516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517586</xdr:colOff>
      <xdr:row>610</xdr:row>
      <xdr:rowOff>127000</xdr:rowOff>
    </xdr:from>
    <xdr:to>
      <xdr:col>19</xdr:col>
      <xdr:colOff>388187</xdr:colOff>
      <xdr:row>625</xdr:row>
      <xdr:rowOff>136586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528368</xdr:colOff>
      <xdr:row>594</xdr:row>
      <xdr:rowOff>75481</xdr:rowOff>
    </xdr:from>
    <xdr:to>
      <xdr:col>19</xdr:col>
      <xdr:colOff>226443</xdr:colOff>
      <xdr:row>608</xdr:row>
      <xdr:rowOff>75481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183311</xdr:colOff>
      <xdr:row>548</xdr:row>
      <xdr:rowOff>21567</xdr:rowOff>
    </xdr:from>
    <xdr:to>
      <xdr:col>18</xdr:col>
      <xdr:colOff>86264</xdr:colOff>
      <xdr:row>559</xdr:row>
      <xdr:rowOff>53915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204877</xdr:colOff>
      <xdr:row>560</xdr:row>
      <xdr:rowOff>107829</xdr:rowOff>
    </xdr:from>
    <xdr:to>
      <xdr:col>18</xdr:col>
      <xdr:colOff>258792</xdr:colOff>
      <xdr:row>572</xdr:row>
      <xdr:rowOff>75481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161744</xdr:colOff>
      <xdr:row>572</xdr:row>
      <xdr:rowOff>172528</xdr:rowOff>
    </xdr:from>
    <xdr:to>
      <xdr:col>18</xdr:col>
      <xdr:colOff>312707</xdr:colOff>
      <xdr:row>586</xdr:row>
      <xdr:rowOff>43133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150960</xdr:colOff>
      <xdr:row>467</xdr:row>
      <xdr:rowOff>172528</xdr:rowOff>
    </xdr:from>
    <xdr:to>
      <xdr:col>18</xdr:col>
      <xdr:colOff>463669</xdr:colOff>
      <xdr:row>478</xdr:row>
      <xdr:rowOff>118612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140177</xdr:colOff>
      <xdr:row>479</xdr:row>
      <xdr:rowOff>32348</xdr:rowOff>
    </xdr:from>
    <xdr:to>
      <xdr:col>18</xdr:col>
      <xdr:colOff>431320</xdr:colOff>
      <xdr:row>491</xdr:row>
      <xdr:rowOff>86264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183310</xdr:colOff>
      <xdr:row>492</xdr:row>
      <xdr:rowOff>10783</xdr:rowOff>
    </xdr:from>
    <xdr:to>
      <xdr:col>18</xdr:col>
      <xdr:colOff>496018</xdr:colOff>
      <xdr:row>505</xdr:row>
      <xdr:rowOff>21565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506800</xdr:colOff>
      <xdr:row>517</xdr:row>
      <xdr:rowOff>53915</xdr:rowOff>
    </xdr:from>
    <xdr:to>
      <xdr:col>18</xdr:col>
      <xdr:colOff>204877</xdr:colOff>
      <xdr:row>532</xdr:row>
      <xdr:rowOff>43132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517583</xdr:colOff>
      <xdr:row>532</xdr:row>
      <xdr:rowOff>97046</xdr:rowOff>
    </xdr:from>
    <xdr:to>
      <xdr:col>18</xdr:col>
      <xdr:colOff>215660</xdr:colOff>
      <xdr:row>547</xdr:row>
      <xdr:rowOff>86263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301922</xdr:colOff>
      <xdr:row>445</xdr:row>
      <xdr:rowOff>75481</xdr:rowOff>
    </xdr:from>
    <xdr:to>
      <xdr:col>19</xdr:col>
      <xdr:colOff>0</xdr:colOff>
      <xdr:row>461</xdr:row>
      <xdr:rowOff>21566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226441</xdr:colOff>
      <xdr:row>428</xdr:row>
      <xdr:rowOff>21567</xdr:rowOff>
    </xdr:from>
    <xdr:to>
      <xdr:col>18</xdr:col>
      <xdr:colOff>549933</xdr:colOff>
      <xdr:row>443</xdr:row>
      <xdr:rowOff>10783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301922</xdr:colOff>
      <xdr:row>399</xdr:row>
      <xdr:rowOff>75481</xdr:rowOff>
    </xdr:from>
    <xdr:to>
      <xdr:col>19</xdr:col>
      <xdr:colOff>0</xdr:colOff>
      <xdr:row>415</xdr:row>
      <xdr:rowOff>21566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226441</xdr:colOff>
      <xdr:row>382</xdr:row>
      <xdr:rowOff>21567</xdr:rowOff>
    </xdr:from>
    <xdr:to>
      <xdr:col>18</xdr:col>
      <xdr:colOff>549933</xdr:colOff>
      <xdr:row>397</xdr:row>
      <xdr:rowOff>10783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301922</xdr:colOff>
      <xdr:row>353</xdr:row>
      <xdr:rowOff>75481</xdr:rowOff>
    </xdr:from>
    <xdr:to>
      <xdr:col>19</xdr:col>
      <xdr:colOff>0</xdr:colOff>
      <xdr:row>369</xdr:row>
      <xdr:rowOff>21566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291139</xdr:colOff>
      <xdr:row>337</xdr:row>
      <xdr:rowOff>172530</xdr:rowOff>
    </xdr:from>
    <xdr:to>
      <xdr:col>18</xdr:col>
      <xdr:colOff>614631</xdr:colOff>
      <xdr:row>352</xdr:row>
      <xdr:rowOff>161746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431320</xdr:colOff>
      <xdr:row>292</xdr:row>
      <xdr:rowOff>21566</xdr:rowOff>
    </xdr:from>
    <xdr:to>
      <xdr:col>19</xdr:col>
      <xdr:colOff>129395</xdr:colOff>
      <xdr:row>307</xdr:row>
      <xdr:rowOff>10782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452886</xdr:colOff>
      <xdr:row>308</xdr:row>
      <xdr:rowOff>161744</xdr:rowOff>
    </xdr:from>
    <xdr:to>
      <xdr:col>19</xdr:col>
      <xdr:colOff>150961</xdr:colOff>
      <xdr:row>323</xdr:row>
      <xdr:rowOff>150960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323490</xdr:colOff>
      <xdr:row>247</xdr:row>
      <xdr:rowOff>118614</xdr:rowOff>
    </xdr:from>
    <xdr:to>
      <xdr:col>19</xdr:col>
      <xdr:colOff>21565</xdr:colOff>
      <xdr:row>262</xdr:row>
      <xdr:rowOff>107830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12</xdr:col>
      <xdr:colOff>312707</xdr:colOff>
      <xdr:row>264</xdr:row>
      <xdr:rowOff>118613</xdr:rowOff>
    </xdr:from>
    <xdr:to>
      <xdr:col>19</xdr:col>
      <xdr:colOff>10782</xdr:colOff>
      <xdr:row>279</xdr:row>
      <xdr:rowOff>107829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517586</xdr:colOff>
      <xdr:row>655</xdr:row>
      <xdr:rowOff>127000</xdr:rowOff>
    </xdr:from>
    <xdr:to>
      <xdr:col>19</xdr:col>
      <xdr:colOff>388187</xdr:colOff>
      <xdr:row>670</xdr:row>
      <xdr:rowOff>136586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528368</xdr:colOff>
      <xdr:row>639</xdr:row>
      <xdr:rowOff>75481</xdr:rowOff>
    </xdr:from>
    <xdr:to>
      <xdr:col>19</xdr:col>
      <xdr:colOff>226443</xdr:colOff>
      <xdr:row>653</xdr:row>
      <xdr:rowOff>75481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183311</xdr:colOff>
      <xdr:row>593</xdr:row>
      <xdr:rowOff>21567</xdr:rowOff>
    </xdr:from>
    <xdr:to>
      <xdr:col>18</xdr:col>
      <xdr:colOff>86264</xdr:colOff>
      <xdr:row>604</xdr:row>
      <xdr:rowOff>53915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204877</xdr:colOff>
      <xdr:row>605</xdr:row>
      <xdr:rowOff>107829</xdr:rowOff>
    </xdr:from>
    <xdr:to>
      <xdr:col>18</xdr:col>
      <xdr:colOff>258792</xdr:colOff>
      <xdr:row>617</xdr:row>
      <xdr:rowOff>75481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</xdr:col>
      <xdr:colOff>161744</xdr:colOff>
      <xdr:row>617</xdr:row>
      <xdr:rowOff>172528</xdr:rowOff>
    </xdr:from>
    <xdr:to>
      <xdr:col>18</xdr:col>
      <xdr:colOff>312707</xdr:colOff>
      <xdr:row>631</xdr:row>
      <xdr:rowOff>43133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150960</xdr:colOff>
      <xdr:row>512</xdr:row>
      <xdr:rowOff>172528</xdr:rowOff>
    </xdr:from>
    <xdr:to>
      <xdr:col>18</xdr:col>
      <xdr:colOff>463669</xdr:colOff>
      <xdr:row>523</xdr:row>
      <xdr:rowOff>118612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12</xdr:col>
      <xdr:colOff>140177</xdr:colOff>
      <xdr:row>524</xdr:row>
      <xdr:rowOff>32348</xdr:rowOff>
    </xdr:from>
    <xdr:to>
      <xdr:col>18</xdr:col>
      <xdr:colOff>431320</xdr:colOff>
      <xdr:row>536</xdr:row>
      <xdr:rowOff>86264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12</xdr:col>
      <xdr:colOff>183310</xdr:colOff>
      <xdr:row>537</xdr:row>
      <xdr:rowOff>10783</xdr:rowOff>
    </xdr:from>
    <xdr:to>
      <xdr:col>18</xdr:col>
      <xdr:colOff>496018</xdr:colOff>
      <xdr:row>550</xdr:row>
      <xdr:rowOff>21565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11</xdr:col>
      <xdr:colOff>506800</xdr:colOff>
      <xdr:row>562</xdr:row>
      <xdr:rowOff>53915</xdr:rowOff>
    </xdr:from>
    <xdr:to>
      <xdr:col>18</xdr:col>
      <xdr:colOff>204877</xdr:colOff>
      <xdr:row>577</xdr:row>
      <xdr:rowOff>43132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</xdr:col>
      <xdr:colOff>517583</xdr:colOff>
      <xdr:row>577</xdr:row>
      <xdr:rowOff>97046</xdr:rowOff>
    </xdr:from>
    <xdr:to>
      <xdr:col>18</xdr:col>
      <xdr:colOff>215660</xdr:colOff>
      <xdr:row>592</xdr:row>
      <xdr:rowOff>86263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301922</xdr:colOff>
      <xdr:row>490</xdr:row>
      <xdr:rowOff>75481</xdr:rowOff>
    </xdr:from>
    <xdr:to>
      <xdr:col>19</xdr:col>
      <xdr:colOff>0</xdr:colOff>
      <xdr:row>506</xdr:row>
      <xdr:rowOff>21566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226441</xdr:colOff>
      <xdr:row>473</xdr:row>
      <xdr:rowOff>21567</xdr:rowOff>
    </xdr:from>
    <xdr:to>
      <xdr:col>18</xdr:col>
      <xdr:colOff>549933</xdr:colOff>
      <xdr:row>488</xdr:row>
      <xdr:rowOff>10783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301922</xdr:colOff>
      <xdr:row>444</xdr:row>
      <xdr:rowOff>75481</xdr:rowOff>
    </xdr:from>
    <xdr:to>
      <xdr:col>19</xdr:col>
      <xdr:colOff>0</xdr:colOff>
      <xdr:row>460</xdr:row>
      <xdr:rowOff>21566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226441</xdr:colOff>
      <xdr:row>427</xdr:row>
      <xdr:rowOff>21567</xdr:rowOff>
    </xdr:from>
    <xdr:to>
      <xdr:col>18</xdr:col>
      <xdr:colOff>549933</xdr:colOff>
      <xdr:row>442</xdr:row>
      <xdr:rowOff>10783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</xdr:col>
      <xdr:colOff>301922</xdr:colOff>
      <xdr:row>398</xdr:row>
      <xdr:rowOff>75481</xdr:rowOff>
    </xdr:from>
    <xdr:to>
      <xdr:col>19</xdr:col>
      <xdr:colOff>0</xdr:colOff>
      <xdr:row>414</xdr:row>
      <xdr:rowOff>21566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12</xdr:col>
      <xdr:colOff>291139</xdr:colOff>
      <xdr:row>382</xdr:row>
      <xdr:rowOff>172530</xdr:rowOff>
    </xdr:from>
    <xdr:to>
      <xdr:col>18</xdr:col>
      <xdr:colOff>614631</xdr:colOff>
      <xdr:row>397</xdr:row>
      <xdr:rowOff>161746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12</xdr:col>
      <xdr:colOff>431320</xdr:colOff>
      <xdr:row>337</xdr:row>
      <xdr:rowOff>21566</xdr:rowOff>
    </xdr:from>
    <xdr:to>
      <xdr:col>19</xdr:col>
      <xdr:colOff>129395</xdr:colOff>
      <xdr:row>352</xdr:row>
      <xdr:rowOff>10782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12</xdr:col>
      <xdr:colOff>452886</xdr:colOff>
      <xdr:row>353</xdr:row>
      <xdr:rowOff>161744</xdr:rowOff>
    </xdr:from>
    <xdr:to>
      <xdr:col>19</xdr:col>
      <xdr:colOff>150961</xdr:colOff>
      <xdr:row>368</xdr:row>
      <xdr:rowOff>150960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12</xdr:col>
      <xdr:colOff>323490</xdr:colOff>
      <xdr:row>292</xdr:row>
      <xdr:rowOff>118614</xdr:rowOff>
    </xdr:from>
    <xdr:to>
      <xdr:col>19</xdr:col>
      <xdr:colOff>21565</xdr:colOff>
      <xdr:row>307</xdr:row>
      <xdr:rowOff>107830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12</xdr:col>
      <xdr:colOff>312707</xdr:colOff>
      <xdr:row>309</xdr:row>
      <xdr:rowOff>118613</xdr:rowOff>
    </xdr:from>
    <xdr:to>
      <xdr:col>19</xdr:col>
      <xdr:colOff>10782</xdr:colOff>
      <xdr:row>324</xdr:row>
      <xdr:rowOff>107829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12</xdr:col>
      <xdr:colOff>355838</xdr:colOff>
      <xdr:row>201</xdr:row>
      <xdr:rowOff>140181</xdr:rowOff>
    </xdr:from>
    <xdr:to>
      <xdr:col>19</xdr:col>
      <xdr:colOff>53914</xdr:colOff>
      <xdr:row>216</xdr:row>
      <xdr:rowOff>129397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12</xdr:col>
      <xdr:colOff>388187</xdr:colOff>
      <xdr:row>218</xdr:row>
      <xdr:rowOff>43132</xdr:rowOff>
    </xdr:from>
    <xdr:to>
      <xdr:col>19</xdr:col>
      <xdr:colOff>86263</xdr:colOff>
      <xdr:row>233</xdr:row>
      <xdr:rowOff>32348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12</xdr:col>
      <xdr:colOff>355838</xdr:colOff>
      <xdr:row>152</xdr:row>
      <xdr:rowOff>140181</xdr:rowOff>
    </xdr:from>
    <xdr:to>
      <xdr:col>19</xdr:col>
      <xdr:colOff>53914</xdr:colOff>
      <xdr:row>167</xdr:row>
      <xdr:rowOff>129397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12</xdr:col>
      <xdr:colOff>388187</xdr:colOff>
      <xdr:row>169</xdr:row>
      <xdr:rowOff>43132</xdr:rowOff>
    </xdr:from>
    <xdr:to>
      <xdr:col>19</xdr:col>
      <xdr:colOff>86263</xdr:colOff>
      <xdr:row>184</xdr:row>
      <xdr:rowOff>32348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12</xdr:col>
      <xdr:colOff>355838</xdr:colOff>
      <xdr:row>104</xdr:row>
      <xdr:rowOff>140181</xdr:rowOff>
    </xdr:from>
    <xdr:to>
      <xdr:col>19</xdr:col>
      <xdr:colOff>53914</xdr:colOff>
      <xdr:row>119</xdr:row>
      <xdr:rowOff>129397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12</xdr:col>
      <xdr:colOff>388187</xdr:colOff>
      <xdr:row>121</xdr:row>
      <xdr:rowOff>43132</xdr:rowOff>
    </xdr:from>
    <xdr:to>
      <xdr:col>19</xdr:col>
      <xdr:colOff>86263</xdr:colOff>
      <xdr:row>136</xdr:row>
      <xdr:rowOff>32348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12</xdr:col>
      <xdr:colOff>355838</xdr:colOff>
      <xdr:row>56</xdr:row>
      <xdr:rowOff>140181</xdr:rowOff>
    </xdr:from>
    <xdr:to>
      <xdr:col>19</xdr:col>
      <xdr:colOff>53914</xdr:colOff>
      <xdr:row>71</xdr:row>
      <xdr:rowOff>129397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12</xdr:col>
      <xdr:colOff>388187</xdr:colOff>
      <xdr:row>73</xdr:row>
      <xdr:rowOff>43132</xdr:rowOff>
    </xdr:from>
    <xdr:to>
      <xdr:col>19</xdr:col>
      <xdr:colOff>86263</xdr:colOff>
      <xdr:row>88</xdr:row>
      <xdr:rowOff>32348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12</xdr:col>
      <xdr:colOff>355838</xdr:colOff>
      <xdr:row>56</xdr:row>
      <xdr:rowOff>140181</xdr:rowOff>
    </xdr:from>
    <xdr:to>
      <xdr:col>19</xdr:col>
      <xdr:colOff>53914</xdr:colOff>
      <xdr:row>71</xdr:row>
      <xdr:rowOff>129397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12</xdr:col>
      <xdr:colOff>388187</xdr:colOff>
      <xdr:row>73</xdr:row>
      <xdr:rowOff>43132</xdr:rowOff>
    </xdr:from>
    <xdr:to>
      <xdr:col>19</xdr:col>
      <xdr:colOff>86263</xdr:colOff>
      <xdr:row>88</xdr:row>
      <xdr:rowOff>32348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12</xdr:col>
      <xdr:colOff>355838</xdr:colOff>
      <xdr:row>8</xdr:row>
      <xdr:rowOff>140181</xdr:rowOff>
    </xdr:from>
    <xdr:to>
      <xdr:col>19</xdr:col>
      <xdr:colOff>53914</xdr:colOff>
      <xdr:row>23</xdr:row>
      <xdr:rowOff>129397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12</xdr:col>
      <xdr:colOff>388187</xdr:colOff>
      <xdr:row>25</xdr:row>
      <xdr:rowOff>43132</xdr:rowOff>
    </xdr:from>
    <xdr:to>
      <xdr:col>19</xdr:col>
      <xdr:colOff>86263</xdr:colOff>
      <xdr:row>40</xdr:row>
      <xdr:rowOff>32348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697"/>
  <sheetViews>
    <sheetView tabSelected="1" zoomScale="80" zoomScaleNormal="80" workbookViewId="0">
      <selection activeCell="B4" sqref="B4"/>
    </sheetView>
  </sheetViews>
  <sheetFormatPr defaultRowHeight="14.3"/>
  <cols>
    <col min="1" max="1" width="24.375" style="1" customWidth="1"/>
    <col min="2" max="2" width="14.375" style="1" bestFit="1" customWidth="1"/>
    <col min="3" max="3" width="15.125" style="1" bestFit="1" customWidth="1"/>
    <col min="4" max="4" width="12" style="1" bestFit="1" customWidth="1"/>
    <col min="5" max="5" width="17.25" customWidth="1"/>
    <col min="6" max="6" width="12.75" style="1" bestFit="1" customWidth="1"/>
    <col min="7" max="7" width="14.375" customWidth="1"/>
    <col min="8" max="9" width="13.25" bestFit="1" customWidth="1"/>
    <col min="10" max="10" width="14.875" customWidth="1"/>
    <col min="11" max="11" width="13.125" bestFit="1" customWidth="1"/>
    <col min="12" max="12" width="10.875" bestFit="1" customWidth="1"/>
    <col min="13" max="13" width="13.25" bestFit="1" customWidth="1"/>
    <col min="14" max="14" width="12" bestFit="1" customWidth="1"/>
  </cols>
  <sheetData>
    <row r="2" spans="1:20" ht="14.95" thickBot="1"/>
    <row r="3" spans="1:20" ht="14.95" thickTop="1">
      <c r="A3" s="61" t="s">
        <v>51</v>
      </c>
      <c r="B3" s="62">
        <v>45161</v>
      </c>
      <c r="C3" s="3"/>
      <c r="D3" s="3"/>
      <c r="E3" s="4"/>
      <c r="F3" s="3"/>
      <c r="G3" s="4"/>
      <c r="H3" s="4"/>
      <c r="I3" s="4"/>
      <c r="J3" s="4"/>
      <c r="K3" s="4"/>
      <c r="L3" s="4"/>
      <c r="M3" s="4"/>
      <c r="N3" s="4" t="s">
        <v>47</v>
      </c>
      <c r="O3" s="4" t="s">
        <v>48</v>
      </c>
      <c r="P3" s="4"/>
      <c r="Q3" s="4"/>
      <c r="R3" s="4"/>
      <c r="S3" s="4"/>
      <c r="T3" s="5"/>
    </row>
    <row r="4" spans="1:20">
      <c r="A4" s="47" t="s">
        <v>50</v>
      </c>
      <c r="B4" s="60" t="s">
        <v>72</v>
      </c>
      <c r="C4" s="17"/>
      <c r="D4" s="17"/>
      <c r="E4" s="41"/>
      <c r="F4" s="17"/>
      <c r="G4" s="8"/>
      <c r="H4" s="8"/>
      <c r="I4" s="8"/>
      <c r="J4" s="8"/>
      <c r="K4" s="8"/>
      <c r="L4" s="8"/>
      <c r="M4" s="8" t="s">
        <v>55</v>
      </c>
      <c r="N4" s="50">
        <f>K12</f>
        <v>4781.32</v>
      </c>
      <c r="O4" s="55">
        <f>N4/N7</f>
        <v>0.11719579358743419</v>
      </c>
      <c r="P4" s="8"/>
      <c r="Q4" s="8"/>
      <c r="R4" s="8"/>
      <c r="S4" s="8"/>
      <c r="T4" s="9"/>
    </row>
    <row r="5" spans="1:20">
      <c r="B5" s="8" t="s">
        <v>73</v>
      </c>
      <c r="C5" s="17"/>
      <c r="D5" s="17"/>
      <c r="E5" s="41"/>
      <c r="F5" s="17"/>
      <c r="G5" s="8"/>
      <c r="H5" s="8"/>
      <c r="I5" s="8"/>
      <c r="J5" s="8"/>
      <c r="K5" s="8"/>
      <c r="L5" s="8"/>
      <c r="M5" s="8" t="str">
        <f>I13</f>
        <v>MG20180131</v>
      </c>
      <c r="N5" s="50">
        <f>K13</f>
        <v>17704.73</v>
      </c>
      <c r="O5" s="55">
        <f>N5/N7</f>
        <v>0.43396381806723955</v>
      </c>
      <c r="P5" s="8"/>
      <c r="Q5" s="8"/>
      <c r="R5" s="8"/>
      <c r="S5" s="8"/>
      <c r="T5" s="9"/>
    </row>
    <row r="6" spans="1:20">
      <c r="A6" s="47"/>
      <c r="B6" s="8" t="s">
        <v>74</v>
      </c>
      <c r="C6" s="17"/>
      <c r="D6" s="17"/>
      <c r="E6" s="8"/>
      <c r="F6" s="7"/>
      <c r="G6" s="8"/>
      <c r="H6" s="8"/>
      <c r="I6" s="8"/>
      <c r="J6" s="8"/>
      <c r="K6" s="8"/>
      <c r="L6" s="8"/>
      <c r="M6" s="8" t="str">
        <f>I22</f>
        <v>CM20191031</v>
      </c>
      <c r="N6" s="14">
        <f>K22</f>
        <v>18311.66</v>
      </c>
      <c r="O6" s="55">
        <f>N6/N7</f>
        <v>0.44884038834532625</v>
      </c>
      <c r="P6" s="8"/>
      <c r="Q6" s="8"/>
      <c r="R6" s="8"/>
      <c r="S6" s="8"/>
      <c r="T6" s="9"/>
    </row>
    <row r="7" spans="1:20">
      <c r="A7" s="42"/>
      <c r="B7" s="7"/>
      <c r="C7" s="7"/>
      <c r="D7" s="7"/>
      <c r="E7" s="8"/>
      <c r="F7" s="7"/>
      <c r="G7" s="8"/>
      <c r="H7" s="8"/>
      <c r="I7" s="8"/>
      <c r="J7" s="8"/>
      <c r="K7" s="8"/>
      <c r="L7" s="8"/>
      <c r="M7" s="8"/>
      <c r="N7" s="14">
        <f>SUM(N4:N6)</f>
        <v>40797.71</v>
      </c>
      <c r="O7" s="15">
        <f>SUM(O4:O6)</f>
        <v>1</v>
      </c>
      <c r="P7" s="8"/>
      <c r="Q7" s="8"/>
      <c r="R7" s="8"/>
      <c r="S7" s="8"/>
      <c r="T7" s="9"/>
    </row>
    <row r="8" spans="1:20">
      <c r="A8" s="6"/>
      <c r="B8" s="7"/>
      <c r="C8" s="7"/>
      <c r="D8" s="7"/>
      <c r="E8" s="20" t="s">
        <v>61</v>
      </c>
      <c r="F8" s="7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9"/>
    </row>
    <row r="9" spans="1:20">
      <c r="A9" s="49" t="str">
        <f>"PURCHASING POWER "&amp;E12&amp;":"</f>
        <v>PURCHASING POWER BRK-5QX13608:</v>
      </c>
      <c r="B9" s="7"/>
      <c r="C9" s="7">
        <v>18413.37</v>
      </c>
      <c r="D9" s="7"/>
      <c r="E9" s="20" t="s">
        <v>60</v>
      </c>
      <c r="F9" s="7" t="str">
        <f>IF((0.05*C12)+(D13/4)&gt;K9,"TRUE","FALSE")</f>
        <v>FALSE</v>
      </c>
      <c r="G9" s="8"/>
      <c r="H9" s="8"/>
      <c r="I9" s="51" t="str">
        <f>"PURCHASING POWER "&amp;M12&amp;":"</f>
        <v>PURCHASING POWER :</v>
      </c>
      <c r="J9" s="8"/>
      <c r="K9" s="50">
        <f>C9-SUM(J12:J13)</f>
        <v>16413.37</v>
      </c>
      <c r="L9" s="8"/>
      <c r="M9" s="8"/>
      <c r="N9" s="8"/>
      <c r="O9" s="8"/>
      <c r="P9" s="8"/>
      <c r="Q9" s="8"/>
      <c r="R9" s="8"/>
      <c r="S9" s="8"/>
      <c r="T9" s="9"/>
    </row>
    <row r="10" spans="1:20">
      <c r="A10" s="6"/>
      <c r="B10" s="7"/>
      <c r="C10" s="7"/>
      <c r="D10" s="7"/>
      <c r="E10" s="8"/>
      <c r="F10" s="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/>
    </row>
    <row r="11" spans="1:20">
      <c r="A11" s="11"/>
      <c r="B11" s="12" t="s">
        <v>19</v>
      </c>
      <c r="C11" s="12" t="s">
        <v>20</v>
      </c>
      <c r="D11" s="12" t="s">
        <v>21</v>
      </c>
      <c r="E11" s="12" t="s">
        <v>32</v>
      </c>
      <c r="F11" s="12" t="s">
        <v>22</v>
      </c>
      <c r="G11" s="12"/>
      <c r="H11" s="8"/>
      <c r="I11" s="13"/>
      <c r="J11" s="40" t="s">
        <v>49</v>
      </c>
      <c r="K11" s="21" t="s">
        <v>47</v>
      </c>
      <c r="L11" s="20" t="s">
        <v>66</v>
      </c>
      <c r="M11" s="8"/>
      <c r="N11" s="8"/>
      <c r="O11" s="8"/>
      <c r="P11" s="8"/>
      <c r="Q11" s="8"/>
      <c r="R11" s="8"/>
      <c r="S11" s="8"/>
      <c r="T11" s="9"/>
    </row>
    <row r="12" spans="1:20">
      <c r="A12" s="16" t="s">
        <v>55</v>
      </c>
      <c r="B12" s="7">
        <v>2848.63</v>
      </c>
      <c r="C12" s="17">
        <v>932.69</v>
      </c>
      <c r="D12" s="7">
        <f>SUM(B12:C12)</f>
        <v>3781.32</v>
      </c>
      <c r="E12" s="8" t="s">
        <v>34</v>
      </c>
      <c r="F12" s="56">
        <f>D12/D14</f>
        <v>0.18458023874783086</v>
      </c>
      <c r="G12" s="15"/>
      <c r="H12" s="8"/>
      <c r="I12" s="8" t="str">
        <f>A12</f>
        <v>CMT20200817</v>
      </c>
      <c r="J12" s="46">
        <v>1000</v>
      </c>
      <c r="K12" s="50">
        <f>J12+D12</f>
        <v>4781.32</v>
      </c>
      <c r="L12" s="14">
        <f>J12+C12</f>
        <v>1932.69</v>
      </c>
      <c r="M12" s="8"/>
      <c r="N12" s="8"/>
      <c r="O12" s="8"/>
      <c r="P12" s="8"/>
      <c r="Q12" s="8"/>
      <c r="R12" s="8"/>
      <c r="S12" s="8"/>
      <c r="T12" s="9"/>
    </row>
    <row r="13" spans="1:20">
      <c r="A13" s="16" t="s">
        <v>13</v>
      </c>
      <c r="B13" s="7">
        <v>14374.92</v>
      </c>
      <c r="C13" s="17">
        <v>2329.81</v>
      </c>
      <c r="D13" s="7">
        <f>SUM(B13:C13)</f>
        <v>16704.73</v>
      </c>
      <c r="E13" s="8" t="s">
        <v>34</v>
      </c>
      <c r="F13" s="56">
        <f>D13/D14</f>
        <v>0.8154197612521692</v>
      </c>
      <c r="G13" s="15"/>
      <c r="H13" s="8"/>
      <c r="I13" s="8" t="str">
        <f>A13</f>
        <v>MG20180131</v>
      </c>
      <c r="J13" s="46">
        <v>1000</v>
      </c>
      <c r="K13" s="50">
        <f>J13+D13</f>
        <v>17704.73</v>
      </c>
      <c r="L13" s="50">
        <f>J13+C13</f>
        <v>3329.81</v>
      </c>
      <c r="M13" s="8"/>
      <c r="N13" s="8"/>
      <c r="O13" s="8"/>
      <c r="P13" s="8"/>
      <c r="Q13" s="8"/>
      <c r="R13" s="8"/>
      <c r="S13" s="8"/>
      <c r="T13" s="9"/>
    </row>
    <row r="14" spans="1:20">
      <c r="A14" s="6"/>
      <c r="B14" s="7"/>
      <c r="C14" s="7"/>
      <c r="D14" s="7">
        <f>SUM(D12:D13)</f>
        <v>20486.05</v>
      </c>
      <c r="E14" s="8"/>
      <c r="F14" s="19">
        <f>SUM(F12:F13)</f>
        <v>1</v>
      </c>
      <c r="G14" s="54"/>
      <c r="H14" s="8"/>
      <c r="I14" s="20" t="s">
        <v>21</v>
      </c>
      <c r="J14" s="46"/>
      <c r="K14" s="21">
        <f>SUM(K11:K13)</f>
        <v>22486.05</v>
      </c>
      <c r="L14" s="8"/>
      <c r="M14" s="8"/>
      <c r="N14" s="8"/>
      <c r="O14" s="8"/>
      <c r="P14" s="8"/>
      <c r="Q14" s="8"/>
      <c r="R14" s="8"/>
      <c r="S14" s="8"/>
      <c r="T14" s="9"/>
    </row>
    <row r="15" spans="1:20">
      <c r="A15" s="6"/>
      <c r="B15" s="7"/>
      <c r="C15" s="7"/>
      <c r="D15" s="7"/>
      <c r="E15" s="8"/>
      <c r="F15" s="7"/>
      <c r="G15" s="15"/>
      <c r="H15" s="8"/>
      <c r="I15" s="8"/>
      <c r="J15" s="46"/>
      <c r="K15" s="8"/>
      <c r="L15" s="8"/>
      <c r="M15" s="8"/>
      <c r="N15" s="8"/>
      <c r="O15" s="8"/>
      <c r="P15" s="8"/>
      <c r="Q15" s="8"/>
      <c r="R15" s="8"/>
      <c r="S15" s="8"/>
      <c r="T15" s="9"/>
    </row>
    <row r="16" spans="1:20">
      <c r="A16" s="6"/>
      <c r="B16" s="7"/>
      <c r="C16" s="7"/>
      <c r="D16" s="7"/>
      <c r="E16" s="8"/>
      <c r="F16" s="7"/>
      <c r="G16" s="8"/>
      <c r="H16" s="8"/>
      <c r="I16" s="8"/>
      <c r="J16" s="46"/>
      <c r="K16" s="8"/>
      <c r="L16" s="8"/>
      <c r="M16" s="8"/>
      <c r="N16" s="8"/>
      <c r="O16" s="8"/>
      <c r="P16" s="8"/>
      <c r="Q16" s="8"/>
      <c r="R16" s="8"/>
      <c r="S16" s="8"/>
      <c r="T16" s="9"/>
    </row>
    <row r="17" spans="1:20">
      <c r="A17" s="6"/>
      <c r="B17" s="7"/>
      <c r="C17" s="7"/>
      <c r="D17" s="7"/>
      <c r="E17" s="8"/>
      <c r="F17" s="7"/>
      <c r="G17" s="8"/>
      <c r="H17" s="8"/>
      <c r="I17" s="8"/>
      <c r="J17" s="46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>
      <c r="A18" s="6"/>
      <c r="B18" s="7"/>
      <c r="C18" s="7"/>
      <c r="D18" s="7"/>
      <c r="E18" s="8"/>
      <c r="F18" s="7"/>
      <c r="G18" s="8"/>
      <c r="H18" s="8"/>
      <c r="I18" s="8"/>
      <c r="J18" s="46"/>
      <c r="K18" s="8"/>
      <c r="L18" s="8"/>
      <c r="M18" s="8"/>
      <c r="N18" s="8"/>
      <c r="O18" s="8"/>
      <c r="P18" s="8"/>
      <c r="Q18" s="8"/>
      <c r="R18" s="8"/>
      <c r="S18" s="8"/>
      <c r="T18" s="9"/>
    </row>
    <row r="19" spans="1:20">
      <c r="A19" s="6"/>
      <c r="B19" s="7"/>
      <c r="C19" s="7"/>
      <c r="D19" s="7"/>
      <c r="E19" s="8"/>
      <c r="F19" s="7"/>
      <c r="G19" s="8"/>
      <c r="H19" s="8"/>
      <c r="I19" s="8"/>
      <c r="J19" s="46"/>
      <c r="K19" s="8"/>
      <c r="L19" s="8"/>
      <c r="M19" s="8"/>
      <c r="N19" s="8"/>
      <c r="O19" s="8"/>
      <c r="P19" s="8"/>
      <c r="Q19" s="8"/>
      <c r="R19" s="8"/>
      <c r="S19" s="8"/>
      <c r="T19" s="9"/>
    </row>
    <row r="20" spans="1:20">
      <c r="A20" s="42" t="str">
        <f>"PURCHASING POWER "&amp;E22&amp;":"</f>
        <v>PURCHASING POWER BRK-54X61101:</v>
      </c>
      <c r="B20" s="7"/>
      <c r="C20" s="7">
        <v>205313.9</v>
      </c>
      <c r="D20" s="7"/>
      <c r="E20" s="8"/>
      <c r="F20" s="7"/>
      <c r="G20" s="8"/>
      <c r="H20" s="8"/>
      <c r="I20" s="12" t="str">
        <f>"PURCHASING POWER "&amp;M22&amp;":"</f>
        <v>PURCHASING POWER :</v>
      </c>
      <c r="J20" s="46"/>
      <c r="K20" s="14">
        <f>C20-SUM(J22:J23)</f>
        <v>203313.9</v>
      </c>
      <c r="L20" s="8"/>
      <c r="M20" s="8"/>
      <c r="N20" s="8"/>
      <c r="O20" s="8"/>
      <c r="P20" s="8"/>
      <c r="Q20" s="8"/>
      <c r="R20" s="8"/>
      <c r="S20" s="8"/>
      <c r="T20" s="9"/>
    </row>
    <row r="21" spans="1:20">
      <c r="A21" s="6"/>
      <c r="B21" s="12" t="s">
        <v>19</v>
      </c>
      <c r="C21" s="12" t="s">
        <v>20</v>
      </c>
      <c r="D21" s="12" t="s">
        <v>21</v>
      </c>
      <c r="E21" s="12" t="s">
        <v>32</v>
      </c>
      <c r="F21" s="12" t="s">
        <v>22</v>
      </c>
      <c r="G21" s="12"/>
      <c r="H21" s="8"/>
      <c r="I21" s="8"/>
      <c r="J21" s="46"/>
      <c r="K21" s="14"/>
      <c r="L21" s="8"/>
      <c r="M21" s="8"/>
      <c r="N21" s="8"/>
      <c r="O21" s="8"/>
      <c r="P21" s="8"/>
      <c r="Q21" s="8"/>
      <c r="R21" s="8"/>
      <c r="S21" s="8"/>
      <c r="T21" s="9"/>
    </row>
    <row r="22" spans="1:20">
      <c r="A22" s="16" t="s">
        <v>14</v>
      </c>
      <c r="B22" s="7">
        <v>12450.78</v>
      </c>
      <c r="C22" s="17">
        <v>3860.88</v>
      </c>
      <c r="D22" s="7">
        <f>SUM(B22:C22)</f>
        <v>16311.66</v>
      </c>
      <c r="E22" s="8" t="s">
        <v>33</v>
      </c>
      <c r="F22" s="57">
        <f>D22/D23</f>
        <v>1</v>
      </c>
      <c r="G22" s="15"/>
      <c r="H22" s="8"/>
      <c r="I22" s="8" t="str">
        <f>A22</f>
        <v>CM20191031</v>
      </c>
      <c r="J22" s="46">
        <v>2000</v>
      </c>
      <c r="K22" s="14">
        <f>D22+J22</f>
        <v>18311.66</v>
      </c>
      <c r="L22" s="14">
        <f>J22+C22</f>
        <v>5860.88</v>
      </c>
      <c r="M22" s="8"/>
      <c r="N22" s="8"/>
      <c r="O22" s="8"/>
      <c r="P22" s="8"/>
      <c r="Q22" s="8"/>
      <c r="R22" s="8"/>
      <c r="S22" s="8"/>
      <c r="T22" s="9"/>
    </row>
    <row r="23" spans="1:20">
      <c r="A23" s="6"/>
      <c r="B23" s="7"/>
      <c r="C23" s="7" t="s">
        <v>71</v>
      </c>
      <c r="D23" s="7">
        <f>SUM(D22)</f>
        <v>16311.66</v>
      </c>
      <c r="E23" s="8"/>
      <c r="F23" s="57">
        <f>SUM(F22)</f>
        <v>1</v>
      </c>
      <c r="G23" s="54"/>
      <c r="H23" s="8"/>
      <c r="I23" s="20" t="s">
        <v>21</v>
      </c>
      <c r="J23" s="46" t="s">
        <v>71</v>
      </c>
      <c r="K23" s="21">
        <f>SUM(K21:K22)</f>
        <v>18311.66</v>
      </c>
      <c r="L23" s="8"/>
      <c r="M23" s="8"/>
      <c r="N23" s="8"/>
      <c r="O23" s="8"/>
      <c r="P23" s="8"/>
      <c r="Q23" s="8"/>
      <c r="R23" s="8"/>
      <c r="S23" s="8"/>
      <c r="T23" s="9"/>
    </row>
    <row r="24" spans="1:20">
      <c r="A24" s="6"/>
      <c r="B24" s="7"/>
      <c r="C24" s="7"/>
      <c r="D24" s="7"/>
      <c r="E24" s="8"/>
      <c r="F24" s="19"/>
      <c r="G24" s="15"/>
      <c r="H24" s="8"/>
      <c r="I24" s="14"/>
      <c r="K24" s="14"/>
      <c r="L24" s="8"/>
      <c r="M24" s="8"/>
      <c r="N24" s="8"/>
      <c r="O24" s="8"/>
      <c r="P24" s="8"/>
      <c r="Q24" s="8"/>
      <c r="R24" s="8"/>
      <c r="S24" s="8"/>
      <c r="T24" s="9"/>
    </row>
    <row r="25" spans="1:20">
      <c r="A25" s="6"/>
      <c r="B25" s="7"/>
      <c r="C25" s="7"/>
      <c r="D25" s="7"/>
      <c r="E25" s="8"/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9"/>
    </row>
    <row r="26" spans="1:20">
      <c r="A26" s="6"/>
      <c r="B26" s="7"/>
      <c r="C26" s="12" t="s">
        <v>43</v>
      </c>
      <c r="D26" s="58">
        <f>D23+D14</f>
        <v>36797.71</v>
      </c>
      <c r="E26" s="8"/>
      <c r="F26" s="7"/>
      <c r="G26" s="8"/>
      <c r="H26" s="8"/>
      <c r="I26" s="8"/>
      <c r="J26" s="12" t="s">
        <v>43</v>
      </c>
      <c r="K26" s="59">
        <f>K23+K14</f>
        <v>40797.71</v>
      </c>
      <c r="L26" s="8"/>
      <c r="M26" s="8"/>
      <c r="N26" s="8"/>
      <c r="O26" s="8"/>
      <c r="P26" s="8"/>
      <c r="Q26" s="8"/>
      <c r="R26" s="8"/>
      <c r="S26" s="8"/>
      <c r="T26" s="9"/>
    </row>
    <row r="27" spans="1:20">
      <c r="A27" s="6"/>
      <c r="B27" s="7"/>
      <c r="C27" s="7"/>
      <c r="D27" s="7"/>
      <c r="E27" s="8"/>
      <c r="F27" s="7"/>
      <c r="G27" s="8"/>
      <c r="H27" s="8"/>
      <c r="I27" s="8"/>
      <c r="J27" s="20" t="s">
        <v>53</v>
      </c>
      <c r="K27" s="14">
        <f>K26-D26</f>
        <v>4000</v>
      </c>
      <c r="L27" s="8"/>
      <c r="M27" s="8"/>
      <c r="N27" s="8"/>
      <c r="O27" s="8"/>
      <c r="P27" s="8"/>
      <c r="Q27" s="8"/>
      <c r="R27" s="8"/>
      <c r="S27" s="8"/>
      <c r="T27" s="9"/>
    </row>
    <row r="28" spans="1:20">
      <c r="A28" s="6"/>
      <c r="B28" s="7"/>
      <c r="C28" s="7"/>
      <c r="D28" s="7"/>
      <c r="E28" s="8"/>
      <c r="F28" s="7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9"/>
    </row>
    <row r="29" spans="1:20">
      <c r="A29" s="6"/>
      <c r="B29" s="17"/>
      <c r="C29" s="17"/>
      <c r="D29" s="17"/>
      <c r="E29" s="8"/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/>
    </row>
    <row r="30" spans="1:20">
      <c r="A30" s="6"/>
      <c r="B30" s="7"/>
      <c r="C30" s="7"/>
      <c r="D30" s="7"/>
      <c r="E30" s="8"/>
      <c r="F30" s="7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/>
    </row>
    <row r="31" spans="1:20">
      <c r="A31" s="6"/>
      <c r="B31" s="40"/>
      <c r="C31" s="17"/>
      <c r="D31" s="17"/>
      <c r="E31" s="41"/>
      <c r="F31" s="17"/>
      <c r="G31" s="41"/>
      <c r="H31" s="14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9"/>
    </row>
    <row r="32" spans="1:20">
      <c r="A32" s="16" t="s">
        <v>14</v>
      </c>
      <c r="B32" s="52" t="s">
        <v>58</v>
      </c>
      <c r="C32" s="7"/>
      <c r="D32" s="7"/>
      <c r="E32" s="8"/>
      <c r="F32" s="7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9"/>
    </row>
    <row r="33" spans="1:20">
      <c r="A33" s="16" t="s">
        <v>55</v>
      </c>
      <c r="B33" s="52" t="s">
        <v>57</v>
      </c>
      <c r="C33" s="7"/>
      <c r="D33" s="7"/>
      <c r="E33" s="8"/>
      <c r="F33" s="7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9"/>
    </row>
    <row r="34" spans="1:20">
      <c r="A34" s="6" t="s">
        <v>13</v>
      </c>
      <c r="B34" s="53" t="s">
        <v>59</v>
      </c>
      <c r="C34" s="12"/>
      <c r="D34" s="12"/>
      <c r="E34" s="12"/>
      <c r="F34" s="12"/>
      <c r="G34" s="12"/>
      <c r="H34" s="8"/>
      <c r="I34" s="8"/>
      <c r="J34" s="14"/>
      <c r="K34" s="15"/>
      <c r="L34" s="8"/>
      <c r="M34" s="8"/>
      <c r="N34" s="8"/>
      <c r="O34" s="8"/>
      <c r="P34" s="8"/>
      <c r="Q34" s="8"/>
      <c r="R34" s="8"/>
      <c r="S34" s="8"/>
      <c r="T34" s="9"/>
    </row>
    <row r="35" spans="1:20">
      <c r="A35" s="16"/>
      <c r="B35" s="7"/>
      <c r="C35" s="22"/>
      <c r="D35" s="23"/>
      <c r="E35" s="8"/>
      <c r="F35" s="19"/>
      <c r="G35" s="15"/>
      <c r="H35" s="8"/>
      <c r="I35" s="8"/>
      <c r="J35" s="14"/>
      <c r="K35" s="15"/>
      <c r="L35" s="8"/>
      <c r="M35" s="8"/>
      <c r="N35" s="8"/>
      <c r="O35" s="8"/>
      <c r="P35" s="8"/>
      <c r="Q35" s="8"/>
      <c r="R35" s="8"/>
      <c r="S35" s="8"/>
      <c r="T35" s="9"/>
    </row>
    <row r="36" spans="1:20">
      <c r="A36" s="6"/>
      <c r="B36" s="7"/>
      <c r="C36" s="7"/>
      <c r="D36" s="7"/>
      <c r="E36" s="8"/>
      <c r="F36" s="19"/>
      <c r="G36" s="15"/>
      <c r="H36" s="8"/>
      <c r="I36" s="20"/>
      <c r="J36" s="21"/>
      <c r="K36" s="15"/>
      <c r="L36" s="8"/>
      <c r="M36" s="8"/>
      <c r="N36" s="8"/>
      <c r="O36" s="8"/>
      <c r="P36" s="8"/>
      <c r="Q36" s="8"/>
      <c r="R36" s="8"/>
      <c r="S36" s="8"/>
      <c r="T36" s="9"/>
    </row>
    <row r="37" spans="1:20">
      <c r="A37" s="6"/>
      <c r="B37" s="7"/>
      <c r="C37" s="7"/>
      <c r="D37" s="7"/>
      <c r="E37" s="8"/>
      <c r="F37" s="19"/>
      <c r="G37" s="15"/>
      <c r="H37" s="8"/>
      <c r="I37" s="14"/>
      <c r="J37" s="14"/>
      <c r="K37" s="15"/>
      <c r="L37" s="8"/>
      <c r="M37" s="8"/>
      <c r="N37" s="8"/>
      <c r="O37" s="8"/>
      <c r="P37" s="8"/>
      <c r="Q37" s="8"/>
      <c r="R37" s="8"/>
      <c r="S37" s="8"/>
      <c r="T37" s="9"/>
    </row>
    <row r="38" spans="1:20">
      <c r="A38" s="6"/>
      <c r="B38" s="7"/>
      <c r="C38" s="7"/>
      <c r="D38" s="7"/>
      <c r="E38" s="8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9"/>
    </row>
    <row r="39" spans="1:20">
      <c r="A39" s="6"/>
      <c r="B39" s="7"/>
      <c r="C39" s="7"/>
      <c r="D39" s="7"/>
      <c r="E39" s="8"/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9"/>
    </row>
    <row r="40" spans="1:20">
      <c r="A40" s="6"/>
      <c r="B40" s="7"/>
      <c r="C40" s="7"/>
      <c r="D40" s="7"/>
      <c r="E40" s="8"/>
      <c r="F40" s="7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9"/>
    </row>
    <row r="41" spans="1:20">
      <c r="A41" s="6"/>
      <c r="B41" s="7"/>
      <c r="C41" s="7"/>
      <c r="D41" s="7"/>
      <c r="E41" s="8"/>
      <c r="F41" s="7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9"/>
    </row>
    <row r="42" spans="1:20">
      <c r="A42" s="6"/>
      <c r="B42" s="7"/>
      <c r="C42" s="7"/>
      <c r="D42" s="7"/>
      <c r="E42" s="8"/>
      <c r="F42" s="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9"/>
    </row>
    <row r="43" spans="1:20">
      <c r="A43" s="6"/>
      <c r="B43" s="7"/>
      <c r="C43" s="7"/>
      <c r="D43" s="7"/>
      <c r="E43" s="8"/>
      <c r="F43" s="7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9"/>
    </row>
    <row r="44" spans="1:20">
      <c r="A44" s="6"/>
      <c r="B44" s="7"/>
      <c r="C44" s="7"/>
      <c r="D44" s="7"/>
      <c r="E44" s="8"/>
      <c r="F44" s="7"/>
      <c r="G44" s="1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9"/>
    </row>
    <row r="45" spans="1:20" ht="14.95" thickBot="1">
      <c r="A45" s="24"/>
      <c r="B45" s="25"/>
      <c r="C45" s="25"/>
      <c r="D45" s="25"/>
      <c r="E45" s="26"/>
      <c r="F45" s="25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</row>
    <row r="46" spans="1:20" ht="14.95" thickTop="1"/>
    <row r="50" spans="1:20" ht="14.95" thickBot="1"/>
    <row r="51" spans="1:20" ht="14.95" thickTop="1">
      <c r="A51" s="61" t="s">
        <v>51</v>
      </c>
      <c r="B51" s="62">
        <v>45138</v>
      </c>
      <c r="C51" s="3"/>
      <c r="D51" s="3"/>
      <c r="E51" s="4"/>
      <c r="F51" s="3"/>
      <c r="G51" s="4"/>
      <c r="H51" s="4"/>
      <c r="I51" s="4"/>
      <c r="J51" s="4"/>
      <c r="K51" s="4"/>
      <c r="L51" s="4"/>
      <c r="M51" s="4"/>
      <c r="N51" s="4" t="s">
        <v>47</v>
      </c>
      <c r="O51" s="4" t="s">
        <v>48</v>
      </c>
      <c r="P51" s="4"/>
      <c r="Q51" s="4"/>
      <c r="R51" s="4"/>
      <c r="S51" s="4"/>
      <c r="T51" s="5"/>
    </row>
    <row r="52" spans="1:20">
      <c r="A52" s="47" t="s">
        <v>50</v>
      </c>
      <c r="B52" s="60" t="s">
        <v>67</v>
      </c>
      <c r="C52" s="17"/>
      <c r="D52" s="17"/>
      <c r="E52" s="41"/>
      <c r="F52" s="17"/>
      <c r="G52" s="8"/>
      <c r="H52" s="8"/>
      <c r="I52" s="8"/>
      <c r="J52" s="8"/>
      <c r="K52" s="8"/>
      <c r="L52" s="8"/>
      <c r="M52" s="8" t="s">
        <v>55</v>
      </c>
      <c r="N52" s="50">
        <f>K60</f>
        <v>2973.96</v>
      </c>
      <c r="O52" s="55">
        <f>N52/N55</f>
        <v>8.7656093462577217E-2</v>
      </c>
      <c r="P52" s="8"/>
      <c r="Q52" s="8"/>
      <c r="R52" s="8"/>
      <c r="S52" s="8"/>
      <c r="T52" s="9"/>
    </row>
    <row r="53" spans="1:20">
      <c r="B53" s="8" t="s">
        <v>70</v>
      </c>
      <c r="C53" s="17"/>
      <c r="D53" s="17"/>
      <c r="E53" s="41"/>
      <c r="F53" s="17"/>
      <c r="G53" s="8"/>
      <c r="H53" s="8"/>
      <c r="I53" s="8"/>
      <c r="J53" s="8"/>
      <c r="K53" s="8"/>
      <c r="L53" s="8"/>
      <c r="M53" s="8" t="str">
        <f>I61</f>
        <v>MG20180131</v>
      </c>
      <c r="N53" s="50">
        <f>K61</f>
        <v>16497.59</v>
      </c>
      <c r="O53" s="55">
        <f>N53/N55</f>
        <v>0.4862588235710229</v>
      </c>
      <c r="P53" s="8"/>
      <c r="Q53" s="8"/>
      <c r="R53" s="8"/>
      <c r="S53" s="8"/>
      <c r="T53" s="9"/>
    </row>
    <row r="54" spans="1:20">
      <c r="A54" s="47"/>
      <c r="B54" s="8" t="str">
        <f>I61&amp;":"</f>
        <v>MG20180131:</v>
      </c>
      <c r="C54" s="17" t="s">
        <v>69</v>
      </c>
      <c r="D54" s="17"/>
      <c r="E54" s="8"/>
      <c r="F54" s="7"/>
      <c r="G54" s="8"/>
      <c r="H54" s="8"/>
      <c r="I54" s="8"/>
      <c r="J54" s="8"/>
      <c r="K54" s="8"/>
      <c r="L54" s="8"/>
      <c r="M54" s="8" t="str">
        <f>I70</f>
        <v>CM20191031</v>
      </c>
      <c r="N54" s="14">
        <f>K70</f>
        <v>14456.04</v>
      </c>
      <c r="O54" s="55">
        <f>N54/N55</f>
        <v>0.42608508296639996</v>
      </c>
      <c r="P54" s="8"/>
      <c r="Q54" s="8"/>
      <c r="R54" s="8"/>
      <c r="S54" s="8"/>
      <c r="T54" s="9"/>
    </row>
    <row r="55" spans="1:20">
      <c r="A55" s="42"/>
      <c r="B55" s="7"/>
      <c r="C55" s="7"/>
      <c r="D55" s="7"/>
      <c r="E55" s="8"/>
      <c r="F55" s="7"/>
      <c r="G55" s="8"/>
      <c r="H55" s="8"/>
      <c r="I55" s="8"/>
      <c r="J55" s="8"/>
      <c r="K55" s="8"/>
      <c r="L55" s="8"/>
      <c r="M55" s="8"/>
      <c r="N55" s="14">
        <f>SUM(N52:N54)</f>
        <v>33927.589999999997</v>
      </c>
      <c r="O55" s="15">
        <f>SUM(O52:O54)</f>
        <v>1</v>
      </c>
      <c r="P55" s="8"/>
      <c r="Q55" s="8"/>
      <c r="R55" s="8"/>
      <c r="S55" s="8"/>
      <c r="T55" s="9"/>
    </row>
    <row r="56" spans="1:20">
      <c r="A56" s="6"/>
      <c r="B56" s="7"/>
      <c r="C56" s="7"/>
      <c r="D56" s="7"/>
      <c r="E56" s="20" t="s">
        <v>61</v>
      </c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9"/>
    </row>
    <row r="57" spans="1:20">
      <c r="A57" s="49" t="str">
        <f>"PURCHASING POWER "&amp;E60&amp;":"</f>
        <v>PURCHASING POWER BRK-5QX13608:</v>
      </c>
      <c r="B57" s="7"/>
      <c r="C57" s="7">
        <v>20818.02</v>
      </c>
      <c r="D57" s="7"/>
      <c r="E57" s="20" t="s">
        <v>60</v>
      </c>
      <c r="F57" s="7" t="str">
        <f>IF((0.05*C60)+(D61/4)&gt;K57,"TRUE","FALSE")</f>
        <v>FALSE</v>
      </c>
      <c r="G57" s="8"/>
      <c r="H57" s="8"/>
      <c r="I57" s="51" t="str">
        <f>"PURCHASING POWER "&amp;M60&amp;":"</f>
        <v>PURCHASING POWER :</v>
      </c>
      <c r="J57" s="8"/>
      <c r="K57" s="50">
        <f>C57-SUM(J60:J61)</f>
        <v>19318.02</v>
      </c>
      <c r="L57" s="8"/>
      <c r="M57" s="8"/>
      <c r="N57" s="8"/>
      <c r="O57" s="8"/>
      <c r="P57" s="8"/>
      <c r="Q57" s="8"/>
      <c r="R57" s="8"/>
      <c r="S57" s="8"/>
      <c r="T57" s="9"/>
    </row>
    <row r="58" spans="1:20">
      <c r="A58" s="6"/>
      <c r="B58" s="7"/>
      <c r="C58" s="7"/>
      <c r="D58" s="7"/>
      <c r="E58" s="8"/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9"/>
    </row>
    <row r="59" spans="1:20">
      <c r="A59" s="11"/>
      <c r="B59" s="12" t="s">
        <v>19</v>
      </c>
      <c r="C59" s="12" t="s">
        <v>20</v>
      </c>
      <c r="D59" s="12" t="s">
        <v>21</v>
      </c>
      <c r="E59" s="12" t="s">
        <v>32</v>
      </c>
      <c r="F59" s="12" t="s">
        <v>22</v>
      </c>
      <c r="G59" s="12"/>
      <c r="H59" s="8"/>
      <c r="I59" s="13"/>
      <c r="J59" s="40" t="s">
        <v>49</v>
      </c>
      <c r="K59" s="21" t="s">
        <v>47</v>
      </c>
      <c r="L59" s="20" t="s">
        <v>66</v>
      </c>
      <c r="M59" s="8"/>
      <c r="N59" s="8"/>
      <c r="O59" s="8"/>
      <c r="P59" s="8"/>
      <c r="Q59" s="8"/>
      <c r="R59" s="8"/>
      <c r="S59" s="8"/>
      <c r="T59" s="9"/>
    </row>
    <row r="60" spans="1:20">
      <c r="A60" s="16" t="s">
        <v>55</v>
      </c>
      <c r="B60" s="7">
        <v>1464.18</v>
      </c>
      <c r="C60" s="17">
        <v>1509.78</v>
      </c>
      <c r="D60" s="7">
        <f>SUM(B60:C60)</f>
        <v>2973.96</v>
      </c>
      <c r="E60" s="8" t="s">
        <v>34</v>
      </c>
      <c r="F60" s="56">
        <f>D60/D62</f>
        <v>0.16548155278760041</v>
      </c>
      <c r="G60" s="15"/>
      <c r="H60" s="8"/>
      <c r="I60" s="8" t="str">
        <f>A60</f>
        <v>CMT20200817</v>
      </c>
      <c r="J60" s="46">
        <v>0</v>
      </c>
      <c r="K60" s="50">
        <f>J60+D60</f>
        <v>2973.96</v>
      </c>
      <c r="L60" s="14">
        <f>J60+C60</f>
        <v>1509.78</v>
      </c>
      <c r="M60" s="8"/>
      <c r="N60" s="8"/>
      <c r="O60" s="8"/>
      <c r="P60" s="8"/>
      <c r="Q60" s="8"/>
      <c r="R60" s="8"/>
      <c r="S60" s="8"/>
      <c r="T60" s="9"/>
    </row>
    <row r="61" spans="1:20">
      <c r="A61" s="16" t="s">
        <v>13</v>
      </c>
      <c r="B61" s="7">
        <v>13341.29</v>
      </c>
      <c r="C61" s="17">
        <v>1656.3</v>
      </c>
      <c r="D61" s="7">
        <f>SUM(B61:C61)</f>
        <v>14997.59</v>
      </c>
      <c r="E61" s="8" t="s">
        <v>34</v>
      </c>
      <c r="F61" s="56">
        <f>D61/D62</f>
        <v>0.83451844721239965</v>
      </c>
      <c r="G61" s="15"/>
      <c r="H61" s="8"/>
      <c r="I61" s="8" t="str">
        <f>A61</f>
        <v>MG20180131</v>
      </c>
      <c r="J61" s="46">
        <v>1500</v>
      </c>
      <c r="K61" s="50">
        <f>J61+D61</f>
        <v>16497.59</v>
      </c>
      <c r="L61" s="50">
        <f>J61+C61</f>
        <v>3156.3</v>
      </c>
      <c r="M61" s="8"/>
      <c r="N61" s="8"/>
      <c r="O61" s="8"/>
      <c r="P61" s="8"/>
      <c r="Q61" s="8"/>
      <c r="R61" s="8"/>
      <c r="S61" s="8"/>
      <c r="T61" s="9"/>
    </row>
    <row r="62" spans="1:20">
      <c r="A62" s="6"/>
      <c r="B62" s="7"/>
      <c r="C62" s="7"/>
      <c r="D62" s="7">
        <f>SUM(D60:D61)</f>
        <v>17971.55</v>
      </c>
      <c r="E62" s="8"/>
      <c r="F62" s="19">
        <f>SUM(F60:F61)</f>
        <v>1</v>
      </c>
      <c r="G62" s="54"/>
      <c r="H62" s="8"/>
      <c r="I62" s="20" t="s">
        <v>21</v>
      </c>
      <c r="J62" s="46"/>
      <c r="K62" s="21">
        <f>SUM(K59:K61)</f>
        <v>19471.55</v>
      </c>
      <c r="L62" s="8"/>
      <c r="M62" s="8"/>
      <c r="N62" s="8"/>
      <c r="O62" s="8"/>
      <c r="P62" s="8"/>
      <c r="Q62" s="8"/>
      <c r="R62" s="8"/>
      <c r="S62" s="8"/>
      <c r="T62" s="9"/>
    </row>
    <row r="63" spans="1:20">
      <c r="A63" s="6"/>
      <c r="B63" s="7"/>
      <c r="C63" s="7"/>
      <c r="D63" s="7"/>
      <c r="E63" s="8"/>
      <c r="F63" s="7"/>
      <c r="G63" s="15"/>
      <c r="H63" s="8"/>
      <c r="I63" s="8"/>
      <c r="J63" s="46"/>
      <c r="K63" s="8"/>
      <c r="L63" s="8"/>
      <c r="M63" s="8"/>
      <c r="N63" s="8"/>
      <c r="O63" s="8"/>
      <c r="P63" s="8"/>
      <c r="Q63" s="8"/>
      <c r="R63" s="8"/>
      <c r="S63" s="8"/>
      <c r="T63" s="9"/>
    </row>
    <row r="64" spans="1:20">
      <c r="A64" s="6"/>
      <c r="B64" s="7"/>
      <c r="C64" s="7"/>
      <c r="D64" s="7"/>
      <c r="E64" s="8"/>
      <c r="F64" s="7"/>
      <c r="G64" s="8"/>
      <c r="H64" s="8"/>
      <c r="I64" s="8"/>
      <c r="J64" s="46"/>
      <c r="K64" s="8"/>
      <c r="L64" s="8"/>
      <c r="M64" s="8"/>
      <c r="N64" s="8"/>
      <c r="O64" s="8"/>
      <c r="P64" s="8"/>
      <c r="Q64" s="8"/>
      <c r="R64" s="8"/>
      <c r="S64" s="8"/>
      <c r="T64" s="9"/>
    </row>
    <row r="65" spans="1:20">
      <c r="A65" s="6"/>
      <c r="B65" s="7"/>
      <c r="C65" s="7"/>
      <c r="D65" s="7"/>
      <c r="E65" s="8"/>
      <c r="F65" s="7"/>
      <c r="G65" s="8"/>
      <c r="H65" s="8"/>
      <c r="I65" s="8"/>
      <c r="J65" s="46"/>
      <c r="K65" s="8"/>
      <c r="L65" s="8"/>
      <c r="M65" s="8"/>
      <c r="N65" s="8"/>
      <c r="O65" s="8"/>
      <c r="P65" s="8"/>
      <c r="Q65" s="8"/>
      <c r="R65" s="8"/>
      <c r="S65" s="8"/>
      <c r="T65" s="9"/>
    </row>
    <row r="66" spans="1:20">
      <c r="A66" s="6"/>
      <c r="B66" s="7"/>
      <c r="C66" s="7"/>
      <c r="D66" s="7"/>
      <c r="E66" s="8"/>
      <c r="F66" s="7"/>
      <c r="G66" s="8"/>
      <c r="H66" s="8"/>
      <c r="I66" s="8"/>
      <c r="J66" s="46"/>
      <c r="K66" s="8"/>
      <c r="L66" s="8"/>
      <c r="M66" s="8"/>
      <c r="N66" s="8"/>
      <c r="O66" s="8"/>
      <c r="P66" s="8"/>
      <c r="Q66" s="8"/>
      <c r="R66" s="8"/>
      <c r="S66" s="8"/>
      <c r="T66" s="9"/>
    </row>
    <row r="67" spans="1:20">
      <c r="A67" s="6"/>
      <c r="B67" s="7"/>
      <c r="C67" s="7"/>
      <c r="D67" s="7"/>
      <c r="E67" s="8"/>
      <c r="F67" s="7"/>
      <c r="G67" s="8"/>
      <c r="H67" s="8"/>
      <c r="I67" s="8"/>
      <c r="J67" s="46"/>
      <c r="K67" s="8"/>
      <c r="L67" s="8"/>
      <c r="M67" s="8"/>
      <c r="N67" s="8"/>
      <c r="O67" s="8"/>
      <c r="P67" s="8"/>
      <c r="Q67" s="8"/>
      <c r="R67" s="8"/>
      <c r="S67" s="8"/>
      <c r="T67" s="9"/>
    </row>
    <row r="68" spans="1:20">
      <c r="A68" s="42" t="str">
        <f>"PURCHASING POWER "&amp;E70&amp;":"</f>
        <v>PURCHASING POWER BRK-54X61101:</v>
      </c>
      <c r="B68" s="7"/>
      <c r="C68" s="7">
        <v>206048.96</v>
      </c>
      <c r="D68" s="7"/>
      <c r="E68" s="8"/>
      <c r="F68" s="7"/>
      <c r="G68" s="8"/>
      <c r="H68" s="8"/>
      <c r="I68" s="12" t="str">
        <f>"PURCHASING POWER "&amp;M70&amp;":"</f>
        <v>PURCHASING POWER :</v>
      </c>
      <c r="J68" s="46"/>
      <c r="K68" s="14">
        <f>C68-SUM(J70:J71)</f>
        <v>204048.96</v>
      </c>
      <c r="L68" s="8"/>
      <c r="M68" s="8"/>
      <c r="N68" s="8"/>
      <c r="O68" s="8"/>
      <c r="P68" s="8"/>
      <c r="Q68" s="8"/>
      <c r="R68" s="8"/>
      <c r="S68" s="8"/>
      <c r="T68" s="9"/>
    </row>
    <row r="69" spans="1:20">
      <c r="A69" s="6"/>
      <c r="B69" s="12" t="s">
        <v>19</v>
      </c>
      <c r="C69" s="12" t="s">
        <v>20</v>
      </c>
      <c r="D69" s="12" t="s">
        <v>21</v>
      </c>
      <c r="E69" s="12" t="s">
        <v>32</v>
      </c>
      <c r="F69" s="12" t="s">
        <v>22</v>
      </c>
      <c r="G69" s="12"/>
      <c r="H69" s="8"/>
      <c r="I69" s="8"/>
      <c r="J69" s="46"/>
      <c r="K69" s="14"/>
      <c r="L69" s="8"/>
      <c r="M69" s="8"/>
      <c r="N69" s="8"/>
      <c r="O69" s="8"/>
      <c r="P69" s="8"/>
      <c r="Q69" s="8"/>
      <c r="R69" s="8"/>
      <c r="S69" s="8"/>
      <c r="T69" s="9"/>
    </row>
    <row r="70" spans="1:20">
      <c r="A70" s="16" t="s">
        <v>14</v>
      </c>
      <c r="B70" s="7">
        <v>10858.52</v>
      </c>
      <c r="C70" s="17">
        <v>1597.52</v>
      </c>
      <c r="D70" s="7">
        <f>SUM(B70:C70)</f>
        <v>12456.04</v>
      </c>
      <c r="E70" s="8" t="s">
        <v>33</v>
      </c>
      <c r="F70" s="57">
        <f>D70/D71</f>
        <v>1</v>
      </c>
      <c r="G70" s="15"/>
      <c r="H70" s="8"/>
      <c r="I70" s="8" t="str">
        <f>A70</f>
        <v>CM20191031</v>
      </c>
      <c r="J70" s="46">
        <v>2000</v>
      </c>
      <c r="K70" s="14">
        <f>D70+J70</f>
        <v>14456.04</v>
      </c>
      <c r="L70" s="14">
        <f>J70+C70</f>
        <v>3597.52</v>
      </c>
      <c r="M70" s="8"/>
      <c r="N70" s="8"/>
      <c r="O70" s="8"/>
      <c r="P70" s="8"/>
      <c r="Q70" s="8"/>
      <c r="R70" s="8"/>
      <c r="S70" s="8"/>
      <c r="T70" s="9"/>
    </row>
    <row r="71" spans="1:20">
      <c r="A71" s="6"/>
      <c r="B71" s="7"/>
      <c r="C71" s="7"/>
      <c r="D71" s="7">
        <f>SUM(D70)</f>
        <v>12456.04</v>
      </c>
      <c r="E71" s="8"/>
      <c r="F71" s="57">
        <f>SUM(F70)</f>
        <v>1</v>
      </c>
      <c r="G71" s="54"/>
      <c r="H71" s="8"/>
      <c r="I71" s="20" t="s">
        <v>21</v>
      </c>
      <c r="J71" s="46"/>
      <c r="K71" s="21">
        <f>SUM(K69:K70)</f>
        <v>14456.04</v>
      </c>
      <c r="L71" s="8"/>
      <c r="M71" s="8"/>
      <c r="N71" s="8"/>
      <c r="O71" s="8"/>
      <c r="P71" s="8"/>
      <c r="Q71" s="8"/>
      <c r="R71" s="8"/>
      <c r="S71" s="8"/>
      <c r="T71" s="9"/>
    </row>
    <row r="72" spans="1:20">
      <c r="A72" s="6"/>
      <c r="B72" s="7"/>
      <c r="C72" s="7"/>
      <c r="D72" s="7"/>
      <c r="E72" s="8"/>
      <c r="F72" s="19"/>
      <c r="G72" s="15"/>
      <c r="H72" s="8"/>
      <c r="I72" s="14"/>
      <c r="K72" s="14"/>
      <c r="L72" s="8"/>
      <c r="M72" s="8"/>
      <c r="N72" s="8"/>
      <c r="O72" s="8"/>
      <c r="P72" s="8"/>
      <c r="Q72" s="8"/>
      <c r="R72" s="8"/>
      <c r="S72" s="8"/>
      <c r="T72" s="9"/>
    </row>
    <row r="73" spans="1:20">
      <c r="A73" s="6"/>
      <c r="B73" s="7"/>
      <c r="C73" s="7"/>
      <c r="D73" s="7"/>
      <c r="E73" s="8"/>
      <c r="F73" s="7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9"/>
    </row>
    <row r="74" spans="1:20">
      <c r="A74" s="6"/>
      <c r="B74" s="7"/>
      <c r="C74" s="12" t="s">
        <v>43</v>
      </c>
      <c r="D74" s="58">
        <f>D71+D62</f>
        <v>30427.59</v>
      </c>
      <c r="E74" s="8"/>
      <c r="F74" s="7"/>
      <c r="G74" s="8"/>
      <c r="H74" s="8"/>
      <c r="I74" s="8"/>
      <c r="J74" s="12" t="s">
        <v>43</v>
      </c>
      <c r="K74" s="59">
        <f>K71+K62</f>
        <v>33927.589999999997</v>
      </c>
      <c r="L74" s="8"/>
      <c r="M74" s="8"/>
      <c r="N74" s="8"/>
      <c r="O74" s="8"/>
      <c r="P74" s="8"/>
      <c r="Q74" s="8"/>
      <c r="R74" s="8"/>
      <c r="S74" s="8"/>
      <c r="T74" s="9"/>
    </row>
    <row r="75" spans="1:20">
      <c r="A75" s="6"/>
      <c r="B75" s="7"/>
      <c r="C75" s="7"/>
      <c r="D75" s="7"/>
      <c r="E75" s="8"/>
      <c r="F75" s="7"/>
      <c r="G75" s="8"/>
      <c r="H75" s="8"/>
      <c r="I75" s="8"/>
      <c r="J75" s="20" t="s">
        <v>53</v>
      </c>
      <c r="K75" s="14">
        <f>K74-D74</f>
        <v>3499.9999999999964</v>
      </c>
      <c r="L75" s="8"/>
      <c r="M75" s="8"/>
      <c r="N75" s="8"/>
      <c r="O75" s="8"/>
      <c r="P75" s="8"/>
      <c r="Q75" s="8"/>
      <c r="R75" s="8"/>
      <c r="S75" s="8"/>
      <c r="T75" s="9"/>
    </row>
    <row r="76" spans="1:20">
      <c r="A76" s="6"/>
      <c r="B76" s="7"/>
      <c r="C76" s="7"/>
      <c r="D76" s="7"/>
      <c r="E76" s="8"/>
      <c r="F76" s="7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9"/>
    </row>
    <row r="77" spans="1:20">
      <c r="A77" s="6"/>
      <c r="B77" s="17"/>
      <c r="C77" s="17"/>
      <c r="D77" s="17"/>
      <c r="E77" s="8"/>
      <c r="F77" s="7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9"/>
    </row>
    <row r="78" spans="1:20">
      <c r="A78" s="6"/>
      <c r="B78" s="7"/>
      <c r="C78" s="7"/>
      <c r="D78" s="7"/>
      <c r="E78" s="8"/>
      <c r="F78" s="7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9"/>
    </row>
    <row r="79" spans="1:20">
      <c r="A79" s="6"/>
      <c r="B79" s="40"/>
      <c r="C79" s="17"/>
      <c r="D79" s="17"/>
      <c r="E79" s="41"/>
      <c r="F79" s="17"/>
      <c r="G79" s="41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9"/>
    </row>
    <row r="80" spans="1:20">
      <c r="A80" s="16" t="s">
        <v>14</v>
      </c>
      <c r="B80" s="52" t="s">
        <v>58</v>
      </c>
      <c r="C80" s="7"/>
      <c r="D80" s="7"/>
      <c r="E80" s="8"/>
      <c r="F80" s="7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9"/>
    </row>
    <row r="81" spans="1:20">
      <c r="A81" s="16" t="s">
        <v>55</v>
      </c>
      <c r="B81" s="52" t="s">
        <v>57</v>
      </c>
      <c r="C81" s="7"/>
      <c r="D81" s="7"/>
      <c r="E81" s="8"/>
      <c r="F81" s="7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9"/>
    </row>
    <row r="82" spans="1:20">
      <c r="A82" s="6" t="s">
        <v>13</v>
      </c>
      <c r="B82" s="53" t="s">
        <v>59</v>
      </c>
      <c r="C82" s="12"/>
      <c r="D82" s="12"/>
      <c r="E82" s="12"/>
      <c r="F82" s="12"/>
      <c r="G82" s="12"/>
      <c r="H82" s="8"/>
      <c r="I82" s="8"/>
      <c r="J82" s="14"/>
      <c r="K82" s="15"/>
      <c r="L82" s="8"/>
      <c r="M82" s="8"/>
      <c r="N82" s="8"/>
      <c r="O82" s="8"/>
      <c r="P82" s="8"/>
      <c r="Q82" s="8"/>
      <c r="R82" s="8"/>
      <c r="S82" s="8"/>
      <c r="T82" s="9"/>
    </row>
    <row r="83" spans="1:20">
      <c r="A83" s="16"/>
      <c r="B83" s="7"/>
      <c r="C83" s="22"/>
      <c r="D83" s="23"/>
      <c r="E83" s="8"/>
      <c r="F83" s="19"/>
      <c r="G83" s="15"/>
      <c r="H83" s="8"/>
      <c r="I83" s="8"/>
      <c r="J83" s="14"/>
      <c r="K83" s="15"/>
      <c r="L83" s="8"/>
      <c r="M83" s="8"/>
      <c r="N83" s="8"/>
      <c r="O83" s="8"/>
      <c r="P83" s="8"/>
      <c r="Q83" s="8"/>
      <c r="R83" s="8"/>
      <c r="S83" s="8"/>
      <c r="T83" s="9"/>
    </row>
    <row r="84" spans="1:20">
      <c r="A84" s="6"/>
      <c r="B84" s="7"/>
      <c r="C84" s="7"/>
      <c r="D84" s="7"/>
      <c r="E84" s="8"/>
      <c r="F84" s="19"/>
      <c r="G84" s="15"/>
      <c r="H84" s="8"/>
      <c r="I84" s="20"/>
      <c r="J84" s="21"/>
      <c r="K84" s="15"/>
      <c r="L84" s="8"/>
      <c r="M84" s="8"/>
      <c r="N84" s="8"/>
      <c r="O84" s="8"/>
      <c r="P84" s="8"/>
      <c r="Q84" s="8"/>
      <c r="R84" s="8"/>
      <c r="S84" s="8"/>
      <c r="T84" s="9"/>
    </row>
    <row r="85" spans="1:20">
      <c r="A85" s="6"/>
      <c r="B85" s="7"/>
      <c r="C85" s="7"/>
      <c r="D85" s="7"/>
      <c r="E85" s="8"/>
      <c r="F85" s="19"/>
      <c r="G85" s="15"/>
      <c r="H85" s="8"/>
      <c r="I85" s="14"/>
      <c r="J85" s="14"/>
      <c r="K85" s="15"/>
      <c r="L85" s="8"/>
      <c r="M85" s="8"/>
      <c r="N85" s="8"/>
      <c r="O85" s="8"/>
      <c r="P85" s="8"/>
      <c r="Q85" s="8"/>
      <c r="R85" s="8"/>
      <c r="S85" s="8"/>
      <c r="T85" s="9"/>
    </row>
    <row r="86" spans="1:20">
      <c r="A86" s="6"/>
      <c r="B86" s="7"/>
      <c r="C86" s="7"/>
      <c r="D86" s="7"/>
      <c r="E86" s="8"/>
      <c r="F86" s="7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9"/>
    </row>
    <row r="87" spans="1:20">
      <c r="A87" s="6"/>
      <c r="B87" s="7"/>
      <c r="C87" s="7"/>
      <c r="D87" s="7"/>
      <c r="E87" s="8"/>
      <c r="F87" s="7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9"/>
    </row>
    <row r="88" spans="1:20">
      <c r="A88" s="6"/>
      <c r="B88" s="7"/>
      <c r="C88" s="7"/>
      <c r="D88" s="7"/>
      <c r="E88" s="8"/>
      <c r="F88" s="7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9"/>
    </row>
    <row r="89" spans="1:20">
      <c r="A89" s="6"/>
      <c r="B89" s="7"/>
      <c r="C89" s="7"/>
      <c r="D89" s="7"/>
      <c r="E89" s="8"/>
      <c r="F89" s="7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9"/>
    </row>
    <row r="90" spans="1:20">
      <c r="A90" s="6"/>
      <c r="B90" s="7"/>
      <c r="C90" s="7"/>
      <c r="D90" s="7"/>
      <c r="E90" s="8"/>
      <c r="F90" s="7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9"/>
    </row>
    <row r="91" spans="1:20">
      <c r="A91" s="6"/>
      <c r="B91" s="7"/>
      <c r="C91" s="7"/>
      <c r="D91" s="7"/>
      <c r="E91" s="8"/>
      <c r="F91" s="7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9"/>
    </row>
    <row r="92" spans="1:20">
      <c r="A92" s="6"/>
      <c r="B92" s="7"/>
      <c r="C92" s="7"/>
      <c r="D92" s="7"/>
      <c r="E92" s="8"/>
      <c r="F92" s="7"/>
      <c r="G92" s="14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/>
    </row>
    <row r="93" spans="1:20" ht="14.95" thickBot="1">
      <c r="A93" s="24"/>
      <c r="B93" s="25"/>
      <c r="C93" s="25"/>
      <c r="D93" s="25"/>
      <c r="E93" s="26"/>
      <c r="F93" s="25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7"/>
    </row>
    <row r="94" spans="1:20" ht="14.95" thickTop="1"/>
    <row r="98" spans="1:20" ht="14.95" thickBot="1"/>
    <row r="99" spans="1:20" ht="14.95" thickTop="1">
      <c r="A99" s="61" t="s">
        <v>51</v>
      </c>
      <c r="B99" s="62">
        <v>45138</v>
      </c>
      <c r="C99" s="3"/>
      <c r="D99" s="3"/>
      <c r="E99" s="4"/>
      <c r="F99" s="3"/>
      <c r="G99" s="4"/>
      <c r="H99" s="4"/>
      <c r="I99" s="4"/>
      <c r="J99" s="4"/>
      <c r="K99" s="4"/>
      <c r="L99" s="4"/>
      <c r="M99" s="4"/>
      <c r="N99" s="4" t="s">
        <v>47</v>
      </c>
      <c r="O99" s="4" t="s">
        <v>48</v>
      </c>
      <c r="P99" s="4"/>
      <c r="Q99" s="4"/>
      <c r="R99" s="4"/>
      <c r="S99" s="4"/>
      <c r="T99" s="5"/>
    </row>
    <row r="100" spans="1:20">
      <c r="A100" s="47" t="s">
        <v>50</v>
      </c>
      <c r="B100" s="60" t="s">
        <v>67</v>
      </c>
      <c r="C100" s="17"/>
      <c r="D100" s="17"/>
      <c r="E100" s="41"/>
      <c r="F100" s="17"/>
      <c r="G100" s="8"/>
      <c r="H100" s="8"/>
      <c r="I100" s="8"/>
      <c r="J100" s="8"/>
      <c r="K100" s="8"/>
      <c r="L100" s="8"/>
      <c r="M100" s="8" t="s">
        <v>55</v>
      </c>
      <c r="N100" s="50">
        <f>K108</f>
        <v>2973.96</v>
      </c>
      <c r="O100" s="55">
        <f>N100/N103</f>
        <v>8.7656093462577217E-2</v>
      </c>
      <c r="P100" s="8"/>
      <c r="Q100" s="8"/>
      <c r="R100" s="8"/>
      <c r="S100" s="8"/>
      <c r="T100" s="9"/>
    </row>
    <row r="101" spans="1:20">
      <c r="B101" s="8" t="s">
        <v>70</v>
      </c>
      <c r="C101" s="17"/>
      <c r="D101" s="17"/>
      <c r="E101" s="41"/>
      <c r="F101" s="17"/>
      <c r="G101" s="8"/>
      <c r="H101" s="8"/>
      <c r="I101" s="8"/>
      <c r="J101" s="8"/>
      <c r="K101" s="8"/>
      <c r="L101" s="8"/>
      <c r="M101" s="8" t="str">
        <f>I109</f>
        <v>MG20180131</v>
      </c>
      <c r="N101" s="50">
        <f>K109</f>
        <v>16497.59</v>
      </c>
      <c r="O101" s="55">
        <f>N101/N103</f>
        <v>0.4862588235710229</v>
      </c>
      <c r="P101" s="8"/>
      <c r="Q101" s="8"/>
      <c r="R101" s="8"/>
      <c r="S101" s="8"/>
      <c r="T101" s="9"/>
    </row>
    <row r="102" spans="1:20">
      <c r="A102" s="47"/>
      <c r="B102" s="8" t="str">
        <f>I109&amp;":"</f>
        <v>MG20180131:</v>
      </c>
      <c r="C102" s="17" t="s">
        <v>69</v>
      </c>
      <c r="D102" s="17"/>
      <c r="E102" s="8"/>
      <c r="F102" s="7"/>
      <c r="G102" s="8"/>
      <c r="H102" s="8"/>
      <c r="I102" s="8"/>
      <c r="J102" s="8"/>
      <c r="K102" s="8"/>
      <c r="L102" s="8"/>
      <c r="M102" s="8" t="str">
        <f>I118</f>
        <v>CM20191031</v>
      </c>
      <c r="N102" s="14">
        <f>K118</f>
        <v>14456.04</v>
      </c>
      <c r="O102" s="55">
        <f>N102/N103</f>
        <v>0.42608508296639996</v>
      </c>
      <c r="P102" s="8"/>
      <c r="Q102" s="8"/>
      <c r="R102" s="8"/>
      <c r="S102" s="8"/>
      <c r="T102" s="9"/>
    </row>
    <row r="103" spans="1:20">
      <c r="A103" s="42"/>
      <c r="B103" s="7"/>
      <c r="C103" s="7"/>
      <c r="D103" s="7"/>
      <c r="E103" s="8"/>
      <c r="F103" s="7"/>
      <c r="G103" s="8"/>
      <c r="H103" s="8"/>
      <c r="I103" s="8"/>
      <c r="J103" s="8"/>
      <c r="K103" s="8"/>
      <c r="L103" s="8"/>
      <c r="M103" s="8"/>
      <c r="N103" s="14">
        <f>SUM(N100:N102)</f>
        <v>33927.589999999997</v>
      </c>
      <c r="O103" s="15">
        <f>SUM(O100:O102)</f>
        <v>1</v>
      </c>
      <c r="P103" s="8"/>
      <c r="Q103" s="8"/>
      <c r="R103" s="8"/>
      <c r="S103" s="8"/>
      <c r="T103" s="9"/>
    </row>
    <row r="104" spans="1:20">
      <c r="A104" s="6"/>
      <c r="B104" s="7"/>
      <c r="C104" s="7"/>
      <c r="D104" s="7"/>
      <c r="E104" s="20" t="s">
        <v>61</v>
      </c>
      <c r="F104" s="7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9"/>
    </row>
    <row r="105" spans="1:20">
      <c r="A105" s="49" t="str">
        <f>"PURCHASING POWER "&amp;E108&amp;":"</f>
        <v>PURCHASING POWER BRK-5QX13608:</v>
      </c>
      <c r="B105" s="7"/>
      <c r="C105" s="7">
        <v>20818.02</v>
      </c>
      <c r="D105" s="7"/>
      <c r="E105" s="20" t="s">
        <v>60</v>
      </c>
      <c r="F105" s="7" t="str">
        <f>IF((0.05*C108)+(D109/4)&gt;K105,"TRUE","FALSE")</f>
        <v>FALSE</v>
      </c>
      <c r="G105" s="8"/>
      <c r="H105" s="8"/>
      <c r="I105" s="51" t="str">
        <f>"PURCHASING POWER "&amp;M108&amp;":"</f>
        <v>PURCHASING POWER :</v>
      </c>
      <c r="J105" s="8"/>
      <c r="K105" s="50">
        <f>C105-SUM(J108:J109)</f>
        <v>19318.02</v>
      </c>
      <c r="L105" s="8"/>
      <c r="M105" s="8"/>
      <c r="N105" s="8"/>
      <c r="O105" s="8"/>
      <c r="P105" s="8"/>
      <c r="Q105" s="8"/>
      <c r="R105" s="8"/>
      <c r="S105" s="8"/>
      <c r="T105" s="9"/>
    </row>
    <row r="106" spans="1:20">
      <c r="A106" s="6"/>
      <c r="B106" s="7"/>
      <c r="C106" s="7"/>
      <c r="D106" s="7"/>
      <c r="E106" s="8"/>
      <c r="F106" s="7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9"/>
    </row>
    <row r="107" spans="1:20">
      <c r="A107" s="11"/>
      <c r="B107" s="12" t="s">
        <v>19</v>
      </c>
      <c r="C107" s="12" t="s">
        <v>20</v>
      </c>
      <c r="D107" s="12" t="s">
        <v>21</v>
      </c>
      <c r="E107" s="12" t="s">
        <v>32</v>
      </c>
      <c r="F107" s="12" t="s">
        <v>22</v>
      </c>
      <c r="G107" s="12"/>
      <c r="H107" s="8"/>
      <c r="I107" s="13"/>
      <c r="J107" s="40" t="s">
        <v>49</v>
      </c>
      <c r="K107" s="21" t="s">
        <v>47</v>
      </c>
      <c r="L107" s="20" t="s">
        <v>66</v>
      </c>
      <c r="M107" s="8"/>
      <c r="N107" s="8"/>
      <c r="O107" s="8"/>
      <c r="P107" s="8"/>
      <c r="Q107" s="8"/>
      <c r="R107" s="8"/>
      <c r="S107" s="8"/>
      <c r="T107" s="9"/>
    </row>
    <row r="108" spans="1:20">
      <c r="A108" s="16" t="s">
        <v>55</v>
      </c>
      <c r="B108" s="7">
        <v>1464.18</v>
      </c>
      <c r="C108" s="17">
        <v>1509.78</v>
      </c>
      <c r="D108" s="7">
        <f>SUM(B108:C108)</f>
        <v>2973.96</v>
      </c>
      <c r="E108" s="8" t="s">
        <v>34</v>
      </c>
      <c r="F108" s="56">
        <f>D108/D110</f>
        <v>0.16548155278760041</v>
      </c>
      <c r="G108" s="15"/>
      <c r="H108" s="8"/>
      <c r="I108" s="8" t="str">
        <f>A108</f>
        <v>CMT20200817</v>
      </c>
      <c r="J108" s="46">
        <v>0</v>
      </c>
      <c r="K108" s="50">
        <f>J108+D108</f>
        <v>2973.96</v>
      </c>
      <c r="L108" s="14">
        <f>J108+C108</f>
        <v>1509.78</v>
      </c>
      <c r="M108" s="8"/>
      <c r="N108" s="8"/>
      <c r="O108" s="8"/>
      <c r="P108" s="8"/>
      <c r="Q108" s="8"/>
      <c r="R108" s="8"/>
      <c r="S108" s="8"/>
      <c r="T108" s="9"/>
    </row>
    <row r="109" spans="1:20">
      <c r="A109" s="16" t="s">
        <v>13</v>
      </c>
      <c r="B109" s="7">
        <v>13341.29</v>
      </c>
      <c r="C109" s="17">
        <v>1656.3</v>
      </c>
      <c r="D109" s="7">
        <f>SUM(B109:C109)</f>
        <v>14997.59</v>
      </c>
      <c r="E109" s="8" t="s">
        <v>34</v>
      </c>
      <c r="F109" s="56">
        <f>D109/D110</f>
        <v>0.83451844721239965</v>
      </c>
      <c r="G109" s="15"/>
      <c r="H109" s="8"/>
      <c r="I109" s="8" t="str">
        <f>A109</f>
        <v>MG20180131</v>
      </c>
      <c r="J109" s="46">
        <v>1500</v>
      </c>
      <c r="K109" s="50">
        <f>J109+D109</f>
        <v>16497.59</v>
      </c>
      <c r="L109" s="50">
        <f>J109+C109</f>
        <v>3156.3</v>
      </c>
      <c r="M109" s="8"/>
      <c r="N109" s="8"/>
      <c r="O109" s="8"/>
      <c r="P109" s="8"/>
      <c r="Q109" s="8"/>
      <c r="R109" s="8"/>
      <c r="S109" s="8"/>
      <c r="T109" s="9"/>
    </row>
    <row r="110" spans="1:20">
      <c r="A110" s="6"/>
      <c r="B110" s="7"/>
      <c r="C110" s="7"/>
      <c r="D110" s="7">
        <f>SUM(D108:D109)</f>
        <v>17971.55</v>
      </c>
      <c r="E110" s="8"/>
      <c r="F110" s="19">
        <f>SUM(F108:F109)</f>
        <v>1</v>
      </c>
      <c r="G110" s="54"/>
      <c r="H110" s="8"/>
      <c r="I110" s="20" t="s">
        <v>21</v>
      </c>
      <c r="J110" s="46"/>
      <c r="K110" s="21">
        <f>SUM(K107:K109)</f>
        <v>19471.55</v>
      </c>
      <c r="L110" s="8"/>
      <c r="M110" s="8"/>
      <c r="N110" s="8"/>
      <c r="O110" s="8"/>
      <c r="P110" s="8"/>
      <c r="Q110" s="8"/>
      <c r="R110" s="8"/>
      <c r="S110" s="8"/>
      <c r="T110" s="9"/>
    </row>
    <row r="111" spans="1:20">
      <c r="A111" s="6"/>
      <c r="B111" s="7"/>
      <c r="C111" s="7"/>
      <c r="D111" s="7"/>
      <c r="E111" s="8"/>
      <c r="F111" s="7"/>
      <c r="G111" s="15"/>
      <c r="H111" s="8"/>
      <c r="I111" s="8"/>
      <c r="J111" s="46"/>
      <c r="K111" s="8"/>
      <c r="L111" s="8"/>
      <c r="M111" s="8"/>
      <c r="N111" s="8"/>
      <c r="O111" s="8"/>
      <c r="P111" s="8"/>
      <c r="Q111" s="8"/>
      <c r="R111" s="8"/>
      <c r="S111" s="8"/>
      <c r="T111" s="9"/>
    </row>
    <row r="112" spans="1:20">
      <c r="A112" s="6"/>
      <c r="B112" s="7"/>
      <c r="C112" s="7"/>
      <c r="D112" s="7"/>
      <c r="E112" s="8"/>
      <c r="F112" s="7"/>
      <c r="G112" s="8"/>
      <c r="H112" s="8"/>
      <c r="I112" s="8"/>
      <c r="J112" s="46"/>
      <c r="K112" s="8"/>
      <c r="L112" s="8"/>
      <c r="M112" s="8"/>
      <c r="N112" s="8"/>
      <c r="O112" s="8"/>
      <c r="P112" s="8"/>
      <c r="Q112" s="8"/>
      <c r="R112" s="8"/>
      <c r="S112" s="8"/>
      <c r="T112" s="9"/>
    </row>
    <row r="113" spans="1:20">
      <c r="A113" s="6"/>
      <c r="B113" s="7"/>
      <c r="C113" s="7"/>
      <c r="D113" s="7"/>
      <c r="E113" s="8"/>
      <c r="F113" s="7"/>
      <c r="G113" s="8"/>
      <c r="H113" s="8"/>
      <c r="I113" s="8"/>
      <c r="J113" s="46"/>
      <c r="K113" s="8"/>
      <c r="L113" s="8"/>
      <c r="M113" s="8"/>
      <c r="N113" s="8"/>
      <c r="O113" s="8"/>
      <c r="P113" s="8"/>
      <c r="Q113" s="8"/>
      <c r="R113" s="8"/>
      <c r="S113" s="8"/>
      <c r="T113" s="9"/>
    </row>
    <row r="114" spans="1:20">
      <c r="A114" s="6"/>
      <c r="B114" s="7"/>
      <c r="C114" s="7"/>
      <c r="D114" s="7"/>
      <c r="E114" s="8"/>
      <c r="F114" s="7"/>
      <c r="G114" s="8"/>
      <c r="H114" s="8"/>
      <c r="I114" s="8"/>
      <c r="J114" s="46"/>
      <c r="K114" s="8"/>
      <c r="L114" s="8"/>
      <c r="M114" s="8"/>
      <c r="N114" s="8"/>
      <c r="O114" s="8"/>
      <c r="P114" s="8"/>
      <c r="Q114" s="8"/>
      <c r="R114" s="8"/>
      <c r="S114" s="8"/>
      <c r="T114" s="9"/>
    </row>
    <row r="115" spans="1:20">
      <c r="A115" s="6"/>
      <c r="B115" s="7"/>
      <c r="C115" s="7"/>
      <c r="D115" s="7"/>
      <c r="E115" s="8"/>
      <c r="F115" s="7"/>
      <c r="G115" s="8"/>
      <c r="H115" s="8"/>
      <c r="I115" s="8"/>
      <c r="J115" s="46"/>
      <c r="K115" s="8"/>
      <c r="L115" s="8"/>
      <c r="M115" s="8"/>
      <c r="N115" s="8"/>
      <c r="O115" s="8"/>
      <c r="P115" s="8"/>
      <c r="Q115" s="8"/>
      <c r="R115" s="8"/>
      <c r="S115" s="8"/>
      <c r="T115" s="9"/>
    </row>
    <row r="116" spans="1:20">
      <c r="A116" s="42" t="str">
        <f>"PURCHASING POWER "&amp;E118&amp;":"</f>
        <v>PURCHASING POWER BRK-54X61101:</v>
      </c>
      <c r="B116" s="7"/>
      <c r="C116" s="7">
        <v>206048.96</v>
      </c>
      <c r="D116" s="7"/>
      <c r="E116" s="8"/>
      <c r="F116" s="7"/>
      <c r="G116" s="8"/>
      <c r="H116" s="8"/>
      <c r="I116" s="12" t="str">
        <f>"PURCHASING POWER "&amp;M118&amp;":"</f>
        <v>PURCHASING POWER :</v>
      </c>
      <c r="J116" s="46"/>
      <c r="K116" s="14">
        <f>C116-SUM(J118:J119)</f>
        <v>204048.96</v>
      </c>
      <c r="L116" s="8"/>
      <c r="M116" s="8"/>
      <c r="N116" s="8"/>
      <c r="O116" s="8"/>
      <c r="P116" s="8"/>
      <c r="Q116" s="8"/>
      <c r="R116" s="8"/>
      <c r="S116" s="8"/>
      <c r="T116" s="9"/>
    </row>
    <row r="117" spans="1:20">
      <c r="A117" s="6"/>
      <c r="B117" s="12" t="s">
        <v>19</v>
      </c>
      <c r="C117" s="12" t="s">
        <v>20</v>
      </c>
      <c r="D117" s="12" t="s">
        <v>21</v>
      </c>
      <c r="E117" s="12" t="s">
        <v>32</v>
      </c>
      <c r="F117" s="12" t="s">
        <v>22</v>
      </c>
      <c r="G117" s="12"/>
      <c r="H117" s="8"/>
      <c r="I117" s="8"/>
      <c r="J117" s="46"/>
      <c r="K117" s="14"/>
      <c r="L117" s="8"/>
      <c r="M117" s="8"/>
      <c r="N117" s="8"/>
      <c r="O117" s="8"/>
      <c r="P117" s="8"/>
      <c r="Q117" s="8"/>
      <c r="R117" s="8"/>
      <c r="S117" s="8"/>
      <c r="T117" s="9"/>
    </row>
    <row r="118" spans="1:20">
      <c r="A118" s="16" t="s">
        <v>14</v>
      </c>
      <c r="B118" s="7">
        <v>10858.52</v>
      </c>
      <c r="C118" s="17">
        <v>1597.52</v>
      </c>
      <c r="D118" s="7">
        <f>SUM(B118:C118)</f>
        <v>12456.04</v>
      </c>
      <c r="E118" s="8" t="s">
        <v>33</v>
      </c>
      <c r="F118" s="57">
        <f>D118/D119</f>
        <v>1</v>
      </c>
      <c r="G118" s="15"/>
      <c r="H118" s="8"/>
      <c r="I118" s="8" t="str">
        <f>A118</f>
        <v>CM20191031</v>
      </c>
      <c r="J118" s="46">
        <v>2000</v>
      </c>
      <c r="K118" s="14">
        <f>D118+J118</f>
        <v>14456.04</v>
      </c>
      <c r="L118" s="14">
        <f>J118+C118</f>
        <v>3597.52</v>
      </c>
      <c r="M118" s="8"/>
      <c r="N118" s="8"/>
      <c r="O118" s="8"/>
      <c r="P118" s="8"/>
      <c r="Q118" s="8"/>
      <c r="R118" s="8"/>
      <c r="S118" s="8"/>
      <c r="T118" s="9"/>
    </row>
    <row r="119" spans="1:20">
      <c r="A119" s="6"/>
      <c r="B119" s="7"/>
      <c r="C119" s="7"/>
      <c r="D119" s="7">
        <f>SUM(D118)</f>
        <v>12456.04</v>
      </c>
      <c r="E119" s="8"/>
      <c r="F119" s="57">
        <f>SUM(F118)</f>
        <v>1</v>
      </c>
      <c r="G119" s="54"/>
      <c r="H119" s="8"/>
      <c r="I119" s="20" t="s">
        <v>21</v>
      </c>
      <c r="J119" s="46"/>
      <c r="K119" s="21">
        <f>SUM(K117:K118)</f>
        <v>14456.04</v>
      </c>
      <c r="L119" s="8"/>
      <c r="M119" s="8"/>
      <c r="N119" s="8"/>
      <c r="O119" s="8"/>
      <c r="P119" s="8"/>
      <c r="Q119" s="8"/>
      <c r="R119" s="8"/>
      <c r="S119" s="8"/>
      <c r="T119" s="9"/>
    </row>
    <row r="120" spans="1:20">
      <c r="A120" s="6"/>
      <c r="B120" s="7"/>
      <c r="C120" s="7"/>
      <c r="D120" s="7"/>
      <c r="E120" s="8"/>
      <c r="F120" s="19"/>
      <c r="G120" s="15"/>
      <c r="H120" s="8"/>
      <c r="I120" s="14"/>
      <c r="K120" s="14"/>
      <c r="L120" s="8"/>
      <c r="M120" s="8"/>
      <c r="N120" s="8"/>
      <c r="O120" s="8"/>
      <c r="P120" s="8"/>
      <c r="Q120" s="8"/>
      <c r="R120" s="8"/>
      <c r="S120" s="8"/>
      <c r="T120" s="9"/>
    </row>
    <row r="121" spans="1:20">
      <c r="A121" s="6"/>
      <c r="B121" s="7"/>
      <c r="C121" s="7"/>
      <c r="D121" s="7"/>
      <c r="E121" s="8"/>
      <c r="F121" s="7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9"/>
    </row>
    <row r="122" spans="1:20">
      <c r="A122" s="6"/>
      <c r="B122" s="7"/>
      <c r="C122" s="12" t="s">
        <v>43</v>
      </c>
      <c r="D122" s="58">
        <f>D119+D110</f>
        <v>30427.59</v>
      </c>
      <c r="E122" s="8"/>
      <c r="F122" s="7"/>
      <c r="G122" s="8"/>
      <c r="H122" s="8"/>
      <c r="I122" s="8"/>
      <c r="J122" s="12" t="s">
        <v>43</v>
      </c>
      <c r="K122" s="59">
        <f>K119+K110</f>
        <v>33927.589999999997</v>
      </c>
      <c r="L122" s="8"/>
      <c r="M122" s="8"/>
      <c r="N122" s="8"/>
      <c r="O122" s="8"/>
      <c r="P122" s="8"/>
      <c r="Q122" s="8"/>
      <c r="R122" s="8"/>
      <c r="S122" s="8"/>
      <c r="T122" s="9"/>
    </row>
    <row r="123" spans="1:20">
      <c r="A123" s="6"/>
      <c r="B123" s="7"/>
      <c r="C123" s="7"/>
      <c r="D123" s="7"/>
      <c r="E123" s="8"/>
      <c r="F123" s="7"/>
      <c r="G123" s="8"/>
      <c r="H123" s="8"/>
      <c r="I123" s="8"/>
      <c r="J123" s="20" t="s">
        <v>53</v>
      </c>
      <c r="K123" s="14">
        <f>K122-D122</f>
        <v>3499.9999999999964</v>
      </c>
      <c r="L123" s="8"/>
      <c r="M123" s="8"/>
      <c r="N123" s="8"/>
      <c r="O123" s="8"/>
      <c r="P123" s="8"/>
      <c r="Q123" s="8"/>
      <c r="R123" s="8"/>
      <c r="S123" s="8"/>
      <c r="T123" s="9"/>
    </row>
    <row r="124" spans="1:20">
      <c r="A124" s="6"/>
      <c r="B124" s="7"/>
      <c r="C124" s="7"/>
      <c r="D124" s="7"/>
      <c r="E124" s="8"/>
      <c r="F124" s="7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9"/>
    </row>
    <row r="125" spans="1:20">
      <c r="A125" s="6"/>
      <c r="B125" s="17"/>
      <c r="C125" s="17"/>
      <c r="D125" s="17"/>
      <c r="E125" s="8"/>
      <c r="F125" s="7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9"/>
    </row>
    <row r="126" spans="1:20">
      <c r="A126" s="6"/>
      <c r="B126" s="7"/>
      <c r="C126" s="7"/>
      <c r="D126" s="7"/>
      <c r="E126" s="8"/>
      <c r="F126" s="7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9"/>
    </row>
    <row r="127" spans="1:20">
      <c r="A127" s="6"/>
      <c r="B127" s="40"/>
      <c r="C127" s="17"/>
      <c r="D127" s="17"/>
      <c r="E127" s="41"/>
      <c r="F127" s="17"/>
      <c r="G127" s="4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9"/>
    </row>
    <row r="128" spans="1:20">
      <c r="A128" s="16" t="s">
        <v>14</v>
      </c>
      <c r="B128" s="52" t="s">
        <v>58</v>
      </c>
      <c r="C128" s="7"/>
      <c r="D128" s="7"/>
      <c r="E128" s="8"/>
      <c r="F128" s="7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9"/>
    </row>
    <row r="129" spans="1:20">
      <c r="A129" s="16" t="s">
        <v>55</v>
      </c>
      <c r="B129" s="52" t="s">
        <v>57</v>
      </c>
      <c r="C129" s="7"/>
      <c r="D129" s="7"/>
      <c r="E129" s="8"/>
      <c r="F129" s="7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9"/>
    </row>
    <row r="130" spans="1:20">
      <c r="A130" s="6" t="s">
        <v>13</v>
      </c>
      <c r="B130" s="53" t="s">
        <v>59</v>
      </c>
      <c r="C130" s="12"/>
      <c r="D130" s="12"/>
      <c r="E130" s="12"/>
      <c r="F130" s="12"/>
      <c r="G130" s="12"/>
      <c r="H130" s="8"/>
      <c r="I130" s="8"/>
      <c r="J130" s="14"/>
      <c r="K130" s="15"/>
      <c r="L130" s="8"/>
      <c r="M130" s="8"/>
      <c r="N130" s="8"/>
      <c r="O130" s="8"/>
      <c r="P130" s="8"/>
      <c r="Q130" s="8"/>
      <c r="R130" s="8"/>
      <c r="S130" s="8"/>
      <c r="T130" s="9"/>
    </row>
    <row r="131" spans="1:20">
      <c r="A131" s="16"/>
      <c r="B131" s="7"/>
      <c r="C131" s="22"/>
      <c r="D131" s="23"/>
      <c r="E131" s="8"/>
      <c r="F131" s="19"/>
      <c r="G131" s="15"/>
      <c r="H131" s="8"/>
      <c r="I131" s="8"/>
      <c r="J131" s="14"/>
      <c r="K131" s="15"/>
      <c r="L131" s="8"/>
      <c r="M131" s="8"/>
      <c r="N131" s="8"/>
      <c r="O131" s="8"/>
      <c r="P131" s="8"/>
      <c r="Q131" s="8"/>
      <c r="R131" s="8"/>
      <c r="S131" s="8"/>
      <c r="T131" s="9"/>
    </row>
    <row r="132" spans="1:20">
      <c r="A132" s="6"/>
      <c r="B132" s="7"/>
      <c r="C132" s="7"/>
      <c r="D132" s="7"/>
      <c r="E132" s="8"/>
      <c r="F132" s="19"/>
      <c r="G132" s="15"/>
      <c r="H132" s="8"/>
      <c r="I132" s="20"/>
      <c r="J132" s="21"/>
      <c r="K132" s="15"/>
      <c r="L132" s="8"/>
      <c r="M132" s="8"/>
      <c r="N132" s="8"/>
      <c r="O132" s="8"/>
      <c r="P132" s="8"/>
      <c r="Q132" s="8"/>
      <c r="R132" s="8"/>
      <c r="S132" s="8"/>
      <c r="T132" s="9"/>
    </row>
    <row r="133" spans="1:20">
      <c r="A133" s="6"/>
      <c r="B133" s="7"/>
      <c r="C133" s="7"/>
      <c r="D133" s="7"/>
      <c r="E133" s="8"/>
      <c r="F133" s="19"/>
      <c r="G133" s="15"/>
      <c r="H133" s="8"/>
      <c r="I133" s="14"/>
      <c r="J133" s="14"/>
      <c r="K133" s="15"/>
      <c r="L133" s="8"/>
      <c r="M133" s="8"/>
      <c r="N133" s="8"/>
      <c r="O133" s="8"/>
      <c r="P133" s="8"/>
      <c r="Q133" s="8"/>
      <c r="R133" s="8"/>
      <c r="S133" s="8"/>
      <c r="T133" s="9"/>
    </row>
    <row r="134" spans="1:20">
      <c r="A134" s="6"/>
      <c r="B134" s="7"/>
      <c r="C134" s="7"/>
      <c r="D134" s="7"/>
      <c r="E134" s="8"/>
      <c r="F134" s="7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9"/>
    </row>
    <row r="135" spans="1:20">
      <c r="A135" s="6"/>
      <c r="B135" s="7"/>
      <c r="C135" s="7"/>
      <c r="D135" s="7"/>
      <c r="E135" s="8"/>
      <c r="F135" s="7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9"/>
    </row>
    <row r="136" spans="1:20">
      <c r="A136" s="6"/>
      <c r="B136" s="7"/>
      <c r="C136" s="7"/>
      <c r="D136" s="7"/>
      <c r="E136" s="8"/>
      <c r="F136" s="7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9"/>
    </row>
    <row r="137" spans="1:20">
      <c r="A137" s="6"/>
      <c r="B137" s="7"/>
      <c r="C137" s="7"/>
      <c r="D137" s="7"/>
      <c r="E137" s="8"/>
      <c r="F137" s="7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9"/>
    </row>
    <row r="138" spans="1:20">
      <c r="A138" s="6"/>
      <c r="B138" s="7"/>
      <c r="C138" s="7"/>
      <c r="D138" s="7"/>
      <c r="E138" s="8"/>
      <c r="F138" s="7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9"/>
    </row>
    <row r="139" spans="1:20">
      <c r="A139" s="6"/>
      <c r="B139" s="7"/>
      <c r="C139" s="7"/>
      <c r="D139" s="7"/>
      <c r="E139" s="8"/>
      <c r="F139" s="7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9"/>
    </row>
    <row r="140" spans="1:20">
      <c r="A140" s="6"/>
      <c r="B140" s="7"/>
      <c r="C140" s="7"/>
      <c r="D140" s="7"/>
      <c r="E140" s="8"/>
      <c r="F140" s="7"/>
      <c r="G140" s="14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9"/>
    </row>
    <row r="141" spans="1:20" ht="14.95" thickBot="1">
      <c r="A141" s="24"/>
      <c r="B141" s="25"/>
      <c r="C141" s="25"/>
      <c r="D141" s="25"/>
      <c r="E141" s="26"/>
      <c r="F141" s="25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7"/>
    </row>
    <row r="142" spans="1:20" ht="14.95" thickTop="1"/>
    <row r="146" spans="1:20" ht="14.95" thickBot="1"/>
    <row r="147" spans="1:20" ht="14.95" thickTop="1">
      <c r="A147" s="61" t="s">
        <v>51</v>
      </c>
      <c r="B147" s="62">
        <v>45090</v>
      </c>
      <c r="C147" s="3"/>
      <c r="D147" s="3"/>
      <c r="E147" s="4"/>
      <c r="F147" s="3"/>
      <c r="G147" s="4"/>
      <c r="H147" s="4"/>
      <c r="I147" s="4"/>
      <c r="J147" s="4"/>
      <c r="K147" s="4"/>
      <c r="L147" s="4"/>
      <c r="M147" s="4"/>
      <c r="N147" s="4" t="s">
        <v>47</v>
      </c>
      <c r="O147" s="4" t="s">
        <v>48</v>
      </c>
      <c r="P147" s="4"/>
      <c r="Q147" s="4"/>
      <c r="R147" s="4"/>
      <c r="S147" s="4"/>
      <c r="T147" s="5"/>
    </row>
    <row r="148" spans="1:20">
      <c r="A148" s="47" t="s">
        <v>50</v>
      </c>
      <c r="B148" s="60" t="s">
        <v>67</v>
      </c>
      <c r="C148" s="17"/>
      <c r="D148" s="17"/>
      <c r="E148" s="41"/>
      <c r="F148" s="17"/>
      <c r="G148" s="8"/>
      <c r="H148" s="8"/>
      <c r="I148" s="8"/>
      <c r="J148" s="8"/>
      <c r="K148" s="8"/>
      <c r="L148" s="8"/>
      <c r="M148" s="8" t="s">
        <v>55</v>
      </c>
      <c r="N148" s="50">
        <f>K156</f>
        <v>3021</v>
      </c>
      <c r="O148" s="55">
        <f>N148/N151</f>
        <v>9.5383784756591372E-2</v>
      </c>
      <c r="P148" s="8"/>
      <c r="Q148" s="8"/>
      <c r="R148" s="8"/>
      <c r="S148" s="8"/>
      <c r="T148" s="9"/>
    </row>
    <row r="149" spans="1:20">
      <c r="B149" s="8" t="s">
        <v>68</v>
      </c>
      <c r="C149" s="17"/>
      <c r="D149" s="17"/>
      <c r="E149" s="41"/>
      <c r="F149" s="17"/>
      <c r="G149" s="8"/>
      <c r="H149" s="8"/>
      <c r="I149" s="8"/>
      <c r="J149" s="8"/>
      <c r="K149" s="8"/>
      <c r="L149" s="8"/>
      <c r="M149" s="8" t="str">
        <f>I157</f>
        <v>MG20180131</v>
      </c>
      <c r="N149" s="50">
        <f>K157</f>
        <v>14323.15</v>
      </c>
      <c r="O149" s="55">
        <f>N149/N151</f>
        <v>0.45223312036953711</v>
      </c>
      <c r="P149" s="8"/>
      <c r="Q149" s="8"/>
      <c r="R149" s="8"/>
      <c r="S149" s="8"/>
      <c r="T149" s="9"/>
    </row>
    <row r="150" spans="1:20">
      <c r="A150" s="47"/>
      <c r="B150" s="8" t="str">
        <f>I157&amp;":"</f>
        <v>MG20180131:</v>
      </c>
      <c r="C150" s="17" t="s">
        <v>69</v>
      </c>
      <c r="D150" s="17"/>
      <c r="E150" s="8"/>
      <c r="F150" s="7"/>
      <c r="G150" s="8"/>
      <c r="H150" s="8"/>
      <c r="I150" s="8"/>
      <c r="J150" s="8"/>
      <c r="K150" s="8"/>
      <c r="L150" s="8"/>
      <c r="M150" s="8" t="str">
        <f>I166</f>
        <v>CM20191031</v>
      </c>
      <c r="N150" s="14">
        <f>K166</f>
        <v>14327.9</v>
      </c>
      <c r="O150" s="55">
        <f>N150/N151</f>
        <v>0.45238309487387141</v>
      </c>
      <c r="P150" s="8"/>
      <c r="Q150" s="8"/>
      <c r="R150" s="8"/>
      <c r="S150" s="8"/>
      <c r="T150" s="9"/>
    </row>
    <row r="151" spans="1:20">
      <c r="A151" s="42"/>
      <c r="B151" s="7"/>
      <c r="C151" s="7"/>
      <c r="D151" s="7"/>
      <c r="E151" s="8"/>
      <c r="F151" s="7"/>
      <c r="G151" s="8"/>
      <c r="H151" s="8"/>
      <c r="I151" s="8"/>
      <c r="J151" s="8"/>
      <c r="K151" s="8"/>
      <c r="L151" s="8"/>
      <c r="M151" s="8"/>
      <c r="N151" s="14">
        <f>SUM(N148:N150)</f>
        <v>31672.050000000003</v>
      </c>
      <c r="O151" s="15">
        <f>SUM(O148:O150)</f>
        <v>0.99999999999999989</v>
      </c>
      <c r="P151" s="8"/>
      <c r="Q151" s="8"/>
      <c r="R151" s="8"/>
      <c r="S151" s="8"/>
      <c r="T151" s="9"/>
    </row>
    <row r="152" spans="1:20">
      <c r="A152" s="6"/>
      <c r="B152" s="7"/>
      <c r="C152" s="7"/>
      <c r="D152" s="7"/>
      <c r="E152" s="20" t="s">
        <v>61</v>
      </c>
      <c r="F152" s="7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9"/>
    </row>
    <row r="153" spans="1:20">
      <c r="A153" s="49" t="str">
        <f>"PURCHASING POWER "&amp;E156&amp;":"</f>
        <v>PURCHASING POWER BRK-5QX13608:</v>
      </c>
      <c r="B153" s="7"/>
      <c r="C153" s="7">
        <v>19436.95</v>
      </c>
      <c r="D153" s="7"/>
      <c r="E153" s="20" t="s">
        <v>60</v>
      </c>
      <c r="F153" s="7" t="str">
        <f>IF((0.05*C156)+(D157/4)&gt;K153,"TRUE","FALSE")</f>
        <v>FALSE</v>
      </c>
      <c r="G153" s="8"/>
      <c r="H153" s="8"/>
      <c r="I153" s="51" t="str">
        <f>"PURCHASING POWER "&amp;M156&amp;":"</f>
        <v>PURCHASING POWER :</v>
      </c>
      <c r="J153" s="8"/>
      <c r="K153" s="50">
        <f>C153-SUM(J156:J157)</f>
        <v>17936.95</v>
      </c>
      <c r="L153" s="8"/>
      <c r="M153" s="8"/>
      <c r="N153" s="8"/>
      <c r="O153" s="8"/>
      <c r="P153" s="8"/>
      <c r="Q153" s="8"/>
      <c r="R153" s="8"/>
      <c r="S153" s="8"/>
      <c r="T153" s="9"/>
    </row>
    <row r="154" spans="1:20">
      <c r="A154" s="6"/>
      <c r="B154" s="7"/>
      <c r="C154" s="7"/>
      <c r="D154" s="7"/>
      <c r="E154" s="8"/>
      <c r="F154" s="7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9"/>
    </row>
    <row r="155" spans="1:20">
      <c r="A155" s="11"/>
      <c r="B155" s="12" t="s">
        <v>19</v>
      </c>
      <c r="C155" s="12" t="s">
        <v>20</v>
      </c>
      <c r="D155" s="12" t="s">
        <v>21</v>
      </c>
      <c r="E155" s="12" t="s">
        <v>32</v>
      </c>
      <c r="F155" s="12" t="s">
        <v>22</v>
      </c>
      <c r="G155" s="12"/>
      <c r="H155" s="8"/>
      <c r="I155" s="13"/>
      <c r="J155" s="40" t="s">
        <v>49</v>
      </c>
      <c r="K155" s="21" t="s">
        <v>47</v>
      </c>
      <c r="L155" s="20" t="s">
        <v>66</v>
      </c>
      <c r="M155" s="8"/>
      <c r="N155" s="8"/>
      <c r="O155" s="8"/>
      <c r="P155" s="8"/>
      <c r="Q155" s="8"/>
      <c r="R155" s="8"/>
      <c r="S155" s="8"/>
      <c r="T155" s="9"/>
    </row>
    <row r="156" spans="1:20">
      <c r="A156" s="16" t="s">
        <v>55</v>
      </c>
      <c r="B156" s="7">
        <v>3021</v>
      </c>
      <c r="C156" s="17">
        <v>0</v>
      </c>
      <c r="D156" s="7">
        <f>SUM(B156:C156)</f>
        <v>3021</v>
      </c>
      <c r="E156" s="8" t="s">
        <v>34</v>
      </c>
      <c r="F156" s="56">
        <f>D156/D158</f>
        <v>0.19066974246015092</v>
      </c>
      <c r="G156" s="15"/>
      <c r="H156" s="8"/>
      <c r="I156" s="8" t="str">
        <f>A156</f>
        <v>CMT20200817</v>
      </c>
      <c r="J156" s="46">
        <v>0</v>
      </c>
      <c r="K156" s="50">
        <f>J156+D156</f>
        <v>3021</v>
      </c>
      <c r="L156" s="14">
        <f>J156+C156</f>
        <v>0</v>
      </c>
      <c r="M156" s="8"/>
      <c r="N156" s="8"/>
      <c r="O156" s="8"/>
      <c r="P156" s="8"/>
      <c r="Q156" s="8"/>
      <c r="R156" s="8"/>
      <c r="S156" s="8"/>
      <c r="T156" s="9"/>
    </row>
    <row r="157" spans="1:20">
      <c r="A157" s="16" t="s">
        <v>13</v>
      </c>
      <c r="B157" s="7">
        <v>12530</v>
      </c>
      <c r="C157" s="17">
        <v>293.14999999999998</v>
      </c>
      <c r="D157" s="7">
        <f>SUM(B157:C157)</f>
        <v>12823.15</v>
      </c>
      <c r="E157" s="8" t="s">
        <v>34</v>
      </c>
      <c r="F157" s="56">
        <f>D157/D158</f>
        <v>0.80933025753984911</v>
      </c>
      <c r="G157" s="15"/>
      <c r="H157" s="8"/>
      <c r="I157" s="8" t="str">
        <f>A157</f>
        <v>MG20180131</v>
      </c>
      <c r="J157" s="46">
        <v>1500</v>
      </c>
      <c r="K157" s="50">
        <f>J157+D157</f>
        <v>14323.15</v>
      </c>
      <c r="L157" s="50">
        <f>J157+C157</f>
        <v>1793.15</v>
      </c>
      <c r="M157" s="8"/>
      <c r="N157" s="8"/>
      <c r="O157" s="8"/>
      <c r="P157" s="8"/>
      <c r="Q157" s="8"/>
      <c r="R157" s="8"/>
      <c r="S157" s="8"/>
      <c r="T157" s="9"/>
    </row>
    <row r="158" spans="1:20">
      <c r="A158" s="6"/>
      <c r="B158" s="7"/>
      <c r="C158" s="7"/>
      <c r="D158" s="7">
        <f>SUM(D156:D157)</f>
        <v>15844.15</v>
      </c>
      <c r="E158" s="8"/>
      <c r="F158" s="19">
        <f>SUM(F156:F157)</f>
        <v>1</v>
      </c>
      <c r="G158" s="54"/>
      <c r="H158" s="8"/>
      <c r="I158" s="20" t="s">
        <v>21</v>
      </c>
      <c r="J158" s="46"/>
      <c r="K158" s="21">
        <f>SUM(K155:K157)</f>
        <v>17344.150000000001</v>
      </c>
      <c r="L158" s="8"/>
      <c r="M158" s="8"/>
      <c r="N158" s="8"/>
      <c r="O158" s="8"/>
      <c r="P158" s="8"/>
      <c r="Q158" s="8"/>
      <c r="R158" s="8"/>
      <c r="S158" s="8"/>
      <c r="T158" s="9"/>
    </row>
    <row r="159" spans="1:20">
      <c r="A159" s="6"/>
      <c r="B159" s="7"/>
      <c r="C159" s="7"/>
      <c r="D159" s="7"/>
      <c r="E159" s="8"/>
      <c r="F159" s="7"/>
      <c r="G159" s="15"/>
      <c r="H159" s="8"/>
      <c r="I159" s="8"/>
      <c r="J159" s="46"/>
      <c r="K159" s="8"/>
      <c r="L159" s="8"/>
      <c r="M159" s="8"/>
      <c r="N159" s="8"/>
      <c r="O159" s="8"/>
      <c r="P159" s="8"/>
      <c r="Q159" s="8"/>
      <c r="R159" s="8"/>
      <c r="S159" s="8"/>
      <c r="T159" s="9"/>
    </row>
    <row r="160" spans="1:20">
      <c r="A160" s="6"/>
      <c r="B160" s="7"/>
      <c r="C160" s="7"/>
      <c r="D160" s="7"/>
      <c r="E160" s="8"/>
      <c r="F160" s="7"/>
      <c r="G160" s="8"/>
      <c r="H160" s="8"/>
      <c r="I160" s="8"/>
      <c r="J160" s="46"/>
      <c r="K160" s="8"/>
      <c r="L160" s="8"/>
      <c r="M160" s="8"/>
      <c r="N160" s="8"/>
      <c r="O160" s="8"/>
      <c r="P160" s="8"/>
      <c r="Q160" s="8"/>
      <c r="R160" s="8"/>
      <c r="S160" s="8"/>
      <c r="T160" s="9"/>
    </row>
    <row r="161" spans="1:20">
      <c r="A161" s="6"/>
      <c r="B161" s="7"/>
      <c r="C161" s="7"/>
      <c r="D161" s="7"/>
      <c r="E161" s="8"/>
      <c r="F161" s="7"/>
      <c r="G161" s="8"/>
      <c r="H161" s="8"/>
      <c r="I161" s="8"/>
      <c r="J161" s="46"/>
      <c r="K161" s="8"/>
      <c r="L161" s="8"/>
      <c r="M161" s="8"/>
      <c r="N161" s="8"/>
      <c r="O161" s="8"/>
      <c r="P161" s="8"/>
      <c r="Q161" s="8"/>
      <c r="R161" s="8"/>
      <c r="S161" s="8"/>
      <c r="T161" s="9"/>
    </row>
    <row r="162" spans="1:20">
      <c r="A162" s="6"/>
      <c r="B162" s="7"/>
      <c r="C162" s="7"/>
      <c r="D162" s="7"/>
      <c r="E162" s="8"/>
      <c r="F162" s="7"/>
      <c r="G162" s="8"/>
      <c r="H162" s="8"/>
      <c r="I162" s="8"/>
      <c r="J162" s="46"/>
      <c r="K162" s="8"/>
      <c r="L162" s="8"/>
      <c r="M162" s="8"/>
      <c r="N162" s="8"/>
      <c r="O162" s="8"/>
      <c r="P162" s="8"/>
      <c r="Q162" s="8"/>
      <c r="R162" s="8"/>
      <c r="S162" s="8"/>
      <c r="T162" s="9"/>
    </row>
    <row r="163" spans="1:20">
      <c r="A163" s="6"/>
      <c r="B163" s="7"/>
      <c r="C163" s="7"/>
      <c r="D163" s="7"/>
      <c r="E163" s="8"/>
      <c r="F163" s="7"/>
      <c r="G163" s="8"/>
      <c r="H163" s="8"/>
      <c r="I163" s="8"/>
      <c r="J163" s="46"/>
      <c r="K163" s="8"/>
      <c r="L163" s="8"/>
      <c r="M163" s="8"/>
      <c r="N163" s="8"/>
      <c r="O163" s="8"/>
      <c r="P163" s="8"/>
      <c r="Q163" s="8"/>
      <c r="R163" s="8"/>
      <c r="S163" s="8"/>
      <c r="T163" s="9"/>
    </row>
    <row r="164" spans="1:20">
      <c r="A164" s="42" t="str">
        <f>"PURCHASING POWER "&amp;E166&amp;":"</f>
        <v>PURCHASING POWER BRK-54X61101:</v>
      </c>
      <c r="B164" s="7"/>
      <c r="C164" s="7">
        <v>193274.88</v>
      </c>
      <c r="D164" s="7"/>
      <c r="E164" s="8"/>
      <c r="F164" s="7"/>
      <c r="G164" s="8"/>
      <c r="H164" s="8"/>
      <c r="I164" s="12" t="str">
        <f>"PURCHASING POWER "&amp;M166&amp;":"</f>
        <v>PURCHASING POWER :</v>
      </c>
      <c r="J164" s="46"/>
      <c r="K164" s="14">
        <f>C164-SUM(J166:J167)</f>
        <v>191274.88</v>
      </c>
      <c r="L164" s="8"/>
      <c r="M164" s="8"/>
      <c r="N164" s="8"/>
      <c r="O164" s="8"/>
      <c r="P164" s="8"/>
      <c r="Q164" s="8"/>
      <c r="R164" s="8"/>
      <c r="S164" s="8"/>
      <c r="T164" s="9"/>
    </row>
    <row r="165" spans="1:20">
      <c r="A165" s="6"/>
      <c r="B165" s="12" t="s">
        <v>19</v>
      </c>
      <c r="C165" s="12" t="s">
        <v>20</v>
      </c>
      <c r="D165" s="12" t="s">
        <v>21</v>
      </c>
      <c r="E165" s="12" t="s">
        <v>32</v>
      </c>
      <c r="F165" s="12" t="s">
        <v>22</v>
      </c>
      <c r="G165" s="12"/>
      <c r="H165" s="8"/>
      <c r="I165" s="8"/>
      <c r="J165" s="46"/>
      <c r="K165" s="14"/>
      <c r="L165" s="8"/>
      <c r="M165" s="8"/>
      <c r="N165" s="8"/>
      <c r="O165" s="8"/>
      <c r="P165" s="8"/>
      <c r="Q165" s="8"/>
      <c r="R165" s="8"/>
      <c r="S165" s="8"/>
      <c r="T165" s="9"/>
    </row>
    <row r="166" spans="1:20">
      <c r="A166" s="16" t="s">
        <v>14</v>
      </c>
      <c r="B166" s="7">
        <v>10272.76</v>
      </c>
      <c r="C166" s="17">
        <v>2055.14</v>
      </c>
      <c r="D166" s="7">
        <f>SUM(B166:C166)</f>
        <v>12327.9</v>
      </c>
      <c r="E166" s="8" t="s">
        <v>33</v>
      </c>
      <c r="F166" s="57">
        <f>D166/D167</f>
        <v>1</v>
      </c>
      <c r="G166" s="15"/>
      <c r="H166" s="8"/>
      <c r="I166" s="8" t="str">
        <f>A166</f>
        <v>CM20191031</v>
      </c>
      <c r="J166" s="46">
        <v>2000</v>
      </c>
      <c r="K166" s="14">
        <f>D166+J166</f>
        <v>14327.9</v>
      </c>
      <c r="L166" s="14">
        <f>J166+C166</f>
        <v>4055.14</v>
      </c>
      <c r="M166" s="8"/>
      <c r="N166" s="8"/>
      <c r="O166" s="8"/>
      <c r="P166" s="8"/>
      <c r="Q166" s="8"/>
      <c r="R166" s="8"/>
      <c r="S166" s="8"/>
      <c r="T166" s="9"/>
    </row>
    <row r="167" spans="1:20">
      <c r="A167" s="6"/>
      <c r="B167" s="7"/>
      <c r="C167" s="7"/>
      <c r="D167" s="7">
        <f>SUM(D166)</f>
        <v>12327.9</v>
      </c>
      <c r="E167" s="8"/>
      <c r="F167" s="57">
        <f>SUM(F166)</f>
        <v>1</v>
      </c>
      <c r="G167" s="54"/>
      <c r="H167" s="8"/>
      <c r="I167" s="20" t="s">
        <v>21</v>
      </c>
      <c r="J167" s="46"/>
      <c r="K167" s="21">
        <f>SUM(K165:K166)</f>
        <v>14327.9</v>
      </c>
      <c r="L167" s="8"/>
      <c r="M167" s="8"/>
      <c r="N167" s="8"/>
      <c r="O167" s="8"/>
      <c r="P167" s="8"/>
      <c r="Q167" s="8"/>
      <c r="R167" s="8"/>
      <c r="S167" s="8"/>
      <c r="T167" s="9"/>
    </row>
    <row r="168" spans="1:20">
      <c r="A168" s="6"/>
      <c r="B168" s="7"/>
      <c r="C168" s="7"/>
      <c r="D168" s="7"/>
      <c r="E168" s="8"/>
      <c r="F168" s="19"/>
      <c r="G168" s="15"/>
      <c r="H168" s="8"/>
      <c r="I168" s="14"/>
      <c r="K168" s="14"/>
      <c r="L168" s="8"/>
      <c r="M168" s="8"/>
      <c r="N168" s="8"/>
      <c r="O168" s="8"/>
      <c r="P168" s="8"/>
      <c r="Q168" s="8"/>
      <c r="R168" s="8"/>
      <c r="S168" s="8"/>
      <c r="T168" s="9"/>
    </row>
    <row r="169" spans="1:20">
      <c r="A169" s="6"/>
      <c r="B169" s="7"/>
      <c r="C169" s="7"/>
      <c r="D169" s="7"/>
      <c r="E169" s="8"/>
      <c r="F169" s="7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9"/>
    </row>
    <row r="170" spans="1:20">
      <c r="A170" s="6"/>
      <c r="B170" s="7"/>
      <c r="C170" s="12" t="s">
        <v>43</v>
      </c>
      <c r="D170" s="58">
        <f>D167+D158</f>
        <v>28172.05</v>
      </c>
      <c r="E170" s="8"/>
      <c r="F170" s="7"/>
      <c r="G170" s="8"/>
      <c r="H170" s="8"/>
      <c r="I170" s="8"/>
      <c r="J170" s="12" t="s">
        <v>43</v>
      </c>
      <c r="K170" s="59">
        <f>K167+K158</f>
        <v>31672.050000000003</v>
      </c>
      <c r="L170" s="8"/>
      <c r="M170" s="8"/>
      <c r="N170" s="8"/>
      <c r="O170" s="8"/>
      <c r="P170" s="8"/>
      <c r="Q170" s="8"/>
      <c r="R170" s="8"/>
      <c r="S170" s="8"/>
      <c r="T170" s="9"/>
    </row>
    <row r="171" spans="1:20">
      <c r="A171" s="6"/>
      <c r="B171" s="7"/>
      <c r="C171" s="7"/>
      <c r="D171" s="7"/>
      <c r="E171" s="8"/>
      <c r="F171" s="7"/>
      <c r="G171" s="8"/>
      <c r="H171" s="8"/>
      <c r="I171" s="8"/>
      <c r="J171" s="20" t="s">
        <v>53</v>
      </c>
      <c r="K171" s="14">
        <f>K170-D170</f>
        <v>3500.0000000000036</v>
      </c>
      <c r="L171" s="8"/>
      <c r="M171" s="8"/>
      <c r="N171" s="8"/>
      <c r="O171" s="8"/>
      <c r="P171" s="8"/>
      <c r="Q171" s="8"/>
      <c r="R171" s="8"/>
      <c r="S171" s="8"/>
      <c r="T171" s="9"/>
    </row>
    <row r="172" spans="1:20">
      <c r="A172" s="6"/>
      <c r="B172" s="7"/>
      <c r="C172" s="7"/>
      <c r="D172" s="7"/>
      <c r="E172" s="8"/>
      <c r="F172" s="7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9"/>
    </row>
    <row r="173" spans="1:20">
      <c r="A173" s="6"/>
      <c r="B173" s="17"/>
      <c r="C173" s="17"/>
      <c r="D173" s="17"/>
      <c r="E173" s="8"/>
      <c r="F173" s="7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9"/>
    </row>
    <row r="174" spans="1:20">
      <c r="A174" s="6"/>
      <c r="B174" s="7"/>
      <c r="C174" s="7"/>
      <c r="D174" s="7"/>
      <c r="E174" s="8"/>
      <c r="F174" s="7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9"/>
    </row>
    <row r="175" spans="1:20">
      <c r="A175" s="6"/>
      <c r="B175" s="40"/>
      <c r="C175" s="17"/>
      <c r="D175" s="17"/>
      <c r="E175" s="41"/>
      <c r="F175" s="17"/>
      <c r="G175" s="41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9"/>
    </row>
    <row r="176" spans="1:20">
      <c r="A176" s="16" t="s">
        <v>14</v>
      </c>
      <c r="B176" s="52" t="s">
        <v>58</v>
      </c>
      <c r="C176" s="7"/>
      <c r="D176" s="7"/>
      <c r="E176" s="8"/>
      <c r="F176" s="7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9"/>
    </row>
    <row r="177" spans="1:20">
      <c r="A177" s="16" t="s">
        <v>55</v>
      </c>
      <c r="B177" s="52" t="s">
        <v>57</v>
      </c>
      <c r="C177" s="7"/>
      <c r="D177" s="7"/>
      <c r="E177" s="8"/>
      <c r="F177" s="7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9"/>
    </row>
    <row r="178" spans="1:20">
      <c r="A178" s="6" t="s">
        <v>13</v>
      </c>
      <c r="B178" s="53" t="s">
        <v>59</v>
      </c>
      <c r="C178" s="12"/>
      <c r="D178" s="12"/>
      <c r="E178" s="12"/>
      <c r="F178" s="12"/>
      <c r="G178" s="12"/>
      <c r="H178" s="8"/>
      <c r="I178" s="8"/>
      <c r="J178" s="14"/>
      <c r="K178" s="15"/>
      <c r="L178" s="8"/>
      <c r="M178" s="8"/>
      <c r="N178" s="8"/>
      <c r="O178" s="8"/>
      <c r="P178" s="8"/>
      <c r="Q178" s="8"/>
      <c r="R178" s="8"/>
      <c r="S178" s="8"/>
      <c r="T178" s="9"/>
    </row>
    <row r="179" spans="1:20">
      <c r="A179" s="16"/>
      <c r="B179" s="7"/>
      <c r="C179" s="22"/>
      <c r="D179" s="23"/>
      <c r="E179" s="8"/>
      <c r="F179" s="19"/>
      <c r="G179" s="15"/>
      <c r="H179" s="8"/>
      <c r="I179" s="8"/>
      <c r="J179" s="14"/>
      <c r="K179" s="15"/>
      <c r="L179" s="8"/>
      <c r="M179" s="8"/>
      <c r="N179" s="8"/>
      <c r="O179" s="8"/>
      <c r="P179" s="8"/>
      <c r="Q179" s="8"/>
      <c r="R179" s="8"/>
      <c r="S179" s="8"/>
      <c r="T179" s="9"/>
    </row>
    <row r="180" spans="1:20">
      <c r="A180" s="6"/>
      <c r="B180" s="7"/>
      <c r="C180" s="7"/>
      <c r="D180" s="7"/>
      <c r="E180" s="8"/>
      <c r="F180" s="19"/>
      <c r="G180" s="15"/>
      <c r="H180" s="8"/>
      <c r="I180" s="20"/>
      <c r="J180" s="21"/>
      <c r="K180" s="15"/>
      <c r="L180" s="8"/>
      <c r="M180" s="8"/>
      <c r="N180" s="8"/>
      <c r="O180" s="8"/>
      <c r="P180" s="8"/>
      <c r="Q180" s="8"/>
      <c r="R180" s="8"/>
      <c r="S180" s="8"/>
      <c r="T180" s="9"/>
    </row>
    <row r="181" spans="1:20">
      <c r="A181" s="6"/>
      <c r="B181" s="7"/>
      <c r="C181" s="7"/>
      <c r="D181" s="7"/>
      <c r="E181" s="8"/>
      <c r="F181" s="19"/>
      <c r="G181" s="15"/>
      <c r="H181" s="8"/>
      <c r="I181" s="14"/>
      <c r="J181" s="14"/>
      <c r="K181" s="15"/>
      <c r="L181" s="8"/>
      <c r="M181" s="8"/>
      <c r="N181" s="8"/>
      <c r="O181" s="8"/>
      <c r="P181" s="8"/>
      <c r="Q181" s="8"/>
      <c r="R181" s="8"/>
      <c r="S181" s="8"/>
      <c r="T181" s="9"/>
    </row>
    <row r="182" spans="1:20">
      <c r="A182" s="6"/>
      <c r="B182" s="7"/>
      <c r="C182" s="7"/>
      <c r="D182" s="7"/>
      <c r="E182" s="8"/>
      <c r="F182" s="7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9"/>
    </row>
    <row r="183" spans="1:20">
      <c r="A183" s="6"/>
      <c r="B183" s="7"/>
      <c r="C183" s="7"/>
      <c r="D183" s="7"/>
      <c r="E183" s="8"/>
      <c r="F183" s="7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9"/>
    </row>
    <row r="184" spans="1:20">
      <c r="A184" s="6"/>
      <c r="B184" s="7"/>
      <c r="C184" s="7"/>
      <c r="D184" s="7"/>
      <c r="E184" s="8"/>
      <c r="F184" s="7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9"/>
    </row>
    <row r="185" spans="1:20">
      <c r="A185" s="6"/>
      <c r="B185" s="7"/>
      <c r="C185" s="7"/>
      <c r="D185" s="7"/>
      <c r="E185" s="8"/>
      <c r="F185" s="7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9"/>
    </row>
    <row r="186" spans="1:20">
      <c r="A186" s="6"/>
      <c r="B186" s="7"/>
      <c r="C186" s="7"/>
      <c r="D186" s="7"/>
      <c r="E186" s="8"/>
      <c r="F186" s="7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9"/>
    </row>
    <row r="187" spans="1:20">
      <c r="A187" s="6"/>
      <c r="B187" s="7"/>
      <c r="C187" s="7"/>
      <c r="D187" s="7"/>
      <c r="E187" s="8"/>
      <c r="F187" s="7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9"/>
    </row>
    <row r="188" spans="1:20">
      <c r="A188" s="6"/>
      <c r="B188" s="7"/>
      <c r="C188" s="7"/>
      <c r="D188" s="7"/>
      <c r="E188" s="8"/>
      <c r="F188" s="7"/>
      <c r="G188" s="14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9"/>
    </row>
    <row r="189" spans="1:20" ht="14.95" thickBot="1">
      <c r="A189" s="24"/>
      <c r="B189" s="25"/>
      <c r="C189" s="25"/>
      <c r="D189" s="25"/>
      <c r="E189" s="26"/>
      <c r="F189" s="25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7"/>
    </row>
    <row r="190" spans="1:20" ht="14.95" thickTop="1"/>
    <row r="195" spans="1:20" ht="14.95" thickBot="1"/>
    <row r="196" spans="1:20" ht="14.95" thickTop="1">
      <c r="A196" s="44"/>
      <c r="B196" s="3"/>
      <c r="C196" s="3"/>
      <c r="D196" s="3"/>
      <c r="E196" s="4"/>
      <c r="F196" s="3"/>
      <c r="G196" s="4"/>
      <c r="H196" s="4"/>
      <c r="I196" s="4"/>
      <c r="J196" s="4"/>
      <c r="K196" s="4"/>
      <c r="L196" s="4"/>
      <c r="M196" s="4"/>
      <c r="N196" s="4" t="s">
        <v>47</v>
      </c>
      <c r="O196" s="4" t="s">
        <v>48</v>
      </c>
      <c r="P196" s="4"/>
      <c r="Q196" s="4"/>
      <c r="R196" s="4"/>
      <c r="S196" s="4"/>
      <c r="T196" s="5"/>
    </row>
    <row r="197" spans="1:20">
      <c r="A197" s="45" t="s">
        <v>50</v>
      </c>
      <c r="B197" s="28" t="s">
        <v>65</v>
      </c>
      <c r="C197" s="28"/>
      <c r="D197" s="28"/>
      <c r="E197" s="39"/>
      <c r="F197" s="28"/>
      <c r="G197" s="8"/>
      <c r="H197" s="8"/>
      <c r="I197" s="8"/>
      <c r="J197" s="8"/>
      <c r="K197" s="8"/>
      <c r="L197" s="8"/>
      <c r="M197" s="8" t="s">
        <v>55</v>
      </c>
      <c r="N197" s="50">
        <f>K205</f>
        <v>20389.78</v>
      </c>
      <c r="O197" s="55">
        <f>N197/N200</f>
        <v>0.25641477719591632</v>
      </c>
      <c r="P197" s="8"/>
      <c r="Q197" s="8"/>
      <c r="R197" s="8"/>
      <c r="S197" s="8"/>
      <c r="T197" s="9"/>
    </row>
    <row r="198" spans="1:20">
      <c r="A198" s="45" t="s">
        <v>51</v>
      </c>
      <c r="B198" s="48">
        <v>44517</v>
      </c>
      <c r="C198" s="28"/>
      <c r="D198" s="28"/>
      <c r="E198" s="39"/>
      <c r="F198" s="28"/>
      <c r="G198" s="8"/>
      <c r="H198" s="8"/>
      <c r="I198" s="8"/>
      <c r="J198" s="8"/>
      <c r="K198" s="8"/>
      <c r="L198" s="8"/>
      <c r="M198" s="8" t="str">
        <f>I206</f>
        <v>MG20180131</v>
      </c>
      <c r="N198" s="50">
        <f>K206</f>
        <v>14226.31</v>
      </c>
      <c r="O198" s="55">
        <f>N198/N200</f>
        <v>0.17890512349667514</v>
      </c>
      <c r="P198" s="8"/>
      <c r="Q198" s="8"/>
      <c r="R198" s="8"/>
      <c r="S198" s="8"/>
      <c r="T198" s="9"/>
    </row>
    <row r="199" spans="1:20">
      <c r="A199" s="47"/>
      <c r="B199" s="17"/>
      <c r="C199" s="17"/>
      <c r="D199" s="17"/>
      <c r="E199" s="8"/>
      <c r="F199" s="7"/>
      <c r="G199" s="8"/>
      <c r="H199" s="8"/>
      <c r="I199" s="8"/>
      <c r="J199" s="8"/>
      <c r="K199" s="8"/>
      <c r="L199" s="8"/>
      <c r="M199" s="8" t="str">
        <f>I215</f>
        <v>CM20191031</v>
      </c>
      <c r="N199" s="14">
        <f>K215</f>
        <v>44902.649999999994</v>
      </c>
      <c r="O199" s="55">
        <f>N199/N200</f>
        <v>0.56468009930740859</v>
      </c>
      <c r="P199" s="8"/>
      <c r="Q199" s="8"/>
      <c r="R199" s="8"/>
      <c r="S199" s="8"/>
      <c r="T199" s="9"/>
    </row>
    <row r="200" spans="1:20">
      <c r="A200" s="42"/>
      <c r="B200" s="7"/>
      <c r="C200" s="7"/>
      <c r="D200" s="7"/>
      <c r="E200" s="8"/>
      <c r="F200" s="7"/>
      <c r="G200" s="8"/>
      <c r="H200" s="8"/>
      <c r="I200" s="8"/>
      <c r="J200" s="8"/>
      <c r="K200" s="8"/>
      <c r="L200" s="8"/>
      <c r="M200" s="8"/>
      <c r="N200" s="14">
        <f>SUM(N197:N199)</f>
        <v>79518.739999999991</v>
      </c>
      <c r="O200" s="15">
        <f>SUM(O197:O199)</f>
        <v>1</v>
      </c>
      <c r="P200" s="8"/>
      <c r="Q200" s="8"/>
      <c r="R200" s="8"/>
      <c r="S200" s="8"/>
      <c r="T200" s="9"/>
    </row>
    <row r="201" spans="1:20">
      <c r="A201" s="6"/>
      <c r="B201" s="7"/>
      <c r="C201" s="7"/>
      <c r="D201" s="7"/>
      <c r="E201" s="20" t="s">
        <v>61</v>
      </c>
      <c r="F201" s="7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9"/>
    </row>
    <row r="202" spans="1:20">
      <c r="A202" s="49" t="str">
        <f>"PURCHASING POWER "&amp;E205&amp;":"</f>
        <v>PURCHASING POWER BRK-5QX13608:</v>
      </c>
      <c r="B202" s="7"/>
      <c r="C202" s="7">
        <v>12498.85</v>
      </c>
      <c r="D202" s="7"/>
      <c r="E202" s="20" t="s">
        <v>60</v>
      </c>
      <c r="F202" s="7" t="str">
        <f>IF((0.05*C205)+(D206/4)&gt;K202,"TRUE","FALSE")</f>
        <v>FALSE</v>
      </c>
      <c r="G202" s="8"/>
      <c r="H202" s="8"/>
      <c r="I202" s="51" t="str">
        <f>"PURCHASING POWER "&amp;M205&amp;":"</f>
        <v>PURCHASING POWER :</v>
      </c>
      <c r="J202" s="8"/>
      <c r="K202" s="50">
        <f>C202-SUM(J205:J206)</f>
        <v>9998.85</v>
      </c>
      <c r="L202" s="8"/>
      <c r="M202" s="8"/>
      <c r="N202" s="8"/>
      <c r="O202" s="8"/>
      <c r="P202" s="8"/>
      <c r="Q202" s="8"/>
      <c r="R202" s="8"/>
      <c r="S202" s="8"/>
      <c r="T202" s="9"/>
    </row>
    <row r="203" spans="1:20">
      <c r="A203" s="6"/>
      <c r="B203" s="7"/>
      <c r="C203" s="7"/>
      <c r="D203" s="7"/>
      <c r="E203" s="8"/>
      <c r="F203" s="7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9"/>
    </row>
    <row r="204" spans="1:20">
      <c r="A204" s="11"/>
      <c r="B204" s="12" t="s">
        <v>19</v>
      </c>
      <c r="C204" s="12" t="s">
        <v>20</v>
      </c>
      <c r="D204" s="12" t="s">
        <v>21</v>
      </c>
      <c r="E204" s="12" t="s">
        <v>32</v>
      </c>
      <c r="F204" s="12" t="s">
        <v>22</v>
      </c>
      <c r="G204" s="12"/>
      <c r="H204" s="8"/>
      <c r="I204" s="13"/>
      <c r="J204" s="40" t="s">
        <v>49</v>
      </c>
      <c r="K204" s="21" t="s">
        <v>47</v>
      </c>
      <c r="L204" s="20" t="s">
        <v>66</v>
      </c>
      <c r="M204" s="8"/>
      <c r="N204" s="8"/>
      <c r="O204" s="8"/>
      <c r="P204" s="8"/>
      <c r="Q204" s="8"/>
      <c r="R204" s="8"/>
      <c r="S204" s="8"/>
      <c r="T204" s="9"/>
    </row>
    <row r="205" spans="1:20">
      <c r="A205" s="16" t="s">
        <v>55</v>
      </c>
      <c r="B205" s="7">
        <v>13631.69</v>
      </c>
      <c r="C205" s="17">
        <v>4258.09</v>
      </c>
      <c r="D205" s="7">
        <f>SUM(B205:C205)</f>
        <v>17889.78</v>
      </c>
      <c r="E205" s="8" t="s">
        <v>34</v>
      </c>
      <c r="F205" s="56">
        <f>D205/D207</f>
        <v>0.55703480716363674</v>
      </c>
      <c r="G205" s="15"/>
      <c r="H205" s="8"/>
      <c r="I205" s="8" t="str">
        <f>A205</f>
        <v>CMT20200817</v>
      </c>
      <c r="J205" s="46">
        <v>2500</v>
      </c>
      <c r="K205" s="50">
        <f>J205+D205</f>
        <v>20389.78</v>
      </c>
      <c r="L205" s="14">
        <f>J205+C205</f>
        <v>6758.09</v>
      </c>
      <c r="M205" s="8"/>
      <c r="N205" s="8"/>
      <c r="O205" s="8"/>
      <c r="P205" s="8"/>
      <c r="Q205" s="8"/>
      <c r="R205" s="8"/>
      <c r="S205" s="8"/>
      <c r="T205" s="9"/>
    </row>
    <row r="206" spans="1:20">
      <c r="A206" s="16" t="s">
        <v>13</v>
      </c>
      <c r="B206" s="7">
        <v>13992.46</v>
      </c>
      <c r="C206" s="17">
        <v>233.85</v>
      </c>
      <c r="D206" s="7">
        <f>SUM(B206:C206)</f>
        <v>14226.31</v>
      </c>
      <c r="E206" s="8" t="s">
        <v>34</v>
      </c>
      <c r="F206" s="56">
        <f>D206/D207</f>
        <v>0.44296519283636338</v>
      </c>
      <c r="G206" s="15"/>
      <c r="H206" s="8"/>
      <c r="I206" s="8" t="str">
        <f>A206</f>
        <v>MG20180131</v>
      </c>
      <c r="J206" s="46">
        <v>0</v>
      </c>
      <c r="K206" s="50">
        <f>J206+D206</f>
        <v>14226.31</v>
      </c>
      <c r="L206" s="14">
        <f>J206+C206</f>
        <v>233.85</v>
      </c>
      <c r="M206" s="8"/>
      <c r="N206" s="8"/>
      <c r="O206" s="8"/>
      <c r="P206" s="8"/>
      <c r="Q206" s="8"/>
      <c r="R206" s="8"/>
      <c r="S206" s="8"/>
      <c r="T206" s="9"/>
    </row>
    <row r="207" spans="1:20">
      <c r="A207" s="6"/>
      <c r="B207" s="7"/>
      <c r="C207" s="7"/>
      <c r="D207" s="7">
        <f>SUM(D205:D206)</f>
        <v>32116.089999999997</v>
      </c>
      <c r="E207" s="8"/>
      <c r="F207" s="19">
        <f>SUM(F205:F206)</f>
        <v>1</v>
      </c>
      <c r="G207" s="54"/>
      <c r="H207" s="8"/>
      <c r="I207" s="20" t="s">
        <v>21</v>
      </c>
      <c r="J207" s="46"/>
      <c r="K207" s="21">
        <f>SUM(K204:K206)</f>
        <v>34616.089999999997</v>
      </c>
      <c r="L207" s="8"/>
      <c r="M207" s="8"/>
      <c r="N207" s="8"/>
      <c r="O207" s="8"/>
      <c r="P207" s="8"/>
      <c r="Q207" s="8"/>
      <c r="R207" s="8"/>
      <c r="S207" s="8"/>
      <c r="T207" s="9"/>
    </row>
    <row r="208" spans="1:20">
      <c r="A208" s="6"/>
      <c r="B208" s="7"/>
      <c r="C208" s="7"/>
      <c r="D208" s="7"/>
      <c r="E208" s="8"/>
      <c r="F208" s="7"/>
      <c r="G208" s="15"/>
      <c r="H208" s="8"/>
      <c r="I208" s="8"/>
      <c r="J208" s="46"/>
      <c r="K208" s="8"/>
      <c r="L208" s="8"/>
      <c r="M208" s="8"/>
      <c r="N208" s="8"/>
      <c r="O208" s="8"/>
      <c r="P208" s="8"/>
      <c r="Q208" s="8"/>
      <c r="R208" s="8"/>
      <c r="S208" s="8"/>
      <c r="T208" s="9"/>
    </row>
    <row r="209" spans="1:20">
      <c r="A209" s="6"/>
      <c r="B209" s="7"/>
      <c r="C209" s="7"/>
      <c r="D209" s="7"/>
      <c r="E209" s="8"/>
      <c r="F209" s="7"/>
      <c r="G209" s="8"/>
      <c r="H209" s="8"/>
      <c r="I209" s="8"/>
      <c r="J209" s="46"/>
      <c r="K209" s="8"/>
      <c r="L209" s="8"/>
      <c r="M209" s="8"/>
      <c r="N209" s="8"/>
      <c r="O209" s="8"/>
      <c r="P209" s="8"/>
      <c r="Q209" s="8"/>
      <c r="R209" s="8"/>
      <c r="S209" s="8"/>
      <c r="T209" s="9"/>
    </row>
    <row r="210" spans="1:20">
      <c r="A210" s="6"/>
      <c r="B210" s="7"/>
      <c r="C210" s="7"/>
      <c r="D210" s="7"/>
      <c r="E210" s="8"/>
      <c r="F210" s="7"/>
      <c r="G210" s="8"/>
      <c r="H210" s="8"/>
      <c r="I210" s="8"/>
      <c r="J210" s="46"/>
      <c r="K210" s="8"/>
      <c r="L210" s="8"/>
      <c r="M210" s="8"/>
      <c r="N210" s="8"/>
      <c r="O210" s="8"/>
      <c r="P210" s="8"/>
      <c r="Q210" s="8"/>
      <c r="R210" s="8"/>
      <c r="S210" s="8"/>
      <c r="T210" s="9"/>
    </row>
    <row r="211" spans="1:20">
      <c r="A211" s="6"/>
      <c r="B211" s="7"/>
      <c r="C211" s="7"/>
      <c r="D211" s="7"/>
      <c r="E211" s="8"/>
      <c r="F211" s="7"/>
      <c r="G211" s="8"/>
      <c r="H211" s="8"/>
      <c r="I211" s="8"/>
      <c r="J211" s="46"/>
      <c r="K211" s="8"/>
      <c r="L211" s="8"/>
      <c r="M211" s="8"/>
      <c r="N211" s="8"/>
      <c r="O211" s="8"/>
      <c r="P211" s="8"/>
      <c r="Q211" s="8"/>
      <c r="R211" s="8"/>
      <c r="S211" s="8"/>
      <c r="T211" s="9"/>
    </row>
    <row r="212" spans="1:20">
      <c r="A212" s="6"/>
      <c r="B212" s="7"/>
      <c r="C212" s="7"/>
      <c r="D212" s="7"/>
      <c r="E212" s="8"/>
      <c r="F212" s="7"/>
      <c r="G212" s="8"/>
      <c r="H212" s="8"/>
      <c r="I212" s="8"/>
      <c r="J212" s="46"/>
      <c r="K212" s="8"/>
      <c r="L212" s="8"/>
      <c r="M212" s="8"/>
      <c r="N212" s="8"/>
      <c r="O212" s="8"/>
      <c r="P212" s="8"/>
      <c r="Q212" s="8"/>
      <c r="R212" s="8"/>
      <c r="S212" s="8"/>
      <c r="T212" s="9"/>
    </row>
    <row r="213" spans="1:20">
      <c r="A213" s="42" t="str">
        <f>"PURCHASING POWER "&amp;E215&amp;":"</f>
        <v>PURCHASING POWER BRK-54X61101:</v>
      </c>
      <c r="B213" s="7"/>
      <c r="C213" s="7">
        <v>193274.88</v>
      </c>
      <c r="D213" s="7"/>
      <c r="E213" s="8"/>
      <c r="F213" s="7"/>
      <c r="G213" s="8"/>
      <c r="H213" s="8"/>
      <c r="I213" s="12" t="str">
        <f>"PURCHASING POWER "&amp;M215&amp;":"</f>
        <v>PURCHASING POWER :</v>
      </c>
      <c r="J213" s="46"/>
      <c r="K213" s="14">
        <f>C213-SUM(J215:J216)</f>
        <v>190774.88</v>
      </c>
      <c r="L213" s="8"/>
      <c r="M213" s="8"/>
      <c r="N213" s="8"/>
      <c r="O213" s="8"/>
      <c r="P213" s="8"/>
      <c r="Q213" s="8"/>
      <c r="R213" s="8"/>
      <c r="S213" s="8"/>
      <c r="T213" s="9"/>
    </row>
    <row r="214" spans="1:20">
      <c r="A214" s="6"/>
      <c r="B214" s="12" t="s">
        <v>19</v>
      </c>
      <c r="C214" s="12" t="s">
        <v>20</v>
      </c>
      <c r="D214" s="12" t="s">
        <v>21</v>
      </c>
      <c r="E214" s="12" t="s">
        <v>32</v>
      </c>
      <c r="F214" s="12" t="s">
        <v>22</v>
      </c>
      <c r="G214" s="12"/>
      <c r="H214" s="8"/>
      <c r="I214" s="8"/>
      <c r="J214" s="46"/>
      <c r="K214" s="14"/>
      <c r="L214" s="8"/>
      <c r="M214" s="8"/>
      <c r="N214" s="8"/>
      <c r="O214" s="8"/>
      <c r="P214" s="8"/>
      <c r="Q214" s="8"/>
      <c r="R214" s="8"/>
      <c r="S214" s="8"/>
      <c r="T214" s="9"/>
    </row>
    <row r="215" spans="1:20">
      <c r="A215" s="16" t="s">
        <v>14</v>
      </c>
      <c r="B215" s="7">
        <v>37596.589999999997</v>
      </c>
      <c r="C215" s="17">
        <v>4806.0600000000004</v>
      </c>
      <c r="D215" s="7">
        <f>SUM(B215:C215)</f>
        <v>42402.649999999994</v>
      </c>
      <c r="E215" s="8" t="s">
        <v>33</v>
      </c>
      <c r="F215" s="57">
        <f>D215/D216</f>
        <v>1</v>
      </c>
      <c r="G215" s="15"/>
      <c r="H215" s="8"/>
      <c r="I215" s="8" t="str">
        <f>A215</f>
        <v>CM20191031</v>
      </c>
      <c r="J215" s="46">
        <v>2500</v>
      </c>
      <c r="K215" s="14">
        <f>D215+J215</f>
        <v>44902.649999999994</v>
      </c>
      <c r="L215" s="14">
        <f>J215+C215</f>
        <v>7306.06</v>
      </c>
      <c r="M215" s="8"/>
      <c r="N215" s="8"/>
      <c r="O215" s="8"/>
      <c r="P215" s="8"/>
      <c r="Q215" s="8"/>
      <c r="R215" s="8"/>
      <c r="S215" s="8"/>
      <c r="T215" s="9"/>
    </row>
    <row r="216" spans="1:20">
      <c r="A216" s="6"/>
      <c r="B216" s="7"/>
      <c r="C216" s="7"/>
      <c r="D216" s="7">
        <f>SUM(D215)</f>
        <v>42402.649999999994</v>
      </c>
      <c r="E216" s="8"/>
      <c r="F216" s="57">
        <f>SUM(F215)</f>
        <v>1</v>
      </c>
      <c r="G216" s="54"/>
      <c r="H216" s="8"/>
      <c r="I216" s="20" t="s">
        <v>21</v>
      </c>
      <c r="J216" s="46"/>
      <c r="K216" s="21">
        <f>SUM(K214:K215)</f>
        <v>44902.649999999994</v>
      </c>
      <c r="L216" s="8"/>
      <c r="M216" s="8"/>
      <c r="N216" s="8"/>
      <c r="O216" s="8"/>
      <c r="P216" s="8"/>
      <c r="Q216" s="8"/>
      <c r="R216" s="8"/>
      <c r="S216" s="8"/>
      <c r="T216" s="9"/>
    </row>
    <row r="217" spans="1:20">
      <c r="A217" s="6"/>
      <c r="B217" s="7"/>
      <c r="C217" s="7"/>
      <c r="D217" s="7"/>
      <c r="E217" s="8"/>
      <c r="F217" s="19"/>
      <c r="G217" s="15"/>
      <c r="H217" s="8"/>
      <c r="I217" s="14"/>
      <c r="K217" s="14"/>
      <c r="L217" s="8"/>
      <c r="M217" s="8"/>
      <c r="N217" s="8"/>
      <c r="O217" s="8"/>
      <c r="P217" s="8"/>
      <c r="Q217" s="8"/>
      <c r="R217" s="8"/>
      <c r="S217" s="8"/>
      <c r="T217" s="9"/>
    </row>
    <row r="218" spans="1:20">
      <c r="A218" s="6"/>
      <c r="B218" s="7"/>
      <c r="C218" s="7"/>
      <c r="D218" s="7"/>
      <c r="E218" s="8"/>
      <c r="F218" s="7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9"/>
    </row>
    <row r="219" spans="1:20">
      <c r="A219" s="6"/>
      <c r="B219" s="7"/>
      <c r="C219" s="12" t="s">
        <v>43</v>
      </c>
      <c r="D219" s="58">
        <f>D216+D207</f>
        <v>74518.739999999991</v>
      </c>
      <c r="E219" s="8"/>
      <c r="F219" s="7"/>
      <c r="G219" s="8"/>
      <c r="H219" s="8"/>
      <c r="I219" s="8"/>
      <c r="J219" s="12" t="s">
        <v>43</v>
      </c>
      <c r="K219" s="59">
        <f>K216+K207</f>
        <v>79518.739999999991</v>
      </c>
      <c r="L219" s="8"/>
      <c r="M219" s="8"/>
      <c r="N219" s="8"/>
      <c r="O219" s="8"/>
      <c r="P219" s="8"/>
      <c r="Q219" s="8"/>
      <c r="R219" s="8"/>
      <c r="S219" s="8"/>
      <c r="T219" s="9"/>
    </row>
    <row r="220" spans="1:20">
      <c r="A220" s="6"/>
      <c r="B220" s="7"/>
      <c r="C220" s="7"/>
      <c r="D220" s="7"/>
      <c r="E220" s="8"/>
      <c r="F220" s="7"/>
      <c r="G220" s="8"/>
      <c r="H220" s="8"/>
      <c r="I220" s="8"/>
      <c r="J220" s="20" t="s">
        <v>53</v>
      </c>
      <c r="K220" s="14">
        <f>K219-D219</f>
        <v>5000</v>
      </c>
      <c r="L220" s="8"/>
      <c r="M220" s="8"/>
      <c r="N220" s="8"/>
      <c r="O220" s="8"/>
      <c r="P220" s="8"/>
      <c r="Q220" s="8"/>
      <c r="R220" s="8"/>
      <c r="S220" s="8"/>
      <c r="T220" s="9"/>
    </row>
    <row r="221" spans="1:20">
      <c r="A221" s="6"/>
      <c r="B221" s="7"/>
      <c r="C221" s="7"/>
      <c r="D221" s="7"/>
      <c r="E221" s="8"/>
      <c r="F221" s="7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9"/>
    </row>
    <row r="222" spans="1:20">
      <c r="A222" s="6"/>
      <c r="B222" s="17"/>
      <c r="C222" s="17"/>
      <c r="D222" s="17"/>
      <c r="E222" s="8"/>
      <c r="F222" s="7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9"/>
    </row>
    <row r="223" spans="1:20">
      <c r="A223" s="6"/>
      <c r="B223" s="7"/>
      <c r="C223" s="7"/>
      <c r="D223" s="7"/>
      <c r="E223" s="8"/>
      <c r="F223" s="7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9"/>
    </row>
    <row r="224" spans="1:20">
      <c r="A224" s="6"/>
      <c r="B224" s="40"/>
      <c r="C224" s="17"/>
      <c r="D224" s="17"/>
      <c r="E224" s="41"/>
      <c r="F224" s="17"/>
      <c r="G224" s="41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9"/>
    </row>
    <row r="225" spans="1:20">
      <c r="A225" s="16" t="s">
        <v>14</v>
      </c>
      <c r="B225" s="52" t="s">
        <v>58</v>
      </c>
      <c r="C225" s="7"/>
      <c r="D225" s="7"/>
      <c r="E225" s="8"/>
      <c r="F225" s="7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9"/>
    </row>
    <row r="226" spans="1:20">
      <c r="A226" s="16" t="s">
        <v>55</v>
      </c>
      <c r="B226" s="52" t="s">
        <v>57</v>
      </c>
      <c r="C226" s="7"/>
      <c r="D226" s="7"/>
      <c r="E226" s="8"/>
      <c r="F226" s="7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9"/>
    </row>
    <row r="227" spans="1:20">
      <c r="A227" s="6" t="s">
        <v>13</v>
      </c>
      <c r="B227" s="53" t="s">
        <v>59</v>
      </c>
      <c r="C227" s="12"/>
      <c r="D227" s="12"/>
      <c r="E227" s="12"/>
      <c r="F227" s="12"/>
      <c r="G227" s="12"/>
      <c r="H227" s="8"/>
      <c r="I227" s="8"/>
      <c r="J227" s="14"/>
      <c r="K227" s="15"/>
      <c r="L227" s="8"/>
      <c r="M227" s="8"/>
      <c r="N227" s="8"/>
      <c r="O227" s="8"/>
      <c r="P227" s="8"/>
      <c r="Q227" s="8"/>
      <c r="R227" s="8"/>
      <c r="S227" s="8"/>
      <c r="T227" s="9"/>
    </row>
    <row r="228" spans="1:20">
      <c r="A228" s="16"/>
      <c r="B228" s="7"/>
      <c r="C228" s="22"/>
      <c r="D228" s="23"/>
      <c r="E228" s="8"/>
      <c r="F228" s="19"/>
      <c r="G228" s="15"/>
      <c r="H228" s="8"/>
      <c r="I228" s="8"/>
      <c r="J228" s="14"/>
      <c r="K228" s="15"/>
      <c r="L228" s="8"/>
      <c r="M228" s="8"/>
      <c r="N228" s="8"/>
      <c r="O228" s="8"/>
      <c r="P228" s="8"/>
      <c r="Q228" s="8"/>
      <c r="R228" s="8"/>
      <c r="S228" s="8"/>
      <c r="T228" s="9"/>
    </row>
    <row r="229" spans="1:20">
      <c r="A229" s="6"/>
      <c r="B229" s="7"/>
      <c r="C229" s="7"/>
      <c r="D229" s="7"/>
      <c r="E229" s="8"/>
      <c r="F229" s="19"/>
      <c r="G229" s="15"/>
      <c r="H229" s="8"/>
      <c r="I229" s="20"/>
      <c r="J229" s="21"/>
      <c r="K229" s="15"/>
      <c r="L229" s="8"/>
      <c r="M229" s="8"/>
      <c r="N229" s="8"/>
      <c r="O229" s="8"/>
      <c r="P229" s="8"/>
      <c r="Q229" s="8"/>
      <c r="R229" s="8"/>
      <c r="S229" s="8"/>
      <c r="T229" s="9"/>
    </row>
    <row r="230" spans="1:20">
      <c r="A230" s="6"/>
      <c r="B230" s="7"/>
      <c r="C230" s="7"/>
      <c r="D230" s="7"/>
      <c r="E230" s="8"/>
      <c r="F230" s="19"/>
      <c r="G230" s="15"/>
      <c r="H230" s="8"/>
      <c r="I230" s="14"/>
      <c r="J230" s="14"/>
      <c r="K230" s="15"/>
      <c r="L230" s="8"/>
      <c r="M230" s="8"/>
      <c r="N230" s="8"/>
      <c r="O230" s="8"/>
      <c r="P230" s="8"/>
      <c r="Q230" s="8"/>
      <c r="R230" s="8"/>
      <c r="S230" s="8"/>
      <c r="T230" s="9"/>
    </row>
    <row r="231" spans="1:20">
      <c r="A231" s="6"/>
      <c r="B231" s="7"/>
      <c r="C231" s="7"/>
      <c r="D231" s="7"/>
      <c r="E231" s="8"/>
      <c r="F231" s="7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9"/>
    </row>
    <row r="232" spans="1:20">
      <c r="A232" s="6"/>
      <c r="B232" s="7"/>
      <c r="C232" s="7"/>
      <c r="D232" s="7"/>
      <c r="E232" s="8"/>
      <c r="F232" s="7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9"/>
    </row>
    <row r="233" spans="1:20">
      <c r="A233" s="6"/>
      <c r="B233" s="7"/>
      <c r="C233" s="7"/>
      <c r="D233" s="7"/>
      <c r="E233" s="8"/>
      <c r="F233" s="7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9"/>
    </row>
    <row r="234" spans="1:20">
      <c r="A234" s="6"/>
      <c r="B234" s="7"/>
      <c r="C234" s="7"/>
      <c r="D234" s="7"/>
      <c r="E234" s="8"/>
      <c r="F234" s="7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9"/>
    </row>
    <row r="235" spans="1:20">
      <c r="A235" s="6"/>
      <c r="B235" s="7"/>
      <c r="C235" s="7"/>
      <c r="D235" s="7"/>
      <c r="E235" s="8"/>
      <c r="F235" s="7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9"/>
    </row>
    <row r="236" spans="1:20">
      <c r="A236" s="6"/>
      <c r="B236" s="7"/>
      <c r="C236" s="7"/>
      <c r="D236" s="7"/>
      <c r="E236" s="8"/>
      <c r="F236" s="7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9"/>
    </row>
    <row r="237" spans="1:20">
      <c r="A237" s="6"/>
      <c r="B237" s="7"/>
      <c r="C237" s="7"/>
      <c r="D237" s="7"/>
      <c r="E237" s="8"/>
      <c r="F237" s="7"/>
      <c r="G237" s="14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9"/>
    </row>
    <row r="238" spans="1:20" ht="14.95" thickBot="1">
      <c r="A238" s="24"/>
      <c r="B238" s="25"/>
      <c r="C238" s="25"/>
      <c r="D238" s="25"/>
      <c r="E238" s="26"/>
      <c r="F238" s="25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7"/>
    </row>
    <row r="239" spans="1:20" ht="14.95" thickTop="1"/>
    <row r="241" spans="1:20" ht="14.95" thickBot="1"/>
    <row r="242" spans="1:20" ht="14.95" thickTop="1">
      <c r="A242" s="44"/>
      <c r="B242" s="3"/>
      <c r="C242" s="3"/>
      <c r="D242" s="3"/>
      <c r="E242" s="4"/>
      <c r="F242" s="3"/>
      <c r="G242" s="4"/>
      <c r="H242" s="4"/>
      <c r="I242" s="4"/>
      <c r="J242" s="4"/>
      <c r="K242" s="4"/>
      <c r="L242" s="4"/>
      <c r="M242" s="4"/>
      <c r="N242" s="4" t="s">
        <v>47</v>
      </c>
      <c r="O242" s="4" t="s">
        <v>48</v>
      </c>
      <c r="P242" s="4"/>
      <c r="Q242" s="4"/>
      <c r="R242" s="4"/>
      <c r="S242" s="4"/>
      <c r="T242" s="5"/>
    </row>
    <row r="243" spans="1:20">
      <c r="A243" s="45" t="s">
        <v>50</v>
      </c>
      <c r="B243" s="28" t="s">
        <v>64</v>
      </c>
      <c r="C243" s="28"/>
      <c r="D243" s="7"/>
      <c r="E243" s="8"/>
      <c r="F243" s="7"/>
      <c r="G243" s="8"/>
      <c r="H243" s="8"/>
      <c r="I243" s="8"/>
      <c r="J243" s="8"/>
      <c r="K243" s="8"/>
      <c r="L243" s="8"/>
      <c r="M243" s="8" t="s">
        <v>55</v>
      </c>
      <c r="N243" s="50">
        <f>K251</f>
        <v>18360.72</v>
      </c>
      <c r="O243" s="55">
        <f>N243/N246</f>
        <v>0.24759300757879987</v>
      </c>
      <c r="P243" s="8"/>
      <c r="Q243" s="8"/>
      <c r="R243" s="8"/>
      <c r="S243" s="8"/>
      <c r="T243" s="9"/>
    </row>
    <row r="244" spans="1:20">
      <c r="A244" s="45" t="s">
        <v>51</v>
      </c>
      <c r="B244" s="48">
        <v>44484</v>
      </c>
      <c r="C244" s="28"/>
      <c r="D244" s="7"/>
      <c r="E244" s="8"/>
      <c r="F244" s="7"/>
      <c r="G244" s="8"/>
      <c r="H244" s="8"/>
      <c r="I244" s="8"/>
      <c r="J244" s="8"/>
      <c r="K244" s="8"/>
      <c r="L244" s="8"/>
      <c r="M244" s="8" t="str">
        <f>I252</f>
        <v>MG20180131</v>
      </c>
      <c r="N244" s="50">
        <f>K252</f>
        <v>14295.24</v>
      </c>
      <c r="O244" s="55">
        <f>N244/N246</f>
        <v>0.19277029798726644</v>
      </c>
      <c r="P244" s="8"/>
      <c r="Q244" s="8"/>
      <c r="R244" s="8"/>
      <c r="S244" s="8"/>
      <c r="T244" s="9"/>
    </row>
    <row r="245" spans="1:20">
      <c r="A245" s="47"/>
      <c r="B245" s="17"/>
      <c r="C245" s="17"/>
      <c r="D245" s="17"/>
      <c r="E245" s="8"/>
      <c r="F245" s="7"/>
      <c r="G245" s="8"/>
      <c r="H245" s="8"/>
      <c r="I245" s="8"/>
      <c r="J245" s="8"/>
      <c r="K245" s="8"/>
      <c r="L245" s="8"/>
      <c r="M245" s="8" t="str">
        <f>I261</f>
        <v>CM20191031</v>
      </c>
      <c r="N245" s="14">
        <f>K261</f>
        <v>41500.9</v>
      </c>
      <c r="O245" s="55">
        <f>N245/N246</f>
        <v>0.55963669443393371</v>
      </c>
      <c r="P245" s="8"/>
      <c r="Q245" s="8"/>
      <c r="R245" s="8"/>
      <c r="S245" s="8"/>
      <c r="T245" s="9"/>
    </row>
    <row r="246" spans="1:20">
      <c r="A246" s="42"/>
      <c r="B246" s="7"/>
      <c r="C246" s="7"/>
      <c r="D246" s="7"/>
      <c r="E246" s="8"/>
      <c r="F246" s="7"/>
      <c r="G246" s="8"/>
      <c r="H246" s="8"/>
      <c r="I246" s="8"/>
      <c r="J246" s="8"/>
      <c r="K246" s="8"/>
      <c r="L246" s="8"/>
      <c r="M246" s="8"/>
      <c r="N246" s="14">
        <f>SUM(N243:N245)</f>
        <v>74156.86</v>
      </c>
      <c r="O246" s="15">
        <f>SUM(O243:O245)</f>
        <v>1</v>
      </c>
      <c r="P246" s="8"/>
      <c r="Q246" s="8"/>
      <c r="R246" s="8"/>
      <c r="S246" s="8"/>
      <c r="T246" s="9"/>
    </row>
    <row r="247" spans="1:20">
      <c r="A247" s="6"/>
      <c r="B247" s="7"/>
      <c r="C247" s="7"/>
      <c r="D247" s="7"/>
      <c r="E247" s="20" t="s">
        <v>61</v>
      </c>
      <c r="F247" s="7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9"/>
    </row>
    <row r="248" spans="1:20">
      <c r="A248" s="49" t="str">
        <f>"PURCHASING POWER "&amp;E251&amp;":"</f>
        <v>PURCHASING POWER BRK-5QX13608:</v>
      </c>
      <c r="B248" s="7"/>
      <c r="C248" s="7">
        <v>12839.59</v>
      </c>
      <c r="D248" s="7"/>
      <c r="E248" s="20" t="s">
        <v>60</v>
      </c>
      <c r="F248" s="7" t="str">
        <f>IF((0.05*C251)+(D252/4)&gt;K248,"TRUE","FALSE")</f>
        <v>FALSE</v>
      </c>
      <c r="G248" s="8"/>
      <c r="H248" s="8"/>
      <c r="I248" s="51" t="str">
        <f>"PURCHASING POWER "&amp;M251&amp;":"</f>
        <v>PURCHASING POWER :</v>
      </c>
      <c r="J248" s="8"/>
      <c r="K248" s="50">
        <f>C248-SUM(J251:J252)</f>
        <v>12839.59</v>
      </c>
      <c r="L248" s="8"/>
      <c r="M248" s="8"/>
      <c r="N248" s="8"/>
      <c r="O248" s="8"/>
      <c r="P248" s="8"/>
      <c r="Q248" s="8"/>
      <c r="R248" s="8"/>
      <c r="S248" s="8"/>
      <c r="T248" s="9"/>
    </row>
    <row r="249" spans="1:20">
      <c r="A249" s="6"/>
      <c r="B249" s="7"/>
      <c r="C249" s="7"/>
      <c r="D249" s="7"/>
      <c r="E249" s="8"/>
      <c r="F249" s="7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9"/>
    </row>
    <row r="250" spans="1:20">
      <c r="A250" s="11"/>
      <c r="B250" s="12" t="s">
        <v>19</v>
      </c>
      <c r="C250" s="12" t="s">
        <v>20</v>
      </c>
      <c r="D250" s="12" t="s">
        <v>21</v>
      </c>
      <c r="E250" s="12" t="s">
        <v>32</v>
      </c>
      <c r="F250" s="12" t="s">
        <v>22</v>
      </c>
      <c r="G250" s="12"/>
      <c r="H250" s="8"/>
      <c r="I250" s="13"/>
      <c r="J250" s="40" t="s">
        <v>49</v>
      </c>
      <c r="K250" s="21" t="s">
        <v>47</v>
      </c>
      <c r="L250" s="8"/>
      <c r="M250" s="8"/>
      <c r="N250" s="8"/>
      <c r="O250" s="8"/>
      <c r="P250" s="8"/>
      <c r="Q250" s="8"/>
      <c r="R250" s="8"/>
      <c r="S250" s="8"/>
      <c r="T250" s="9"/>
    </row>
    <row r="251" spans="1:20">
      <c r="A251" s="16" t="s">
        <v>55</v>
      </c>
      <c r="B251" s="7">
        <v>14405.12</v>
      </c>
      <c r="C251" s="17">
        <v>3955.6</v>
      </c>
      <c r="D251" s="7">
        <f>SUM(B251:C251)</f>
        <v>18360.72</v>
      </c>
      <c r="E251" s="8" t="s">
        <v>34</v>
      </c>
      <c r="F251" s="56">
        <f>D251/D253</f>
        <v>0.56224713651045632</v>
      </c>
      <c r="G251" s="15"/>
      <c r="H251" s="8"/>
      <c r="I251" s="8" t="str">
        <f>A251</f>
        <v>CMT20200817</v>
      </c>
      <c r="J251" s="46">
        <v>0</v>
      </c>
      <c r="K251" s="50">
        <f>J251+D251</f>
        <v>18360.72</v>
      </c>
      <c r="L251" s="8"/>
      <c r="M251" s="8"/>
      <c r="N251" s="8"/>
      <c r="O251" s="8"/>
      <c r="P251" s="8"/>
      <c r="Q251" s="8"/>
      <c r="R251" s="8"/>
      <c r="S251" s="8"/>
      <c r="T251" s="9"/>
    </row>
    <row r="252" spans="1:20">
      <c r="A252" s="16" t="s">
        <v>13</v>
      </c>
      <c r="B252" s="7">
        <v>13408.14</v>
      </c>
      <c r="C252" s="17">
        <v>887.1</v>
      </c>
      <c r="D252" s="7">
        <f>SUM(B252:C252)</f>
        <v>14295.24</v>
      </c>
      <c r="E252" s="8" t="s">
        <v>34</v>
      </c>
      <c r="F252" s="56">
        <f>D252/D253</f>
        <v>0.43775286348954373</v>
      </c>
      <c r="G252" s="15"/>
      <c r="H252" s="8"/>
      <c r="I252" s="8" t="str">
        <f>A252</f>
        <v>MG20180131</v>
      </c>
      <c r="J252" s="46">
        <v>0</v>
      </c>
      <c r="K252" s="50">
        <f>J252+D252</f>
        <v>14295.24</v>
      </c>
      <c r="L252" s="8"/>
      <c r="M252" s="8"/>
      <c r="N252" s="8"/>
      <c r="O252" s="8"/>
      <c r="P252" s="8"/>
      <c r="Q252" s="8"/>
      <c r="R252" s="8"/>
      <c r="S252" s="8"/>
      <c r="T252" s="9"/>
    </row>
    <row r="253" spans="1:20">
      <c r="A253" s="6"/>
      <c r="B253" s="7"/>
      <c r="C253" s="7"/>
      <c r="D253" s="7">
        <f>SUM(D251:D252)</f>
        <v>32655.96</v>
      </c>
      <c r="E253" s="8"/>
      <c r="F253" s="19">
        <f>SUM(F251:F252)</f>
        <v>1</v>
      </c>
      <c r="G253" s="54"/>
      <c r="H253" s="8"/>
      <c r="I253" s="20" t="s">
        <v>21</v>
      </c>
      <c r="J253" s="46"/>
      <c r="K253" s="21">
        <f>SUM(K250:K252)</f>
        <v>32655.96</v>
      </c>
      <c r="L253" s="8"/>
      <c r="M253" s="8"/>
      <c r="N253" s="8"/>
      <c r="O253" s="8"/>
      <c r="P253" s="8"/>
      <c r="Q253" s="8"/>
      <c r="R253" s="8"/>
      <c r="S253" s="8"/>
      <c r="T253" s="9"/>
    </row>
    <row r="254" spans="1:20">
      <c r="A254" s="6"/>
      <c r="B254" s="7"/>
      <c r="C254" s="7"/>
      <c r="D254" s="7"/>
      <c r="E254" s="8"/>
      <c r="F254" s="7"/>
      <c r="G254" s="15"/>
      <c r="H254" s="8"/>
      <c r="I254" s="8"/>
      <c r="J254" s="46"/>
      <c r="K254" s="8"/>
      <c r="L254" s="8"/>
      <c r="M254" s="8"/>
      <c r="N254" s="8"/>
      <c r="O254" s="8"/>
      <c r="P254" s="8"/>
      <c r="Q254" s="8"/>
      <c r="R254" s="8"/>
      <c r="S254" s="8"/>
      <c r="T254" s="9"/>
    </row>
    <row r="255" spans="1:20">
      <c r="A255" s="6"/>
      <c r="B255" s="7"/>
      <c r="C255" s="7"/>
      <c r="D255" s="7"/>
      <c r="E255" s="8"/>
      <c r="F255" s="7"/>
      <c r="G255" s="8"/>
      <c r="H255" s="8"/>
      <c r="I255" s="8"/>
      <c r="J255" s="46"/>
      <c r="K255" s="8"/>
      <c r="L255" s="8"/>
      <c r="M255" s="8"/>
      <c r="N255" s="8"/>
      <c r="O255" s="8"/>
      <c r="P255" s="8"/>
      <c r="Q255" s="8"/>
      <c r="R255" s="8"/>
      <c r="S255" s="8"/>
      <c r="T255" s="9"/>
    </row>
    <row r="256" spans="1:20">
      <c r="A256" s="6"/>
      <c r="B256" s="7"/>
      <c r="C256" s="7"/>
      <c r="D256" s="7"/>
      <c r="E256" s="8"/>
      <c r="F256" s="7"/>
      <c r="G256" s="8"/>
      <c r="H256" s="8"/>
      <c r="I256" s="8"/>
      <c r="J256" s="46"/>
      <c r="K256" s="8"/>
      <c r="L256" s="8"/>
      <c r="M256" s="8"/>
      <c r="N256" s="8"/>
      <c r="O256" s="8"/>
      <c r="P256" s="8"/>
      <c r="Q256" s="8"/>
      <c r="R256" s="8"/>
      <c r="S256" s="8"/>
      <c r="T256" s="9"/>
    </row>
    <row r="257" spans="1:20">
      <c r="A257" s="6"/>
      <c r="B257" s="7"/>
      <c r="C257" s="7"/>
      <c r="D257" s="7"/>
      <c r="E257" s="8"/>
      <c r="F257" s="7"/>
      <c r="G257" s="8"/>
      <c r="H257" s="8"/>
      <c r="I257" s="8"/>
      <c r="J257" s="46"/>
      <c r="K257" s="8"/>
      <c r="L257" s="8"/>
      <c r="M257" s="8"/>
      <c r="N257" s="8"/>
      <c r="O257" s="8"/>
      <c r="P257" s="8"/>
      <c r="Q257" s="8"/>
      <c r="R257" s="8"/>
      <c r="S257" s="8"/>
      <c r="T257" s="9"/>
    </row>
    <row r="258" spans="1:20">
      <c r="A258" s="6"/>
      <c r="B258" s="7"/>
      <c r="C258" s="7"/>
      <c r="D258" s="7"/>
      <c r="E258" s="8"/>
      <c r="F258" s="7"/>
      <c r="G258" s="8"/>
      <c r="H258" s="8"/>
      <c r="I258" s="8"/>
      <c r="J258" s="46"/>
      <c r="K258" s="8"/>
      <c r="L258" s="8"/>
      <c r="M258" s="8"/>
      <c r="N258" s="8"/>
      <c r="O258" s="8"/>
      <c r="P258" s="8"/>
      <c r="Q258" s="8"/>
      <c r="R258" s="8"/>
      <c r="S258" s="8"/>
      <c r="T258" s="9"/>
    </row>
    <row r="259" spans="1:20">
      <c r="A259" s="42" t="str">
        <f>"PURCHASING POWER "&amp;E261&amp;":"</f>
        <v>PURCHASING POWER BRK-54X61101:</v>
      </c>
      <c r="B259" s="7"/>
      <c r="C259" s="7">
        <v>201634.16</v>
      </c>
      <c r="D259" s="7"/>
      <c r="E259" s="8"/>
      <c r="F259" s="7"/>
      <c r="G259" s="8"/>
      <c r="H259" s="8"/>
      <c r="I259" s="12" t="str">
        <f>"PURCHASING POWER "&amp;M261&amp;":"</f>
        <v>PURCHASING POWER :</v>
      </c>
      <c r="J259" s="46"/>
      <c r="K259" s="14">
        <f>C259-SUM(J261:J262)</f>
        <v>196634.16</v>
      </c>
      <c r="L259" s="8"/>
      <c r="M259" s="8"/>
      <c r="N259" s="8"/>
      <c r="O259" s="8"/>
      <c r="P259" s="8"/>
      <c r="Q259" s="8"/>
      <c r="R259" s="8"/>
      <c r="S259" s="8"/>
      <c r="T259" s="9"/>
    </row>
    <row r="260" spans="1:20">
      <c r="A260" s="6"/>
      <c r="B260" s="12" t="s">
        <v>19</v>
      </c>
      <c r="C260" s="12" t="s">
        <v>20</v>
      </c>
      <c r="D260" s="12" t="s">
        <v>21</v>
      </c>
      <c r="E260" s="12" t="s">
        <v>32</v>
      </c>
      <c r="F260" s="12" t="s">
        <v>22</v>
      </c>
      <c r="G260" s="12"/>
      <c r="H260" s="8"/>
      <c r="I260" s="8"/>
      <c r="J260" s="46"/>
      <c r="K260" s="14"/>
      <c r="L260" s="8"/>
      <c r="M260" s="8"/>
      <c r="N260" s="8"/>
      <c r="O260" s="8"/>
      <c r="P260" s="8"/>
      <c r="Q260" s="8"/>
      <c r="R260" s="8"/>
      <c r="S260" s="8"/>
      <c r="T260" s="9"/>
    </row>
    <row r="261" spans="1:20">
      <c r="A261" s="16" t="s">
        <v>14</v>
      </c>
      <c r="B261" s="7">
        <v>33775.93</v>
      </c>
      <c r="C261" s="17">
        <v>2724.97</v>
      </c>
      <c r="D261" s="7">
        <f>SUM(B261:C261)</f>
        <v>36500.9</v>
      </c>
      <c r="E261" s="8" t="s">
        <v>33</v>
      </c>
      <c r="F261" s="57">
        <f>D261/D262</f>
        <v>1</v>
      </c>
      <c r="G261" s="15"/>
      <c r="H261" s="8"/>
      <c r="I261" s="8" t="str">
        <f>A261</f>
        <v>CM20191031</v>
      </c>
      <c r="J261" s="46">
        <v>5000</v>
      </c>
      <c r="K261" s="14">
        <f>D261+J261</f>
        <v>41500.9</v>
      </c>
      <c r="L261" s="8"/>
      <c r="M261" s="8"/>
      <c r="N261" s="8"/>
      <c r="O261" s="8"/>
      <c r="P261" s="8"/>
      <c r="Q261" s="8"/>
      <c r="R261" s="8"/>
      <c r="S261" s="8"/>
      <c r="T261" s="9"/>
    </row>
    <row r="262" spans="1:20">
      <c r="A262" s="6"/>
      <c r="B262" s="7"/>
      <c r="C262" s="7"/>
      <c r="D262" s="7">
        <f>SUM(D261)</f>
        <v>36500.9</v>
      </c>
      <c r="E262" s="8"/>
      <c r="F262" s="57">
        <f>SUM(F261)</f>
        <v>1</v>
      </c>
      <c r="G262" s="54"/>
      <c r="H262" s="8"/>
      <c r="I262" s="20" t="s">
        <v>21</v>
      </c>
      <c r="J262" s="46"/>
      <c r="K262" s="21">
        <f>SUM(K260:K261)</f>
        <v>41500.9</v>
      </c>
      <c r="L262" s="8"/>
      <c r="M262" s="8"/>
      <c r="N262" s="8"/>
      <c r="O262" s="8"/>
      <c r="P262" s="8"/>
      <c r="Q262" s="8"/>
      <c r="R262" s="8"/>
      <c r="S262" s="8"/>
      <c r="T262" s="9"/>
    </row>
    <row r="263" spans="1:20">
      <c r="A263" s="6"/>
      <c r="B263" s="7"/>
      <c r="C263" s="7"/>
      <c r="D263" s="7"/>
      <c r="E263" s="8"/>
      <c r="F263" s="19"/>
      <c r="G263" s="15"/>
      <c r="H263" s="8"/>
      <c r="I263" s="14"/>
      <c r="K263" s="14"/>
      <c r="L263" s="8"/>
      <c r="M263" s="8"/>
      <c r="N263" s="8"/>
      <c r="O263" s="8"/>
      <c r="P263" s="8"/>
      <c r="Q263" s="8"/>
      <c r="R263" s="8"/>
      <c r="S263" s="8"/>
      <c r="T263" s="9"/>
    </row>
    <row r="264" spans="1:20">
      <c r="A264" s="6"/>
      <c r="B264" s="7"/>
      <c r="C264" s="7"/>
      <c r="D264" s="7"/>
      <c r="E264" s="8"/>
      <c r="F264" s="7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9"/>
    </row>
    <row r="265" spans="1:20">
      <c r="A265" s="6"/>
      <c r="B265" s="7"/>
      <c r="C265" s="12" t="s">
        <v>43</v>
      </c>
      <c r="D265" s="58">
        <f>D262+D253</f>
        <v>69156.86</v>
      </c>
      <c r="E265" s="8"/>
      <c r="F265" s="7"/>
      <c r="G265" s="8"/>
      <c r="H265" s="8"/>
      <c r="I265" s="8"/>
      <c r="J265" s="12" t="s">
        <v>43</v>
      </c>
      <c r="K265" s="14">
        <f>K262+K253</f>
        <v>74156.86</v>
      </c>
      <c r="L265" s="8"/>
      <c r="M265" s="8"/>
      <c r="N265" s="8"/>
      <c r="O265" s="8"/>
      <c r="P265" s="8"/>
      <c r="Q265" s="8"/>
      <c r="R265" s="8"/>
      <c r="S265" s="8"/>
      <c r="T265" s="9"/>
    </row>
    <row r="266" spans="1:20">
      <c r="A266" s="6"/>
      <c r="B266" s="7"/>
      <c r="C266" s="7"/>
      <c r="D266" s="7"/>
      <c r="E266" s="8"/>
      <c r="F266" s="7"/>
      <c r="G266" s="8"/>
      <c r="H266" s="8"/>
      <c r="I266" s="8"/>
      <c r="J266" s="20" t="s">
        <v>53</v>
      </c>
      <c r="K266" s="14">
        <f>K265-D265</f>
        <v>5000</v>
      </c>
      <c r="L266" s="8"/>
      <c r="M266" s="8"/>
      <c r="N266" s="8"/>
      <c r="O266" s="8"/>
      <c r="P266" s="8"/>
      <c r="Q266" s="8"/>
      <c r="R266" s="8"/>
      <c r="S266" s="8"/>
      <c r="T266" s="9"/>
    </row>
    <row r="267" spans="1:20">
      <c r="A267" s="6"/>
      <c r="B267" s="7"/>
      <c r="C267" s="7"/>
      <c r="D267" s="7"/>
      <c r="E267" s="8"/>
      <c r="F267" s="7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9"/>
    </row>
    <row r="268" spans="1:20">
      <c r="A268" s="6"/>
      <c r="B268" s="17"/>
      <c r="C268" s="17"/>
      <c r="D268" s="17"/>
      <c r="E268" s="8"/>
      <c r="F268" s="7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9"/>
    </row>
    <row r="269" spans="1:20">
      <c r="A269" s="6"/>
      <c r="B269" s="7"/>
      <c r="C269" s="7"/>
      <c r="D269" s="7"/>
      <c r="E269" s="8"/>
      <c r="F269" s="7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9"/>
    </row>
    <row r="270" spans="1:20">
      <c r="A270" s="6"/>
      <c r="B270" s="40"/>
      <c r="C270" s="17"/>
      <c r="D270" s="17"/>
      <c r="E270" s="41"/>
      <c r="F270" s="17"/>
      <c r="G270" s="41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9"/>
    </row>
    <row r="271" spans="1:20">
      <c r="A271" s="16" t="s">
        <v>14</v>
      </c>
      <c r="B271" s="52" t="s">
        <v>58</v>
      </c>
      <c r="C271" s="7"/>
      <c r="D271" s="7"/>
      <c r="E271" s="8"/>
      <c r="F271" s="7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9"/>
    </row>
    <row r="272" spans="1:20">
      <c r="A272" s="16" t="s">
        <v>55</v>
      </c>
      <c r="B272" s="52" t="s">
        <v>57</v>
      </c>
      <c r="C272" s="7"/>
      <c r="D272" s="7"/>
      <c r="E272" s="8"/>
      <c r="F272" s="7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9"/>
    </row>
    <row r="273" spans="1:20">
      <c r="A273" s="6" t="s">
        <v>13</v>
      </c>
      <c r="B273" s="53" t="s">
        <v>59</v>
      </c>
      <c r="C273" s="12"/>
      <c r="D273" s="12"/>
      <c r="E273" s="12"/>
      <c r="F273" s="12"/>
      <c r="G273" s="12"/>
      <c r="H273" s="8"/>
      <c r="I273" s="8"/>
      <c r="J273" s="14"/>
      <c r="K273" s="15"/>
      <c r="L273" s="8"/>
      <c r="M273" s="8"/>
      <c r="N273" s="8"/>
      <c r="O273" s="8"/>
      <c r="P273" s="8"/>
      <c r="Q273" s="8"/>
      <c r="R273" s="8"/>
      <c r="S273" s="8"/>
      <c r="T273" s="9"/>
    </row>
    <row r="274" spans="1:20">
      <c r="A274" s="16"/>
      <c r="B274" s="7"/>
      <c r="C274" s="22"/>
      <c r="D274" s="23"/>
      <c r="E274" s="8"/>
      <c r="F274" s="19"/>
      <c r="G274" s="15"/>
      <c r="H274" s="8"/>
      <c r="I274" s="8"/>
      <c r="J274" s="14"/>
      <c r="K274" s="15"/>
      <c r="L274" s="8"/>
      <c r="M274" s="8"/>
      <c r="N274" s="8"/>
      <c r="O274" s="8"/>
      <c r="P274" s="8"/>
      <c r="Q274" s="8"/>
      <c r="R274" s="8"/>
      <c r="S274" s="8"/>
      <c r="T274" s="9"/>
    </row>
    <row r="275" spans="1:20">
      <c r="A275" s="6"/>
      <c r="B275" s="7"/>
      <c r="C275" s="7"/>
      <c r="D275" s="7"/>
      <c r="E275" s="8"/>
      <c r="F275" s="19"/>
      <c r="G275" s="15"/>
      <c r="H275" s="8"/>
      <c r="I275" s="20"/>
      <c r="J275" s="21"/>
      <c r="K275" s="15"/>
      <c r="L275" s="8"/>
      <c r="M275" s="8"/>
      <c r="N275" s="8"/>
      <c r="O275" s="8"/>
      <c r="P275" s="8"/>
      <c r="Q275" s="8"/>
      <c r="R275" s="8"/>
      <c r="S275" s="8"/>
      <c r="T275" s="9"/>
    </row>
    <row r="276" spans="1:20">
      <c r="A276" s="6"/>
      <c r="B276" s="7"/>
      <c r="C276" s="7"/>
      <c r="D276" s="7"/>
      <c r="E276" s="8"/>
      <c r="F276" s="19"/>
      <c r="G276" s="15"/>
      <c r="H276" s="8"/>
      <c r="I276" s="14"/>
      <c r="J276" s="14"/>
      <c r="K276" s="15"/>
      <c r="L276" s="8"/>
      <c r="M276" s="8"/>
      <c r="N276" s="8"/>
      <c r="O276" s="8"/>
      <c r="P276" s="8"/>
      <c r="Q276" s="8"/>
      <c r="R276" s="8"/>
      <c r="S276" s="8"/>
      <c r="T276" s="9"/>
    </row>
    <row r="277" spans="1:20">
      <c r="A277" s="6"/>
      <c r="B277" s="7"/>
      <c r="C277" s="7"/>
      <c r="D277" s="7"/>
      <c r="E277" s="8"/>
      <c r="F277" s="7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9"/>
    </row>
    <row r="278" spans="1:20">
      <c r="A278" s="6"/>
      <c r="B278" s="7"/>
      <c r="C278" s="7"/>
      <c r="D278" s="7"/>
      <c r="E278" s="8"/>
      <c r="F278" s="7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9"/>
    </row>
    <row r="279" spans="1:20">
      <c r="A279" s="6"/>
      <c r="B279" s="7"/>
      <c r="C279" s="7"/>
      <c r="D279" s="7"/>
      <c r="E279" s="8"/>
      <c r="F279" s="7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9"/>
    </row>
    <row r="280" spans="1:20">
      <c r="A280" s="6"/>
      <c r="B280" s="7"/>
      <c r="C280" s="7"/>
      <c r="D280" s="7"/>
      <c r="E280" s="8"/>
      <c r="F280" s="7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9"/>
    </row>
    <row r="281" spans="1:20">
      <c r="A281" s="6"/>
      <c r="B281" s="7"/>
      <c r="C281" s="7"/>
      <c r="D281" s="7"/>
      <c r="E281" s="8"/>
      <c r="F281" s="7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9"/>
    </row>
    <row r="282" spans="1:20">
      <c r="A282" s="6"/>
      <c r="B282" s="7"/>
      <c r="C282" s="7"/>
      <c r="D282" s="7"/>
      <c r="E282" s="8"/>
      <c r="F282" s="7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9"/>
    </row>
    <row r="283" spans="1:20">
      <c r="A283" s="6"/>
      <c r="B283" s="7"/>
      <c r="C283" s="7"/>
      <c r="D283" s="7"/>
      <c r="E283" s="8"/>
      <c r="F283" s="7"/>
      <c r="G283" s="14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9"/>
    </row>
    <row r="284" spans="1:20" ht="14.95" thickBot="1">
      <c r="A284" s="24"/>
      <c r="B284" s="25"/>
      <c r="C284" s="25"/>
      <c r="D284" s="25"/>
      <c r="E284" s="26"/>
      <c r="F284" s="25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7"/>
    </row>
    <row r="285" spans="1:20" ht="14.95" thickTop="1"/>
    <row r="286" spans="1:20" ht="14.95" thickBot="1"/>
    <row r="287" spans="1:20" ht="14.95" thickTop="1">
      <c r="A287" s="44"/>
      <c r="B287" s="3"/>
      <c r="C287" s="3"/>
      <c r="D287" s="3"/>
      <c r="E287" s="4"/>
      <c r="F287" s="3"/>
      <c r="G287" s="4"/>
      <c r="H287" s="4"/>
      <c r="I287" s="4"/>
      <c r="J287" s="4"/>
      <c r="K287" s="4"/>
      <c r="L287" s="4"/>
      <c r="M287" s="4"/>
      <c r="N287" s="4" t="s">
        <v>47</v>
      </c>
      <c r="O287" s="4" t="s">
        <v>48</v>
      </c>
      <c r="P287" s="4"/>
      <c r="Q287" s="4"/>
      <c r="R287" s="4"/>
      <c r="S287" s="4"/>
      <c r="T287" s="5"/>
    </row>
    <row r="288" spans="1:20">
      <c r="A288" s="45" t="s">
        <v>50</v>
      </c>
      <c r="B288" s="28" t="s">
        <v>63</v>
      </c>
      <c r="C288" s="28"/>
      <c r="D288" s="7"/>
      <c r="E288" s="8"/>
      <c r="F288" s="7"/>
      <c r="G288" s="8"/>
      <c r="H288" s="8"/>
      <c r="I288" s="8"/>
      <c r="J288" s="8"/>
      <c r="K288" s="8"/>
      <c r="L288" s="8"/>
      <c r="M288" s="8" t="s">
        <v>55</v>
      </c>
      <c r="N288" s="50">
        <f>K296</f>
        <v>18198.22</v>
      </c>
      <c r="O288" s="55">
        <f>N288/N291</f>
        <v>0.26376387867066237</v>
      </c>
      <c r="P288" s="8"/>
      <c r="Q288" s="8"/>
      <c r="R288" s="8"/>
      <c r="S288" s="8"/>
      <c r="T288" s="9"/>
    </row>
    <row r="289" spans="1:20">
      <c r="A289" s="45" t="s">
        <v>51</v>
      </c>
      <c r="B289" s="48">
        <v>44473</v>
      </c>
      <c r="C289" s="28"/>
      <c r="D289" s="7"/>
      <c r="E289" s="8"/>
      <c r="F289" s="7"/>
      <c r="G289" s="8"/>
      <c r="H289" s="8"/>
      <c r="I289" s="8"/>
      <c r="J289" s="8"/>
      <c r="K289" s="8"/>
      <c r="L289" s="8"/>
      <c r="M289" s="8" t="str">
        <f>I297</f>
        <v>MG20180131</v>
      </c>
      <c r="N289" s="14">
        <f>K297</f>
        <v>14295.24</v>
      </c>
      <c r="O289" s="55">
        <f>N289/N291</f>
        <v>0.20719432718848324</v>
      </c>
      <c r="P289" s="8"/>
      <c r="Q289" s="8"/>
      <c r="R289" s="8"/>
      <c r="S289" s="8"/>
      <c r="T289" s="9"/>
    </row>
    <row r="290" spans="1:20">
      <c r="A290" s="47"/>
      <c r="B290" s="17"/>
      <c r="C290" s="17"/>
      <c r="D290" s="17"/>
      <c r="E290" s="8"/>
      <c r="F290" s="7"/>
      <c r="G290" s="8"/>
      <c r="H290" s="8"/>
      <c r="I290" s="8"/>
      <c r="J290" s="8"/>
      <c r="K290" s="8"/>
      <c r="L290" s="8"/>
      <c r="M290" s="8" t="str">
        <f>I306</f>
        <v>CM20191031</v>
      </c>
      <c r="N290" s="14">
        <f>K306</f>
        <v>36500.9</v>
      </c>
      <c r="O290" s="55">
        <f>N290/N291</f>
        <v>0.52904179414085439</v>
      </c>
      <c r="P290" s="8"/>
      <c r="Q290" s="8"/>
      <c r="R290" s="8"/>
      <c r="S290" s="8"/>
      <c r="T290" s="9"/>
    </row>
    <row r="291" spans="1:20">
      <c r="A291" s="42"/>
      <c r="B291" s="7"/>
      <c r="C291" s="7"/>
      <c r="D291" s="7"/>
      <c r="E291" s="8"/>
      <c r="F291" s="7"/>
      <c r="G291" s="8"/>
      <c r="H291" s="8"/>
      <c r="I291" s="8"/>
      <c r="J291" s="8"/>
      <c r="K291" s="8"/>
      <c r="L291" s="8"/>
      <c r="M291" s="8"/>
      <c r="N291" s="14">
        <f>SUM(N288:N290)</f>
        <v>68994.36</v>
      </c>
      <c r="O291" s="15">
        <f>SUM(O288:O290)</f>
        <v>1</v>
      </c>
      <c r="P291" s="8"/>
      <c r="Q291" s="8"/>
      <c r="R291" s="8"/>
      <c r="S291" s="8"/>
      <c r="T291" s="9"/>
    </row>
    <row r="292" spans="1:20">
      <c r="A292" s="6"/>
      <c r="B292" s="7"/>
      <c r="C292" s="7"/>
      <c r="D292" s="7"/>
      <c r="E292" s="20" t="s">
        <v>61</v>
      </c>
      <c r="F292" s="7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9"/>
    </row>
    <row r="293" spans="1:20">
      <c r="A293" s="49" t="str">
        <f>"PURCHASING POWER "&amp;E296&amp;":"</f>
        <v>PURCHASING POWER BRK-5QX13608:</v>
      </c>
      <c r="B293" s="7"/>
      <c r="C293" s="7">
        <v>11967.88</v>
      </c>
      <c r="D293" s="7"/>
      <c r="E293" s="20" t="s">
        <v>60</v>
      </c>
      <c r="F293" s="7" t="str">
        <f>IF((0.05*C296)+(D297/4)&gt;K293,"TRUE","FALSE")</f>
        <v>FALSE</v>
      </c>
      <c r="G293" s="8"/>
      <c r="H293" s="8"/>
      <c r="I293" s="51" t="str">
        <f>"PURCHASING POWER "&amp;M296&amp;":"</f>
        <v>PURCHASING POWER :</v>
      </c>
      <c r="J293" s="8"/>
      <c r="K293" s="50">
        <f>C293-SUM(J296:J297)</f>
        <v>9467.8799999999992</v>
      </c>
      <c r="L293" s="8"/>
      <c r="M293" s="8"/>
      <c r="N293" s="8"/>
      <c r="O293" s="8"/>
      <c r="P293" s="8"/>
      <c r="Q293" s="8"/>
      <c r="R293" s="8"/>
      <c r="S293" s="8"/>
      <c r="T293" s="9"/>
    </row>
    <row r="294" spans="1:20">
      <c r="A294" s="6"/>
      <c r="B294" s="7"/>
      <c r="C294" s="7"/>
      <c r="D294" s="7"/>
      <c r="E294" s="8"/>
      <c r="F294" s="7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9"/>
    </row>
    <row r="295" spans="1:20">
      <c r="A295" s="11"/>
      <c r="B295" s="12" t="s">
        <v>19</v>
      </c>
      <c r="C295" s="12" t="s">
        <v>20</v>
      </c>
      <c r="D295" s="12" t="s">
        <v>21</v>
      </c>
      <c r="E295" s="12" t="s">
        <v>32</v>
      </c>
      <c r="F295" s="12" t="s">
        <v>22</v>
      </c>
      <c r="G295" s="12"/>
      <c r="H295" s="8"/>
      <c r="I295" s="13"/>
      <c r="J295" s="40" t="s">
        <v>49</v>
      </c>
      <c r="K295" s="21" t="s">
        <v>47</v>
      </c>
      <c r="L295" s="8"/>
      <c r="M295" s="8"/>
      <c r="N295" s="8"/>
      <c r="O295" s="8"/>
      <c r="P295" s="8"/>
      <c r="Q295" s="8"/>
      <c r="R295" s="8"/>
      <c r="S295" s="8"/>
      <c r="T295" s="9"/>
    </row>
    <row r="296" spans="1:20">
      <c r="A296" s="16" t="s">
        <v>55</v>
      </c>
      <c r="B296" s="7">
        <v>11967.86</v>
      </c>
      <c r="C296" s="17">
        <v>3730.36</v>
      </c>
      <c r="D296" s="7">
        <f>SUM(B296:C296)</f>
        <v>15698.220000000001</v>
      </c>
      <c r="E296" s="8" t="s">
        <v>34</v>
      </c>
      <c r="F296" s="56">
        <f>D296/D298</f>
        <v>0.52338809860549607</v>
      </c>
      <c r="G296" s="15"/>
      <c r="H296" s="8"/>
      <c r="I296" s="8" t="str">
        <f>A296</f>
        <v>CMT20200817</v>
      </c>
      <c r="J296" s="46">
        <v>2500</v>
      </c>
      <c r="K296" s="50">
        <f>J296+D296</f>
        <v>18198.22</v>
      </c>
      <c r="L296" s="8"/>
      <c r="M296" s="8"/>
      <c r="N296" s="8"/>
      <c r="O296" s="8"/>
      <c r="P296" s="8"/>
      <c r="Q296" s="8"/>
      <c r="R296" s="8"/>
      <c r="S296" s="8"/>
      <c r="T296" s="9"/>
    </row>
    <row r="297" spans="1:20">
      <c r="A297" s="16" t="s">
        <v>13</v>
      </c>
      <c r="B297" s="7">
        <v>13408.14</v>
      </c>
      <c r="C297" s="17">
        <v>887.1</v>
      </c>
      <c r="D297" s="7">
        <f>SUM(B297:C297)</f>
        <v>14295.24</v>
      </c>
      <c r="E297" s="8" t="s">
        <v>34</v>
      </c>
      <c r="F297" s="56">
        <f>D297/D298</f>
        <v>0.47661190139450399</v>
      </c>
      <c r="G297" s="15"/>
      <c r="H297" s="8"/>
      <c r="I297" s="8" t="str">
        <f>A297</f>
        <v>MG20180131</v>
      </c>
      <c r="J297" s="46">
        <v>0</v>
      </c>
      <c r="K297" s="50">
        <f>J297+D297</f>
        <v>14295.24</v>
      </c>
      <c r="L297" s="8"/>
      <c r="M297" s="8"/>
      <c r="N297" s="8"/>
      <c r="O297" s="8"/>
      <c r="P297" s="8"/>
      <c r="Q297" s="8"/>
      <c r="R297" s="8"/>
      <c r="S297" s="8"/>
      <c r="T297" s="9"/>
    </row>
    <row r="298" spans="1:20">
      <c r="A298" s="6"/>
      <c r="B298" s="7"/>
      <c r="C298" s="7"/>
      <c r="D298" s="7">
        <f>SUM(D296:D297)</f>
        <v>29993.46</v>
      </c>
      <c r="E298" s="8"/>
      <c r="F298" s="19">
        <f>SUM(F296:F297)</f>
        <v>1</v>
      </c>
      <c r="G298" s="54"/>
      <c r="H298" s="8"/>
      <c r="I298" s="20" t="s">
        <v>21</v>
      </c>
      <c r="J298" s="46"/>
      <c r="K298" s="21">
        <f>SUM(K295:K297)</f>
        <v>32493.46</v>
      </c>
      <c r="L298" s="8"/>
      <c r="M298" s="8"/>
      <c r="N298" s="8"/>
      <c r="O298" s="8"/>
      <c r="P298" s="8"/>
      <c r="Q298" s="8"/>
      <c r="R298" s="8"/>
      <c r="S298" s="8"/>
      <c r="T298" s="9"/>
    </row>
    <row r="299" spans="1:20">
      <c r="A299" s="6"/>
      <c r="B299" s="7"/>
      <c r="C299" s="7"/>
      <c r="D299" s="7"/>
      <c r="E299" s="8"/>
      <c r="F299" s="7"/>
      <c r="G299" s="15"/>
      <c r="H299" s="8"/>
      <c r="I299" s="8"/>
      <c r="J299" s="46"/>
      <c r="K299" s="8"/>
      <c r="L299" s="8"/>
      <c r="M299" s="8"/>
      <c r="N299" s="8"/>
      <c r="O299" s="8"/>
      <c r="P299" s="8"/>
      <c r="Q299" s="8"/>
      <c r="R299" s="8"/>
      <c r="S299" s="8"/>
      <c r="T299" s="9"/>
    </row>
    <row r="300" spans="1:20">
      <c r="A300" s="6"/>
      <c r="B300" s="7"/>
      <c r="C300" s="7"/>
      <c r="D300" s="7"/>
      <c r="E300" s="8"/>
      <c r="F300" s="7"/>
      <c r="G300" s="8"/>
      <c r="H300" s="8"/>
      <c r="I300" s="8"/>
      <c r="J300" s="46"/>
      <c r="K300" s="8"/>
      <c r="L300" s="8"/>
      <c r="M300" s="8"/>
      <c r="N300" s="8"/>
      <c r="O300" s="8"/>
      <c r="P300" s="8"/>
      <c r="Q300" s="8"/>
      <c r="R300" s="8"/>
      <c r="S300" s="8"/>
      <c r="T300" s="9"/>
    </row>
    <row r="301" spans="1:20">
      <c r="A301" s="6"/>
      <c r="B301" s="7"/>
      <c r="C301" s="7"/>
      <c r="D301" s="7"/>
      <c r="E301" s="8"/>
      <c r="F301" s="7"/>
      <c r="G301" s="8"/>
      <c r="H301" s="8"/>
      <c r="I301" s="8"/>
      <c r="J301" s="46"/>
      <c r="K301" s="8"/>
      <c r="L301" s="8"/>
      <c r="M301" s="8"/>
      <c r="N301" s="8"/>
      <c r="O301" s="8"/>
      <c r="P301" s="8"/>
      <c r="Q301" s="8"/>
      <c r="R301" s="8"/>
      <c r="S301" s="8"/>
      <c r="T301" s="9"/>
    </row>
    <row r="302" spans="1:20">
      <c r="A302" s="6"/>
      <c r="B302" s="7"/>
      <c r="C302" s="7"/>
      <c r="D302" s="7"/>
      <c r="E302" s="8"/>
      <c r="F302" s="7"/>
      <c r="G302" s="8"/>
      <c r="H302" s="8"/>
      <c r="I302" s="8"/>
      <c r="J302" s="46"/>
      <c r="K302" s="8"/>
      <c r="L302" s="8"/>
      <c r="M302" s="8"/>
      <c r="N302" s="8"/>
      <c r="O302" s="8"/>
      <c r="P302" s="8"/>
      <c r="Q302" s="8"/>
      <c r="R302" s="8"/>
      <c r="S302" s="8"/>
      <c r="T302" s="9"/>
    </row>
    <row r="303" spans="1:20">
      <c r="A303" s="6"/>
      <c r="B303" s="7"/>
      <c r="C303" s="7"/>
      <c r="D303" s="7"/>
      <c r="E303" s="8"/>
      <c r="F303" s="7"/>
      <c r="G303" s="8"/>
      <c r="H303" s="8"/>
      <c r="I303" s="8"/>
      <c r="J303" s="46"/>
      <c r="K303" s="8"/>
      <c r="L303" s="8"/>
      <c r="M303" s="8"/>
      <c r="N303" s="8"/>
      <c r="O303" s="8"/>
      <c r="P303" s="8"/>
      <c r="Q303" s="8"/>
      <c r="R303" s="8"/>
      <c r="S303" s="8"/>
      <c r="T303" s="9"/>
    </row>
    <row r="304" spans="1:20">
      <c r="A304" s="42" t="str">
        <f>"PURCHASING POWER "&amp;E306&amp;":"</f>
        <v>PURCHASING POWER BRK-54X61101:</v>
      </c>
      <c r="B304" s="7"/>
      <c r="C304" s="7">
        <v>201634.16</v>
      </c>
      <c r="D304" s="7"/>
      <c r="E304" s="8"/>
      <c r="F304" s="7"/>
      <c r="G304" s="8"/>
      <c r="H304" s="8"/>
      <c r="I304" s="12" t="str">
        <f>"PURCHASING POWER "&amp;M306&amp;":"</f>
        <v>PURCHASING POWER :</v>
      </c>
      <c r="J304" s="46"/>
      <c r="K304" s="14">
        <f>C304-SUM(J306:J307)</f>
        <v>201634.16</v>
      </c>
      <c r="L304" s="8"/>
      <c r="M304" s="8"/>
      <c r="N304" s="8"/>
      <c r="O304" s="8"/>
      <c r="P304" s="8"/>
      <c r="Q304" s="8"/>
      <c r="R304" s="8"/>
      <c r="S304" s="8"/>
      <c r="T304" s="9"/>
    </row>
    <row r="305" spans="1:20">
      <c r="A305" s="6"/>
      <c r="B305" s="12" t="s">
        <v>19</v>
      </c>
      <c r="C305" s="12" t="s">
        <v>20</v>
      </c>
      <c r="D305" s="12" t="s">
        <v>21</v>
      </c>
      <c r="E305" s="12" t="s">
        <v>32</v>
      </c>
      <c r="F305" s="12" t="s">
        <v>22</v>
      </c>
      <c r="G305" s="12"/>
      <c r="H305" s="8"/>
      <c r="I305" s="8"/>
      <c r="J305" s="46"/>
      <c r="K305" s="14"/>
      <c r="L305" s="8"/>
      <c r="M305" s="8"/>
      <c r="N305" s="8"/>
      <c r="O305" s="8"/>
      <c r="P305" s="8"/>
      <c r="Q305" s="8"/>
      <c r="R305" s="8"/>
      <c r="S305" s="8"/>
      <c r="T305" s="9"/>
    </row>
    <row r="306" spans="1:20">
      <c r="A306" s="16" t="s">
        <v>14</v>
      </c>
      <c r="B306" s="7">
        <v>33775.93</v>
      </c>
      <c r="C306" s="17">
        <v>2724.97</v>
      </c>
      <c r="D306" s="7">
        <f>SUM(B306:C306)</f>
        <v>36500.9</v>
      </c>
      <c r="E306" s="8" t="s">
        <v>33</v>
      </c>
      <c r="F306" s="57">
        <f>D306/D307</f>
        <v>1</v>
      </c>
      <c r="G306" s="15"/>
      <c r="H306" s="8"/>
      <c r="I306" s="8" t="str">
        <f>A306</f>
        <v>CM20191031</v>
      </c>
      <c r="J306" s="46">
        <v>0</v>
      </c>
      <c r="K306" s="14">
        <f>D306+J306</f>
        <v>36500.9</v>
      </c>
      <c r="L306" s="8"/>
      <c r="M306" s="8"/>
      <c r="N306" s="8"/>
      <c r="O306" s="8"/>
      <c r="P306" s="8"/>
      <c r="Q306" s="8"/>
      <c r="R306" s="8"/>
      <c r="S306" s="8"/>
      <c r="T306" s="9"/>
    </row>
    <row r="307" spans="1:20">
      <c r="A307" s="6"/>
      <c r="B307" s="7"/>
      <c r="C307" s="7"/>
      <c r="D307" s="7">
        <f>SUM(D306)</f>
        <v>36500.9</v>
      </c>
      <c r="E307" s="8"/>
      <c r="F307" s="57">
        <f>SUM(F306)</f>
        <v>1</v>
      </c>
      <c r="G307" s="54"/>
      <c r="H307" s="8"/>
      <c r="I307" s="20" t="s">
        <v>21</v>
      </c>
      <c r="J307" s="46"/>
      <c r="K307" s="21">
        <f>SUM(K305:K306)</f>
        <v>36500.9</v>
      </c>
      <c r="L307" s="8"/>
      <c r="M307" s="8"/>
      <c r="N307" s="8"/>
      <c r="O307" s="8"/>
      <c r="P307" s="8"/>
      <c r="Q307" s="8"/>
      <c r="R307" s="8"/>
      <c r="S307" s="8"/>
      <c r="T307" s="9"/>
    </row>
    <row r="308" spans="1:20">
      <c r="A308" s="6"/>
      <c r="B308" s="7"/>
      <c r="C308" s="7"/>
      <c r="D308" s="7"/>
      <c r="E308" s="8"/>
      <c r="F308" s="19"/>
      <c r="G308" s="15"/>
      <c r="H308" s="8"/>
      <c r="I308" s="14"/>
      <c r="K308" s="14"/>
      <c r="L308" s="8"/>
      <c r="M308" s="8"/>
      <c r="N308" s="8"/>
      <c r="O308" s="8"/>
      <c r="P308" s="8"/>
      <c r="Q308" s="8"/>
      <c r="R308" s="8"/>
      <c r="S308" s="8"/>
      <c r="T308" s="9"/>
    </row>
    <row r="309" spans="1:20">
      <c r="A309" s="6"/>
      <c r="B309" s="7"/>
      <c r="C309" s="7"/>
      <c r="D309" s="7"/>
      <c r="E309" s="8"/>
      <c r="F309" s="7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9"/>
    </row>
    <row r="310" spans="1:20">
      <c r="A310" s="6"/>
      <c r="B310" s="7"/>
      <c r="C310" s="12" t="s">
        <v>43</v>
      </c>
      <c r="D310" s="58">
        <f>D307+D298</f>
        <v>66494.36</v>
      </c>
      <c r="E310" s="8"/>
      <c r="F310" s="7"/>
      <c r="G310" s="8"/>
      <c r="H310" s="8"/>
      <c r="I310" s="8"/>
      <c r="J310" s="12" t="s">
        <v>43</v>
      </c>
      <c r="K310" s="14">
        <f>K307+K298</f>
        <v>68994.36</v>
      </c>
      <c r="L310" s="8"/>
      <c r="M310" s="8"/>
      <c r="N310" s="8"/>
      <c r="O310" s="8"/>
      <c r="P310" s="8"/>
      <c r="Q310" s="8"/>
      <c r="R310" s="8"/>
      <c r="S310" s="8"/>
      <c r="T310" s="9"/>
    </row>
    <row r="311" spans="1:20">
      <c r="A311" s="6"/>
      <c r="B311" s="7"/>
      <c r="C311" s="7"/>
      <c r="D311" s="7"/>
      <c r="E311" s="8"/>
      <c r="F311" s="7"/>
      <c r="G311" s="8"/>
      <c r="H311" s="8"/>
      <c r="I311" s="8"/>
      <c r="J311" s="20" t="s">
        <v>53</v>
      </c>
      <c r="K311" s="14">
        <f>K310-D310</f>
        <v>2500</v>
      </c>
      <c r="L311" s="8"/>
      <c r="M311" s="8"/>
      <c r="N311" s="8"/>
      <c r="O311" s="8"/>
      <c r="P311" s="8"/>
      <c r="Q311" s="8"/>
      <c r="R311" s="8"/>
      <c r="S311" s="8"/>
      <c r="T311" s="9"/>
    </row>
    <row r="312" spans="1:20">
      <c r="A312" s="6"/>
      <c r="B312" s="7"/>
      <c r="C312" s="7"/>
      <c r="D312" s="7"/>
      <c r="E312" s="8"/>
      <c r="F312" s="7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9"/>
    </row>
    <row r="313" spans="1:20">
      <c r="A313" s="6"/>
      <c r="B313" s="17"/>
      <c r="C313" s="17"/>
      <c r="D313" s="17"/>
      <c r="E313" s="8"/>
      <c r="F313" s="7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9"/>
    </row>
    <row r="314" spans="1:20">
      <c r="A314" s="6"/>
      <c r="B314" s="7"/>
      <c r="C314" s="7"/>
      <c r="D314" s="7"/>
      <c r="E314" s="8"/>
      <c r="F314" s="7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9"/>
    </row>
    <row r="315" spans="1:20">
      <c r="A315" s="6"/>
      <c r="B315" s="40"/>
      <c r="C315" s="17"/>
      <c r="D315" s="17"/>
      <c r="E315" s="41"/>
      <c r="F315" s="17"/>
      <c r="G315" s="41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9"/>
    </row>
    <row r="316" spans="1:20">
      <c r="A316" s="16" t="s">
        <v>14</v>
      </c>
      <c r="B316" s="52" t="s">
        <v>58</v>
      </c>
      <c r="C316" s="7"/>
      <c r="D316" s="7"/>
      <c r="E316" s="8"/>
      <c r="F316" s="7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9"/>
    </row>
    <row r="317" spans="1:20">
      <c r="A317" s="16" t="s">
        <v>55</v>
      </c>
      <c r="B317" s="52" t="s">
        <v>57</v>
      </c>
      <c r="C317" s="7"/>
      <c r="D317" s="7"/>
      <c r="E317" s="8"/>
      <c r="F317" s="7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9"/>
    </row>
    <row r="318" spans="1:20">
      <c r="A318" s="6" t="s">
        <v>13</v>
      </c>
      <c r="B318" s="53" t="s">
        <v>59</v>
      </c>
      <c r="C318" s="12"/>
      <c r="D318" s="12"/>
      <c r="E318" s="12"/>
      <c r="F318" s="12"/>
      <c r="G318" s="12"/>
      <c r="H318" s="8"/>
      <c r="I318" s="8"/>
      <c r="J318" s="14"/>
      <c r="K318" s="15"/>
      <c r="L318" s="8"/>
      <c r="M318" s="8"/>
      <c r="N318" s="8"/>
      <c r="O318" s="8"/>
      <c r="P318" s="8"/>
      <c r="Q318" s="8"/>
      <c r="R318" s="8"/>
      <c r="S318" s="8"/>
      <c r="T318" s="9"/>
    </row>
    <row r="319" spans="1:20">
      <c r="A319" s="16"/>
      <c r="B319" s="7"/>
      <c r="C319" s="22"/>
      <c r="D319" s="23"/>
      <c r="E319" s="8"/>
      <c r="F319" s="19"/>
      <c r="G319" s="15"/>
      <c r="H319" s="8"/>
      <c r="I319" s="8"/>
      <c r="J319" s="14"/>
      <c r="K319" s="15"/>
      <c r="L319" s="8"/>
      <c r="M319" s="8"/>
      <c r="N319" s="8"/>
      <c r="O319" s="8"/>
      <c r="P319" s="8"/>
      <c r="Q319" s="8"/>
      <c r="R319" s="8"/>
      <c r="S319" s="8"/>
      <c r="T319" s="9"/>
    </row>
    <row r="320" spans="1:20">
      <c r="A320" s="6"/>
      <c r="B320" s="7"/>
      <c r="C320" s="7"/>
      <c r="D320" s="7"/>
      <c r="E320" s="8"/>
      <c r="F320" s="19"/>
      <c r="G320" s="15"/>
      <c r="H320" s="8"/>
      <c r="I320" s="20"/>
      <c r="J320" s="21"/>
      <c r="K320" s="15"/>
      <c r="L320" s="8"/>
      <c r="M320" s="8"/>
      <c r="N320" s="8"/>
      <c r="O320" s="8"/>
      <c r="P320" s="8"/>
      <c r="Q320" s="8"/>
      <c r="R320" s="8"/>
      <c r="S320" s="8"/>
      <c r="T320" s="9"/>
    </row>
    <row r="321" spans="1:20">
      <c r="A321" s="6"/>
      <c r="B321" s="7"/>
      <c r="C321" s="7"/>
      <c r="D321" s="7"/>
      <c r="E321" s="8"/>
      <c r="F321" s="19"/>
      <c r="G321" s="15"/>
      <c r="H321" s="8"/>
      <c r="I321" s="14"/>
      <c r="J321" s="14"/>
      <c r="K321" s="15"/>
      <c r="L321" s="8"/>
      <c r="M321" s="8"/>
      <c r="N321" s="8"/>
      <c r="O321" s="8"/>
      <c r="P321" s="8"/>
      <c r="Q321" s="8"/>
      <c r="R321" s="8"/>
      <c r="S321" s="8"/>
      <c r="T321" s="9"/>
    </row>
    <row r="322" spans="1:20">
      <c r="A322" s="6"/>
      <c r="B322" s="7"/>
      <c r="C322" s="7"/>
      <c r="D322" s="7"/>
      <c r="E322" s="8"/>
      <c r="F322" s="7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9"/>
    </row>
    <row r="323" spans="1:20">
      <c r="A323" s="6"/>
      <c r="B323" s="7"/>
      <c r="C323" s="7"/>
      <c r="D323" s="7"/>
      <c r="E323" s="8"/>
      <c r="F323" s="7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9"/>
    </row>
    <row r="324" spans="1:20">
      <c r="A324" s="6"/>
      <c r="B324" s="7"/>
      <c r="C324" s="7"/>
      <c r="D324" s="7"/>
      <c r="E324" s="8"/>
      <c r="F324" s="7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9"/>
    </row>
    <row r="325" spans="1:20">
      <c r="A325" s="6"/>
      <c r="B325" s="7"/>
      <c r="C325" s="7"/>
      <c r="D325" s="7"/>
      <c r="E325" s="8"/>
      <c r="F325" s="7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9"/>
    </row>
    <row r="326" spans="1:20">
      <c r="A326" s="6"/>
      <c r="B326" s="7"/>
      <c r="C326" s="7"/>
      <c r="D326" s="7"/>
      <c r="E326" s="8"/>
      <c r="F326" s="7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9"/>
    </row>
    <row r="327" spans="1:20">
      <c r="A327" s="6"/>
      <c r="B327" s="7"/>
      <c r="C327" s="7"/>
      <c r="D327" s="7"/>
      <c r="E327" s="8"/>
      <c r="F327" s="7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9"/>
    </row>
    <row r="328" spans="1:20">
      <c r="A328" s="6"/>
      <c r="B328" s="7"/>
      <c r="C328" s="7"/>
      <c r="D328" s="7"/>
      <c r="E328" s="8"/>
      <c r="F328" s="7"/>
      <c r="G328" s="14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9"/>
    </row>
    <row r="329" spans="1:20" ht="14.95" thickBot="1">
      <c r="A329" s="24"/>
      <c r="B329" s="25"/>
      <c r="C329" s="25"/>
      <c r="D329" s="25"/>
      <c r="E329" s="26"/>
      <c r="F329" s="25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7"/>
    </row>
    <row r="330" spans="1:20" ht="14.95" thickTop="1"/>
    <row r="331" spans="1:20" ht="14.95" thickBot="1"/>
    <row r="332" spans="1:20" ht="14.95" thickTop="1">
      <c r="A332" s="44"/>
      <c r="B332" s="3"/>
      <c r="C332" s="3"/>
      <c r="D332" s="3"/>
      <c r="E332" s="4"/>
      <c r="F332" s="3"/>
      <c r="G332" s="4"/>
      <c r="H332" s="4"/>
      <c r="I332" s="4"/>
      <c r="J332" s="4"/>
      <c r="K332" s="4"/>
      <c r="L332" s="4"/>
      <c r="M332" s="4"/>
      <c r="N332" s="4" t="s">
        <v>47</v>
      </c>
      <c r="O332" s="4" t="s">
        <v>48</v>
      </c>
      <c r="P332" s="4"/>
      <c r="Q332" s="4"/>
      <c r="R332" s="4"/>
      <c r="S332" s="4"/>
      <c r="T332" s="5"/>
    </row>
    <row r="333" spans="1:20">
      <c r="A333" s="45" t="s">
        <v>50</v>
      </c>
      <c r="B333" s="28" t="s">
        <v>62</v>
      </c>
      <c r="C333" s="28"/>
      <c r="D333" s="7"/>
      <c r="E333" s="8"/>
      <c r="F333" s="7"/>
      <c r="G333" s="8"/>
      <c r="H333" s="8"/>
      <c r="I333" s="8"/>
      <c r="J333" s="8"/>
      <c r="K333" s="8"/>
      <c r="L333" s="8"/>
      <c r="M333" s="8" t="s">
        <v>55</v>
      </c>
      <c r="N333" s="14">
        <f>K341</f>
        <v>15222.75</v>
      </c>
      <c r="O333" s="15">
        <f>N333/$N$291</f>
        <v>0.22063759994295185</v>
      </c>
      <c r="P333" s="8"/>
      <c r="Q333" s="8"/>
      <c r="R333" s="8"/>
      <c r="S333" s="8"/>
      <c r="T333" s="9"/>
    </row>
    <row r="334" spans="1:20">
      <c r="A334" s="45" t="s">
        <v>51</v>
      </c>
      <c r="B334" s="48">
        <v>44438</v>
      </c>
      <c r="C334" s="28"/>
      <c r="D334" s="7"/>
      <c r="E334" s="8"/>
      <c r="F334" s="7"/>
      <c r="G334" s="8"/>
      <c r="H334" s="8"/>
      <c r="I334" s="8"/>
      <c r="J334" s="8"/>
      <c r="K334" s="8"/>
      <c r="L334" s="8"/>
      <c r="M334" s="8" t="str">
        <f>I342</f>
        <v>MG20180131</v>
      </c>
      <c r="N334" s="14">
        <f>K342</f>
        <v>13926.8</v>
      </c>
      <c r="O334" s="15">
        <f>N334/$N$291</f>
        <v>0.20185418054461263</v>
      </c>
      <c r="P334" s="8"/>
      <c r="Q334" s="8"/>
      <c r="R334" s="8"/>
      <c r="S334" s="8"/>
      <c r="T334" s="9"/>
    </row>
    <row r="335" spans="1:20">
      <c r="A335" s="47"/>
      <c r="B335" s="17"/>
      <c r="C335" s="17"/>
      <c r="D335" s="17"/>
      <c r="E335" s="8"/>
      <c r="F335" s="7"/>
      <c r="G335" s="8"/>
      <c r="H335" s="8"/>
      <c r="I335" s="8"/>
      <c r="J335" s="8"/>
      <c r="K335" s="8"/>
      <c r="L335" s="8"/>
      <c r="M335" s="8" t="str">
        <f>I351</f>
        <v>CM20191031</v>
      </c>
      <c r="N335" s="14">
        <f>K351</f>
        <v>35283.300000000003</v>
      </c>
      <c r="O335" s="15">
        <f>N335/$N$291</f>
        <v>0.51139397481185422</v>
      </c>
      <c r="P335" s="8"/>
      <c r="Q335" s="8"/>
      <c r="R335" s="8"/>
      <c r="S335" s="8"/>
      <c r="T335" s="9"/>
    </row>
    <row r="336" spans="1:20">
      <c r="A336" s="42"/>
      <c r="B336" s="7"/>
      <c r="C336" s="7"/>
      <c r="D336" s="7"/>
      <c r="E336" s="8"/>
      <c r="F336" s="7"/>
      <c r="G336" s="8"/>
      <c r="H336" s="8"/>
      <c r="I336" s="8"/>
      <c r="J336" s="8"/>
      <c r="K336" s="8"/>
      <c r="L336" s="8"/>
      <c r="M336" s="8"/>
      <c r="N336" s="14">
        <f>SUM(N333:N335)</f>
        <v>64432.850000000006</v>
      </c>
      <c r="O336" s="15">
        <f>SUM(O333:O335)</f>
        <v>0.93388575529941864</v>
      </c>
      <c r="P336" s="8"/>
      <c r="Q336" s="8"/>
      <c r="R336" s="8"/>
      <c r="S336" s="8"/>
      <c r="T336" s="9"/>
    </row>
    <row r="337" spans="1:20">
      <c r="A337" s="6"/>
      <c r="B337" s="7"/>
      <c r="C337" s="7"/>
      <c r="D337" s="7"/>
      <c r="E337" s="20" t="s">
        <v>61</v>
      </c>
      <c r="F337" s="7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9"/>
    </row>
    <row r="338" spans="1:20">
      <c r="A338" s="49" t="str">
        <f>"PURCHASING POWER "&amp;E341&amp;":"</f>
        <v>PURCHASING POWER BRK-5QX13608:</v>
      </c>
      <c r="B338" s="7"/>
      <c r="C338" s="7">
        <v>11967.88</v>
      </c>
      <c r="D338" s="7"/>
      <c r="E338" s="20" t="s">
        <v>60</v>
      </c>
      <c r="F338" s="7" t="str">
        <f>IF((0.05*C341)+(D342/4)&gt;K338,"TRUE","FALSE")</f>
        <v>FALSE</v>
      </c>
      <c r="G338" s="8"/>
      <c r="H338" s="8"/>
      <c r="I338" s="51" t="str">
        <f>"PURCHASING POWER "&amp;M341&amp;":"</f>
        <v>PURCHASING POWER :</v>
      </c>
      <c r="J338" s="8"/>
      <c r="K338" s="50">
        <f>C338-SUM(J341:J342)</f>
        <v>11967.88</v>
      </c>
      <c r="L338" s="8"/>
      <c r="M338" s="8"/>
      <c r="N338" s="8"/>
      <c r="O338" s="8"/>
      <c r="P338" s="8"/>
      <c r="Q338" s="8"/>
      <c r="R338" s="8"/>
      <c r="S338" s="8"/>
      <c r="T338" s="9"/>
    </row>
    <row r="339" spans="1:20">
      <c r="A339" s="6"/>
      <c r="B339" s="7"/>
      <c r="C339" s="7"/>
      <c r="D339" s="7"/>
      <c r="E339" s="8"/>
      <c r="F339" s="7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9"/>
    </row>
    <row r="340" spans="1:20">
      <c r="A340" s="11"/>
      <c r="B340" s="12" t="s">
        <v>19</v>
      </c>
      <c r="C340" s="12" t="s">
        <v>20</v>
      </c>
      <c r="D340" s="12" t="s">
        <v>21</v>
      </c>
      <c r="E340" s="12" t="s">
        <v>32</v>
      </c>
      <c r="F340" s="12" t="s">
        <v>22</v>
      </c>
      <c r="G340" s="12" t="s">
        <v>35</v>
      </c>
      <c r="H340" s="8"/>
      <c r="I340" s="13"/>
      <c r="J340" s="40" t="s">
        <v>49</v>
      </c>
      <c r="K340" s="21" t="s">
        <v>47</v>
      </c>
      <c r="L340" s="8"/>
      <c r="M340" s="8"/>
      <c r="N340" s="8"/>
      <c r="O340" s="8"/>
      <c r="P340" s="8"/>
      <c r="Q340" s="8"/>
      <c r="R340" s="8"/>
      <c r="S340" s="8"/>
      <c r="T340" s="9"/>
    </row>
    <row r="341" spans="1:20">
      <c r="A341" s="16" t="s">
        <v>55</v>
      </c>
      <c r="B341" s="7">
        <v>12628.25</v>
      </c>
      <c r="C341" s="17">
        <v>2594.5</v>
      </c>
      <c r="D341" s="7">
        <f>SUM(B341:C341)</f>
        <v>15222.75</v>
      </c>
      <c r="E341" s="8" t="s">
        <v>34</v>
      </c>
      <c r="F341" s="18">
        <f>D341/$D$298</f>
        <v>0.50753564277012386</v>
      </c>
      <c r="G341" s="15">
        <f>D341/($C$293+$D$298)</f>
        <v>0.36278035925449476</v>
      </c>
      <c r="H341" s="8"/>
      <c r="I341" s="8" t="str">
        <f>A341</f>
        <v>CMT20200817</v>
      </c>
      <c r="J341" s="46">
        <v>0</v>
      </c>
      <c r="K341" s="50">
        <f>J341+D341</f>
        <v>15222.75</v>
      </c>
      <c r="L341" s="8"/>
      <c r="M341" s="8"/>
      <c r="N341" s="8"/>
      <c r="O341" s="8"/>
      <c r="P341" s="8"/>
      <c r="Q341" s="8"/>
      <c r="R341" s="8"/>
      <c r="S341" s="8"/>
      <c r="T341" s="9"/>
    </row>
    <row r="342" spans="1:20">
      <c r="A342" s="16" t="s">
        <v>13</v>
      </c>
      <c r="B342" s="7">
        <v>13495.13</v>
      </c>
      <c r="C342" s="17">
        <v>431.67</v>
      </c>
      <c r="D342" s="7">
        <f>SUM(B342:C342)</f>
        <v>13926.8</v>
      </c>
      <c r="E342" s="8" t="s">
        <v>34</v>
      </c>
      <c r="F342" s="18">
        <f>D342/$D$298</f>
        <v>0.46432789014671866</v>
      </c>
      <c r="G342" s="15">
        <f>D342/($C$293+$D$298)</f>
        <v>0.33189597853643377</v>
      </c>
      <c r="H342" s="8"/>
      <c r="I342" s="8" t="str">
        <f>A342</f>
        <v>MG20180131</v>
      </c>
      <c r="J342" s="46">
        <v>0</v>
      </c>
      <c r="K342" s="50">
        <f>J342+D342</f>
        <v>13926.8</v>
      </c>
      <c r="L342" s="8"/>
      <c r="M342" s="8"/>
      <c r="N342" s="8"/>
      <c r="O342" s="8"/>
      <c r="P342" s="8"/>
      <c r="Q342" s="8"/>
      <c r="R342" s="8"/>
      <c r="S342" s="8"/>
      <c r="T342" s="9"/>
    </row>
    <row r="343" spans="1:20">
      <c r="A343" s="6"/>
      <c r="B343" s="7"/>
      <c r="C343" s="7"/>
      <c r="D343" s="7">
        <f>SUM(D341:D342)</f>
        <v>29149.55</v>
      </c>
      <c r="E343" s="8"/>
      <c r="F343" s="19">
        <f>SUM(F341:F342)</f>
        <v>0.97186353291684258</v>
      </c>
      <c r="G343" s="54">
        <f>SUM(G341:G342)</f>
        <v>0.69467633779092852</v>
      </c>
      <c r="H343" s="8"/>
      <c r="I343" s="20" t="s">
        <v>21</v>
      </c>
      <c r="J343" s="46"/>
      <c r="K343" s="21">
        <f>SUM(K340:K342)</f>
        <v>29149.55</v>
      </c>
      <c r="L343" s="8"/>
      <c r="M343" s="8"/>
      <c r="N343" s="8"/>
      <c r="O343" s="8"/>
      <c r="P343" s="8"/>
      <c r="Q343" s="8"/>
      <c r="R343" s="8"/>
      <c r="S343" s="8"/>
      <c r="T343" s="9"/>
    </row>
    <row r="344" spans="1:20">
      <c r="A344" s="6"/>
      <c r="B344" s="7"/>
      <c r="C344" s="7"/>
      <c r="D344" s="7"/>
      <c r="E344" s="8"/>
      <c r="F344" s="7"/>
      <c r="G344" s="15"/>
      <c r="H344" s="8"/>
      <c r="I344" s="8"/>
      <c r="J344" s="46"/>
      <c r="K344" s="8"/>
      <c r="L344" s="8"/>
      <c r="M344" s="8"/>
      <c r="N344" s="8"/>
      <c r="O344" s="8"/>
      <c r="P344" s="8"/>
      <c r="Q344" s="8"/>
      <c r="R344" s="8"/>
      <c r="S344" s="8"/>
      <c r="T344" s="9"/>
    </row>
    <row r="345" spans="1:20">
      <c r="A345" s="6"/>
      <c r="B345" s="7"/>
      <c r="C345" s="7"/>
      <c r="D345" s="7"/>
      <c r="E345" s="8"/>
      <c r="F345" s="7"/>
      <c r="G345" s="8"/>
      <c r="H345" s="8"/>
      <c r="I345" s="8"/>
      <c r="J345" s="46"/>
      <c r="K345" s="8"/>
      <c r="L345" s="8"/>
      <c r="M345" s="8"/>
      <c r="N345" s="8"/>
      <c r="O345" s="8"/>
      <c r="P345" s="8"/>
      <c r="Q345" s="8"/>
      <c r="R345" s="8"/>
      <c r="S345" s="8"/>
      <c r="T345" s="9"/>
    </row>
    <row r="346" spans="1:20">
      <c r="A346" s="6"/>
      <c r="B346" s="7"/>
      <c r="C346" s="7"/>
      <c r="D346" s="7"/>
      <c r="E346" s="8"/>
      <c r="F346" s="7"/>
      <c r="G346" s="8"/>
      <c r="H346" s="8"/>
      <c r="I346" s="8"/>
      <c r="J346" s="46"/>
      <c r="K346" s="8"/>
      <c r="L346" s="8"/>
      <c r="M346" s="8"/>
      <c r="N346" s="8"/>
      <c r="O346" s="8"/>
      <c r="P346" s="8"/>
      <c r="Q346" s="8"/>
      <c r="R346" s="8"/>
      <c r="S346" s="8"/>
      <c r="T346" s="9"/>
    </row>
    <row r="347" spans="1:20">
      <c r="A347" s="6"/>
      <c r="B347" s="7"/>
      <c r="C347" s="7"/>
      <c r="D347" s="7"/>
      <c r="E347" s="8"/>
      <c r="F347" s="7"/>
      <c r="G347" s="8"/>
      <c r="H347" s="8"/>
      <c r="I347" s="8"/>
      <c r="J347" s="46"/>
      <c r="K347" s="8"/>
      <c r="L347" s="8"/>
      <c r="M347" s="8"/>
      <c r="N347" s="8"/>
      <c r="O347" s="8"/>
      <c r="P347" s="8"/>
      <c r="Q347" s="8"/>
      <c r="R347" s="8"/>
      <c r="S347" s="8"/>
      <c r="T347" s="9"/>
    </row>
    <row r="348" spans="1:20">
      <c r="A348" s="6"/>
      <c r="B348" s="7"/>
      <c r="C348" s="7"/>
      <c r="D348" s="7"/>
      <c r="E348" s="8"/>
      <c r="F348" s="7"/>
      <c r="G348" s="8"/>
      <c r="H348" s="8"/>
      <c r="I348" s="8"/>
      <c r="J348" s="46"/>
      <c r="K348" s="8"/>
      <c r="L348" s="8"/>
      <c r="M348" s="8"/>
      <c r="N348" s="8"/>
      <c r="O348" s="8"/>
      <c r="P348" s="8"/>
      <c r="Q348" s="8"/>
      <c r="R348" s="8"/>
      <c r="S348" s="8"/>
      <c r="T348" s="9"/>
    </row>
    <row r="349" spans="1:20">
      <c r="A349" s="42" t="str">
        <f>"PURCHASING POWER "&amp;E351&amp;":"</f>
        <v>PURCHASING POWER BRK-54X61101:</v>
      </c>
      <c r="B349" s="7"/>
      <c r="C349" s="7">
        <v>201634.16</v>
      </c>
      <c r="D349" s="7"/>
      <c r="E349" s="8"/>
      <c r="F349" s="7"/>
      <c r="G349" s="8"/>
      <c r="H349" s="8"/>
      <c r="I349" s="12" t="str">
        <f>"PURCHASING POWER "&amp;M351&amp;":"</f>
        <v>PURCHASING POWER :</v>
      </c>
      <c r="J349" s="46"/>
      <c r="K349" s="14">
        <f>C349-SUM(J351:J352)</f>
        <v>199134.16</v>
      </c>
      <c r="L349" s="8"/>
      <c r="M349" s="8"/>
      <c r="N349" s="8"/>
      <c r="O349" s="8"/>
      <c r="P349" s="8"/>
      <c r="Q349" s="8"/>
      <c r="R349" s="8"/>
      <c r="S349" s="8"/>
      <c r="T349" s="9"/>
    </row>
    <row r="350" spans="1:20">
      <c r="A350" s="6"/>
      <c r="B350" s="12" t="s">
        <v>19</v>
      </c>
      <c r="C350" s="12" t="s">
        <v>20</v>
      </c>
      <c r="D350" s="12" t="s">
        <v>21</v>
      </c>
      <c r="E350" s="12" t="s">
        <v>32</v>
      </c>
      <c r="F350" s="12" t="s">
        <v>22</v>
      </c>
      <c r="G350" s="12" t="s">
        <v>35</v>
      </c>
      <c r="H350" s="8"/>
      <c r="I350" s="8"/>
      <c r="J350" s="46"/>
      <c r="K350" s="14"/>
      <c r="L350" s="8"/>
      <c r="M350" s="8"/>
      <c r="N350" s="8"/>
      <c r="O350" s="8"/>
      <c r="P350" s="8"/>
      <c r="Q350" s="8"/>
      <c r="R350" s="8"/>
      <c r="S350" s="8"/>
      <c r="T350" s="9"/>
    </row>
    <row r="351" spans="1:20">
      <c r="A351" s="16" t="s">
        <v>14</v>
      </c>
      <c r="B351" s="7">
        <v>28473.53</v>
      </c>
      <c r="C351" s="17">
        <v>4309.7700000000004</v>
      </c>
      <c r="D351" s="7">
        <f>SUM(B351:C351)</f>
        <v>32783.300000000003</v>
      </c>
      <c r="E351" s="8" t="s">
        <v>33</v>
      </c>
      <c r="F351" s="19">
        <f>D351/$D$307</f>
        <v>0.89815045656408476</v>
      </c>
      <c r="G351" s="15">
        <f>D351/($C$304+$D$307)</f>
        <v>0.13766683494652154</v>
      </c>
      <c r="H351" s="8"/>
      <c r="I351" s="8" t="str">
        <f>A351</f>
        <v>CM20191031</v>
      </c>
      <c r="J351" s="46">
        <v>2500</v>
      </c>
      <c r="K351" s="14">
        <f>D351+J351</f>
        <v>35283.300000000003</v>
      </c>
      <c r="L351" s="8"/>
      <c r="M351" s="8"/>
      <c r="N351" s="8"/>
      <c r="O351" s="8"/>
      <c r="P351" s="8"/>
      <c r="Q351" s="8"/>
      <c r="R351" s="8"/>
      <c r="S351" s="8"/>
      <c r="T351" s="9"/>
    </row>
    <row r="352" spans="1:20">
      <c r="A352" s="6"/>
      <c r="B352" s="7"/>
      <c r="C352" s="7"/>
      <c r="D352" s="7">
        <f>SUM(D351)</f>
        <v>32783.300000000003</v>
      </c>
      <c r="E352" s="8"/>
      <c r="F352" s="19">
        <f>SUM(F351)</f>
        <v>0.89815045656408476</v>
      </c>
      <c r="G352" s="54">
        <f>SUM(G351)</f>
        <v>0.13766683494652154</v>
      </c>
      <c r="H352" s="8"/>
      <c r="I352" s="20" t="s">
        <v>21</v>
      </c>
      <c r="J352" s="46"/>
      <c r="K352" s="21">
        <f>SUM(K350:K351)</f>
        <v>35283.300000000003</v>
      </c>
      <c r="L352" s="8"/>
      <c r="M352" s="8"/>
      <c r="N352" s="8"/>
      <c r="O352" s="8"/>
      <c r="P352" s="8"/>
      <c r="Q352" s="8"/>
      <c r="R352" s="8"/>
      <c r="S352" s="8"/>
      <c r="T352" s="9"/>
    </row>
    <row r="353" spans="1:20">
      <c r="A353" s="6"/>
      <c r="B353" s="7"/>
      <c r="C353" s="7"/>
      <c r="D353" s="7"/>
      <c r="E353" s="8"/>
      <c r="F353" s="19"/>
      <c r="G353" s="15"/>
      <c r="H353" s="8"/>
      <c r="I353" s="14"/>
      <c r="K353" s="14"/>
      <c r="L353" s="8"/>
      <c r="M353" s="8"/>
      <c r="N353" s="8"/>
      <c r="O353" s="8"/>
      <c r="P353" s="8"/>
      <c r="Q353" s="8"/>
      <c r="R353" s="8"/>
      <c r="S353" s="8"/>
      <c r="T353" s="9"/>
    </row>
    <row r="354" spans="1:20">
      <c r="A354" s="6"/>
      <c r="B354" s="7"/>
      <c r="C354" s="7"/>
      <c r="D354" s="7"/>
      <c r="E354" s="8"/>
      <c r="F354" s="7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9"/>
    </row>
    <row r="355" spans="1:20">
      <c r="A355" s="6"/>
      <c r="B355" s="7"/>
      <c r="C355" s="12" t="s">
        <v>43</v>
      </c>
      <c r="D355" s="7">
        <f>D352+D343</f>
        <v>61932.850000000006</v>
      </c>
      <c r="E355" s="8"/>
      <c r="F355" s="7"/>
      <c r="G355" s="8"/>
      <c r="H355" s="8"/>
      <c r="I355" s="8"/>
      <c r="J355" s="12" t="s">
        <v>43</v>
      </c>
      <c r="K355" s="14">
        <f>K352+K343</f>
        <v>64432.850000000006</v>
      </c>
      <c r="L355" s="8"/>
      <c r="M355" s="8"/>
      <c r="N355" s="8"/>
      <c r="O355" s="8"/>
      <c r="P355" s="8"/>
      <c r="Q355" s="8"/>
      <c r="R355" s="8"/>
      <c r="S355" s="8"/>
      <c r="T355" s="9"/>
    </row>
    <row r="356" spans="1:20">
      <c r="A356" s="6"/>
      <c r="B356" s="7"/>
      <c r="C356" s="7"/>
      <c r="D356" s="7"/>
      <c r="E356" s="8"/>
      <c r="F356" s="7"/>
      <c r="G356" s="8"/>
      <c r="H356" s="8"/>
      <c r="I356" s="8"/>
      <c r="J356" s="20" t="s">
        <v>53</v>
      </c>
      <c r="K356" s="14">
        <f>K355-D355</f>
        <v>2500</v>
      </c>
      <c r="L356" s="8"/>
      <c r="M356" s="8"/>
      <c r="N356" s="8"/>
      <c r="O356" s="8"/>
      <c r="P356" s="8"/>
      <c r="Q356" s="8"/>
      <c r="R356" s="8"/>
      <c r="S356" s="8"/>
      <c r="T356" s="9"/>
    </row>
    <row r="357" spans="1:20">
      <c r="A357" s="6"/>
      <c r="B357" s="7"/>
      <c r="C357" s="7"/>
      <c r="D357" s="7"/>
      <c r="E357" s="8"/>
      <c r="F357" s="7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9"/>
    </row>
    <row r="358" spans="1:20">
      <c r="A358" s="6"/>
      <c r="B358" s="17"/>
      <c r="C358" s="17"/>
      <c r="D358" s="17"/>
      <c r="E358" s="8"/>
      <c r="F358" s="7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9"/>
    </row>
    <row r="359" spans="1:20">
      <c r="A359" s="6"/>
      <c r="B359" s="7"/>
      <c r="C359" s="7"/>
      <c r="D359" s="7"/>
      <c r="E359" s="8"/>
      <c r="F359" s="7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9"/>
    </row>
    <row r="360" spans="1:20">
      <c r="A360" s="6"/>
      <c r="B360" s="40"/>
      <c r="C360" s="17"/>
      <c r="D360" s="17"/>
      <c r="E360" s="41"/>
      <c r="F360" s="17"/>
      <c r="G360" s="41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9"/>
    </row>
    <row r="361" spans="1:20">
      <c r="A361" s="16" t="s">
        <v>14</v>
      </c>
      <c r="B361" s="52" t="s">
        <v>58</v>
      </c>
      <c r="C361" s="7"/>
      <c r="D361" s="7"/>
      <c r="E361" s="8"/>
      <c r="F361" s="7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9"/>
    </row>
    <row r="362" spans="1:20">
      <c r="A362" s="16" t="s">
        <v>55</v>
      </c>
      <c r="B362" s="52" t="s">
        <v>57</v>
      </c>
      <c r="C362" s="7"/>
      <c r="D362" s="7"/>
      <c r="E362" s="8"/>
      <c r="F362" s="7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9"/>
    </row>
    <row r="363" spans="1:20">
      <c r="A363" s="6" t="s">
        <v>13</v>
      </c>
      <c r="B363" s="53" t="s">
        <v>59</v>
      </c>
      <c r="C363" s="12"/>
      <c r="D363" s="12"/>
      <c r="E363" s="12"/>
      <c r="F363" s="12"/>
      <c r="G363" s="12"/>
      <c r="H363" s="8"/>
      <c r="I363" s="8"/>
      <c r="J363" s="14"/>
      <c r="K363" s="15"/>
      <c r="L363" s="8"/>
      <c r="M363" s="8"/>
      <c r="N363" s="8"/>
      <c r="O363" s="8"/>
      <c r="P363" s="8"/>
      <c r="Q363" s="8"/>
      <c r="R363" s="8"/>
      <c r="S363" s="8"/>
      <c r="T363" s="9"/>
    </row>
    <row r="364" spans="1:20">
      <c r="A364" s="16"/>
      <c r="B364" s="7"/>
      <c r="C364" s="22"/>
      <c r="D364" s="23"/>
      <c r="E364" s="8"/>
      <c r="F364" s="19"/>
      <c r="G364" s="15"/>
      <c r="H364" s="8"/>
      <c r="I364" s="8"/>
      <c r="J364" s="14"/>
      <c r="K364" s="15"/>
      <c r="L364" s="8"/>
      <c r="M364" s="8"/>
      <c r="N364" s="8"/>
      <c r="O364" s="8"/>
      <c r="P364" s="8"/>
      <c r="Q364" s="8"/>
      <c r="R364" s="8"/>
      <c r="S364" s="8"/>
      <c r="T364" s="9"/>
    </row>
    <row r="365" spans="1:20">
      <c r="A365" s="6"/>
      <c r="B365" s="7"/>
      <c r="C365" s="7"/>
      <c r="D365" s="7"/>
      <c r="E365" s="8"/>
      <c r="F365" s="19"/>
      <c r="G365" s="15"/>
      <c r="H365" s="8"/>
      <c r="I365" s="20"/>
      <c r="J365" s="21"/>
      <c r="K365" s="15"/>
      <c r="L365" s="8"/>
      <c r="M365" s="8"/>
      <c r="N365" s="8"/>
      <c r="O365" s="8"/>
      <c r="P365" s="8"/>
      <c r="Q365" s="8"/>
      <c r="R365" s="8"/>
      <c r="S365" s="8"/>
      <c r="T365" s="9"/>
    </row>
    <row r="366" spans="1:20">
      <c r="A366" s="6"/>
      <c r="B366" s="7"/>
      <c r="C366" s="7"/>
      <c r="D366" s="7"/>
      <c r="E366" s="8"/>
      <c r="F366" s="19"/>
      <c r="G366" s="15"/>
      <c r="H366" s="8"/>
      <c r="I366" s="14"/>
      <c r="J366" s="14"/>
      <c r="K366" s="15"/>
      <c r="L366" s="8"/>
      <c r="M366" s="8"/>
      <c r="N366" s="8"/>
      <c r="O366" s="8"/>
      <c r="P366" s="8"/>
      <c r="Q366" s="8"/>
      <c r="R366" s="8"/>
      <c r="S366" s="8"/>
      <c r="T366" s="9"/>
    </row>
    <row r="367" spans="1:20">
      <c r="A367" s="6"/>
      <c r="B367" s="7"/>
      <c r="C367" s="7"/>
      <c r="D367" s="7"/>
      <c r="E367" s="8"/>
      <c r="F367" s="7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9"/>
    </row>
    <row r="368" spans="1:20">
      <c r="A368" s="6"/>
      <c r="B368" s="7"/>
      <c r="C368" s="7"/>
      <c r="D368" s="7"/>
      <c r="E368" s="8"/>
      <c r="F368" s="7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9"/>
    </row>
    <row r="369" spans="1:20">
      <c r="A369" s="6"/>
      <c r="B369" s="7"/>
      <c r="C369" s="7"/>
      <c r="D369" s="7"/>
      <c r="E369" s="8"/>
      <c r="F369" s="7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9"/>
    </row>
    <row r="370" spans="1:20">
      <c r="A370" s="6"/>
      <c r="B370" s="7"/>
      <c r="C370" s="7"/>
      <c r="D370" s="7"/>
      <c r="E370" s="8"/>
      <c r="F370" s="7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9"/>
    </row>
    <row r="371" spans="1:20">
      <c r="A371" s="6"/>
      <c r="B371" s="7"/>
      <c r="C371" s="7"/>
      <c r="D371" s="7"/>
      <c r="E371" s="8"/>
      <c r="F371" s="7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9"/>
    </row>
    <row r="372" spans="1:20">
      <c r="A372" s="6"/>
      <c r="B372" s="7"/>
      <c r="C372" s="7"/>
      <c r="D372" s="7"/>
      <c r="E372" s="8"/>
      <c r="F372" s="7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9"/>
    </row>
    <row r="373" spans="1:20">
      <c r="A373" s="6"/>
      <c r="B373" s="7"/>
      <c r="C373" s="7"/>
      <c r="D373" s="7"/>
      <c r="E373" s="8"/>
      <c r="F373" s="7"/>
      <c r="G373" s="14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9"/>
    </row>
    <row r="374" spans="1:20" ht="14.95" thickBot="1">
      <c r="A374" s="24"/>
      <c r="B374" s="25"/>
      <c r="C374" s="25"/>
      <c r="D374" s="25"/>
      <c r="E374" s="26"/>
      <c r="F374" s="25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7"/>
    </row>
    <row r="375" spans="1:20" ht="14.95" thickTop="1"/>
    <row r="376" spans="1:20" ht="14.95" thickBot="1"/>
    <row r="377" spans="1:20" ht="14.95" thickTop="1">
      <c r="A377" s="44"/>
      <c r="B377" s="3"/>
      <c r="C377" s="3"/>
      <c r="D377" s="3"/>
      <c r="E377" s="4"/>
      <c r="F377" s="3"/>
      <c r="G377" s="4"/>
      <c r="H377" s="4"/>
      <c r="I377" s="4"/>
      <c r="J377" s="4"/>
      <c r="K377" s="4"/>
      <c r="L377" s="4"/>
      <c r="M377" s="4"/>
      <c r="N377" s="4" t="s">
        <v>47</v>
      </c>
      <c r="O377" s="4" t="s">
        <v>48</v>
      </c>
      <c r="P377" s="4"/>
      <c r="Q377" s="4"/>
      <c r="R377" s="4"/>
      <c r="S377" s="4"/>
      <c r="T377" s="5"/>
    </row>
    <row r="378" spans="1:20">
      <c r="A378" s="45" t="s">
        <v>50</v>
      </c>
      <c r="B378" s="28" t="s">
        <v>56</v>
      </c>
      <c r="C378" s="28"/>
      <c r="D378" s="7"/>
      <c r="E378" s="8"/>
      <c r="F378" s="7"/>
      <c r="G378" s="8"/>
      <c r="H378" s="8"/>
      <c r="I378" s="8"/>
      <c r="J378" s="8"/>
      <c r="K378" s="8"/>
      <c r="L378" s="8"/>
      <c r="M378" s="8" t="s">
        <v>55</v>
      </c>
      <c r="N378" s="14">
        <f>K386</f>
        <v>15230.76</v>
      </c>
      <c r="O378" s="15">
        <f>N378/$N$336</f>
        <v>0.23638190767597583</v>
      </c>
      <c r="P378" s="8"/>
      <c r="Q378" s="8"/>
      <c r="R378" s="8"/>
      <c r="S378" s="8"/>
      <c r="T378" s="9"/>
    </row>
    <row r="379" spans="1:20">
      <c r="A379" s="45" t="s">
        <v>51</v>
      </c>
      <c r="B379" s="48">
        <v>44407</v>
      </c>
      <c r="C379" s="28"/>
      <c r="D379" s="7"/>
      <c r="E379" s="8"/>
      <c r="F379" s="7"/>
      <c r="G379" s="8"/>
      <c r="H379" s="8"/>
      <c r="I379" s="8"/>
      <c r="J379" s="8"/>
      <c r="K379" s="8"/>
      <c r="L379" s="8"/>
      <c r="M379" s="8" t="str">
        <f>I387</f>
        <v>MG20180131</v>
      </c>
      <c r="N379" s="14">
        <f>K387</f>
        <v>14277.05</v>
      </c>
      <c r="O379" s="15">
        <f>N379/$N$336</f>
        <v>0.22158029638608254</v>
      </c>
      <c r="P379" s="8"/>
      <c r="Q379" s="8"/>
      <c r="R379" s="8"/>
      <c r="S379" s="8"/>
      <c r="T379" s="9"/>
    </row>
    <row r="380" spans="1:20">
      <c r="A380" s="47"/>
      <c r="B380" s="17"/>
      <c r="C380" s="17"/>
      <c r="D380" s="17"/>
      <c r="E380" s="8"/>
      <c r="F380" s="7"/>
      <c r="G380" s="8"/>
      <c r="H380" s="8"/>
      <c r="I380" s="8"/>
      <c r="J380" s="8"/>
      <c r="K380" s="8"/>
      <c r="L380" s="8"/>
      <c r="M380" s="8" t="str">
        <f>I396</f>
        <v>CM20191031</v>
      </c>
      <c r="N380" s="14">
        <f>K396</f>
        <v>30792.240000000002</v>
      </c>
      <c r="O380" s="15">
        <f>N380/$N$336</f>
        <v>0.47789660087983071</v>
      </c>
      <c r="P380" s="8"/>
      <c r="Q380" s="8"/>
      <c r="R380" s="8"/>
      <c r="S380" s="8"/>
      <c r="T380" s="9"/>
    </row>
    <row r="381" spans="1:20">
      <c r="A381" s="42"/>
      <c r="B381" s="7"/>
      <c r="C381" s="7"/>
      <c r="D381" s="7"/>
      <c r="E381" s="8"/>
      <c r="F381" s="7"/>
      <c r="G381" s="8"/>
      <c r="H381" s="8"/>
      <c r="I381" s="8"/>
      <c r="J381" s="8"/>
      <c r="K381" s="8"/>
      <c r="L381" s="8"/>
      <c r="M381" s="8"/>
      <c r="N381" s="14">
        <f>SUM(N378:N380)</f>
        <v>60300.05</v>
      </c>
      <c r="O381" s="15">
        <f>SUM(O378:O380)</f>
        <v>0.935858804941889</v>
      </c>
      <c r="P381" s="8"/>
      <c r="Q381" s="8"/>
      <c r="R381" s="8"/>
      <c r="S381" s="8"/>
      <c r="T381" s="9"/>
    </row>
    <row r="382" spans="1:20">
      <c r="A382" s="6"/>
      <c r="B382" s="7"/>
      <c r="C382" s="7"/>
      <c r="D382" s="7"/>
      <c r="E382" s="8"/>
      <c r="F382" s="7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9"/>
    </row>
    <row r="383" spans="1:20">
      <c r="A383" s="49" t="str">
        <f>"PURCHASING POWER "&amp;E386&amp;":"</f>
        <v>PURCHASING POWER BRK-5QX13608:</v>
      </c>
      <c r="B383" s="7"/>
      <c r="C383" s="7">
        <v>12937.06</v>
      </c>
      <c r="D383" s="7"/>
      <c r="E383" s="8"/>
      <c r="F383" s="7"/>
      <c r="G383" s="8"/>
      <c r="H383" s="8"/>
      <c r="I383" s="51" t="str">
        <f>"PURCHASING POWER "&amp;M386&amp;":"</f>
        <v>PURCHASING POWER :</v>
      </c>
      <c r="J383" s="8"/>
      <c r="K383" s="50">
        <v>12002.67</v>
      </c>
      <c r="L383" s="8"/>
      <c r="M383" s="8"/>
      <c r="N383" s="8"/>
      <c r="O383" s="8"/>
      <c r="P383" s="8"/>
      <c r="Q383" s="8"/>
      <c r="R383" s="8"/>
      <c r="S383" s="8"/>
      <c r="T383" s="9"/>
    </row>
    <row r="384" spans="1:20">
      <c r="A384" s="6"/>
      <c r="B384" s="7"/>
      <c r="C384" s="7"/>
      <c r="D384" s="7"/>
      <c r="E384" s="8"/>
      <c r="F384" s="7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9"/>
    </row>
    <row r="385" spans="1:20">
      <c r="A385" s="11"/>
      <c r="B385" s="12" t="s">
        <v>19</v>
      </c>
      <c r="C385" s="12" t="s">
        <v>20</v>
      </c>
      <c r="D385" s="12" t="s">
        <v>21</v>
      </c>
      <c r="E385" s="12" t="s">
        <v>32</v>
      </c>
      <c r="F385" s="12" t="s">
        <v>22</v>
      </c>
      <c r="G385" s="12" t="s">
        <v>35</v>
      </c>
      <c r="H385" s="8"/>
      <c r="I385" s="13"/>
      <c r="J385" s="40" t="s">
        <v>49</v>
      </c>
      <c r="K385" s="14" t="s">
        <v>47</v>
      </c>
      <c r="L385" s="8"/>
      <c r="M385" s="8"/>
      <c r="N385" s="8"/>
      <c r="O385" s="8"/>
      <c r="P385" s="8"/>
      <c r="Q385" s="8"/>
      <c r="R385" s="8"/>
      <c r="S385" s="8"/>
      <c r="T385" s="9"/>
    </row>
    <row r="386" spans="1:20">
      <c r="A386" s="16" t="s">
        <v>55</v>
      </c>
      <c r="B386" s="7">
        <v>11566.5</v>
      </c>
      <c r="C386" s="17">
        <v>1164.26</v>
      </c>
      <c r="D386" s="7">
        <f>SUM(B386:C386)</f>
        <v>12730.76</v>
      </c>
      <c r="E386" s="8" t="s">
        <v>34</v>
      </c>
      <c r="F386" s="18">
        <f>D386/$D$343</f>
        <v>0.43673950369731268</v>
      </c>
      <c r="G386" s="15" t="e">
        <f>D386/($C$512+$D$517)</f>
        <v>#DIV/0!</v>
      </c>
      <c r="H386" s="8"/>
      <c r="I386" s="8" t="str">
        <f>A386</f>
        <v>CMT20200817</v>
      </c>
      <c r="J386" s="46">
        <v>2500</v>
      </c>
      <c r="K386" s="14">
        <f>D386+J386</f>
        <v>15230.76</v>
      </c>
      <c r="L386" s="8"/>
      <c r="M386" s="8"/>
      <c r="N386" s="8"/>
      <c r="O386" s="8"/>
      <c r="P386" s="8"/>
      <c r="Q386" s="8"/>
      <c r="R386" s="8"/>
      <c r="S386" s="8"/>
      <c r="T386" s="9"/>
    </row>
    <row r="387" spans="1:20">
      <c r="A387" s="16" t="s">
        <v>13</v>
      </c>
      <c r="B387" s="7">
        <v>13989.17</v>
      </c>
      <c r="C387" s="17">
        <v>287.88</v>
      </c>
      <c r="D387" s="7">
        <f>SUM(B387:C387)</f>
        <v>14277.05</v>
      </c>
      <c r="E387" s="8" t="s">
        <v>34</v>
      </c>
      <c r="F387" s="18">
        <f>D387/$D$343</f>
        <v>0.48978629172663041</v>
      </c>
      <c r="G387" s="15" t="e">
        <f>D387/($C$512+$D$517)</f>
        <v>#DIV/0!</v>
      </c>
      <c r="H387" s="8"/>
      <c r="I387" s="8" t="str">
        <f>A387</f>
        <v>MG20180131</v>
      </c>
      <c r="J387" s="46">
        <v>0</v>
      </c>
      <c r="K387" s="14">
        <f>D387+J387</f>
        <v>14277.05</v>
      </c>
      <c r="L387" s="8"/>
      <c r="M387" s="8"/>
      <c r="N387" s="8"/>
      <c r="O387" s="8"/>
      <c r="P387" s="8"/>
      <c r="Q387" s="8"/>
      <c r="R387" s="8"/>
      <c r="S387" s="8"/>
      <c r="T387" s="9"/>
    </row>
    <row r="388" spans="1:20">
      <c r="A388" s="6"/>
      <c r="B388" s="7"/>
      <c r="C388" s="7"/>
      <c r="D388" s="7">
        <f>SUM(D386:D387)</f>
        <v>27007.809999999998</v>
      </c>
      <c r="E388" s="8"/>
      <c r="F388" s="19">
        <f>SUM(F386:F387)</f>
        <v>0.92652579542394309</v>
      </c>
      <c r="G388" s="15" t="e">
        <f>SUM(G386:G387)</f>
        <v>#DIV/0!</v>
      </c>
      <c r="H388" s="8"/>
      <c r="I388" s="20" t="s">
        <v>21</v>
      </c>
      <c r="J388" s="46"/>
      <c r="K388" s="21">
        <f>SUM(K385:K387)</f>
        <v>29507.809999999998</v>
      </c>
      <c r="L388" s="8"/>
      <c r="M388" s="8"/>
      <c r="N388" s="8"/>
      <c r="O388" s="8"/>
      <c r="P388" s="8"/>
      <c r="Q388" s="8"/>
      <c r="R388" s="8"/>
      <c r="S388" s="8"/>
      <c r="T388" s="9"/>
    </row>
    <row r="389" spans="1:20">
      <c r="A389" s="6"/>
      <c r="B389" s="7"/>
      <c r="C389" s="7"/>
      <c r="D389" s="7"/>
      <c r="E389" s="8"/>
      <c r="F389" s="7"/>
      <c r="G389" s="15"/>
      <c r="H389" s="8"/>
      <c r="I389" s="8"/>
      <c r="J389" s="46"/>
      <c r="K389" s="8"/>
      <c r="L389" s="8"/>
      <c r="M389" s="8"/>
      <c r="N389" s="8"/>
      <c r="O389" s="8"/>
      <c r="P389" s="8"/>
      <c r="Q389" s="8"/>
      <c r="R389" s="8"/>
      <c r="S389" s="8"/>
      <c r="T389" s="9"/>
    </row>
    <row r="390" spans="1:20">
      <c r="A390" s="6"/>
      <c r="B390" s="7"/>
      <c r="C390" s="7"/>
      <c r="D390" s="7"/>
      <c r="E390" s="8"/>
      <c r="F390" s="7"/>
      <c r="G390" s="8"/>
      <c r="H390" s="8"/>
      <c r="I390" s="8"/>
      <c r="J390" s="46"/>
      <c r="K390" s="8"/>
      <c r="L390" s="8"/>
      <c r="M390" s="8"/>
      <c r="N390" s="8"/>
      <c r="O390" s="8"/>
      <c r="P390" s="8"/>
      <c r="Q390" s="8"/>
      <c r="R390" s="8"/>
      <c r="S390" s="8"/>
      <c r="T390" s="9"/>
    </row>
    <row r="391" spans="1:20">
      <c r="A391" s="6"/>
      <c r="B391" s="7"/>
      <c r="C391" s="7"/>
      <c r="D391" s="7"/>
      <c r="E391" s="8"/>
      <c r="F391" s="7"/>
      <c r="G391" s="8"/>
      <c r="H391" s="8"/>
      <c r="I391" s="8"/>
      <c r="J391" s="46"/>
      <c r="K391" s="8"/>
      <c r="L391" s="8"/>
      <c r="M391" s="8"/>
      <c r="N391" s="8"/>
      <c r="O391" s="8"/>
      <c r="P391" s="8"/>
      <c r="Q391" s="8"/>
      <c r="R391" s="8"/>
      <c r="S391" s="8"/>
      <c r="T391" s="9"/>
    </row>
    <row r="392" spans="1:20">
      <c r="A392" s="6"/>
      <c r="B392" s="7"/>
      <c r="C392" s="7"/>
      <c r="D392" s="7"/>
      <c r="E392" s="8"/>
      <c r="F392" s="7"/>
      <c r="G392" s="8"/>
      <c r="H392" s="8"/>
      <c r="I392" s="8"/>
      <c r="J392" s="46"/>
      <c r="K392" s="8"/>
      <c r="L392" s="8"/>
      <c r="M392" s="8"/>
      <c r="N392" s="8"/>
      <c r="O392" s="8"/>
      <c r="P392" s="8"/>
      <c r="Q392" s="8"/>
      <c r="R392" s="8"/>
      <c r="S392" s="8"/>
      <c r="T392" s="9"/>
    </row>
    <row r="393" spans="1:20">
      <c r="A393" s="6"/>
      <c r="B393" s="7"/>
      <c r="C393" s="7"/>
      <c r="D393" s="7"/>
      <c r="E393" s="8"/>
      <c r="F393" s="7"/>
      <c r="G393" s="8"/>
      <c r="H393" s="8"/>
      <c r="I393" s="8"/>
      <c r="J393" s="46"/>
      <c r="K393" s="8"/>
      <c r="L393" s="8"/>
      <c r="M393" s="8"/>
      <c r="N393" s="8"/>
      <c r="O393" s="8"/>
      <c r="P393" s="8"/>
      <c r="Q393" s="8"/>
      <c r="R393" s="8"/>
      <c r="S393" s="8"/>
      <c r="T393" s="9"/>
    </row>
    <row r="394" spans="1:20">
      <c r="A394" s="42" t="str">
        <f>"PURCHASING POWER "&amp;E396&amp;":"</f>
        <v>PURCHASING POWER BRK-54X61101:</v>
      </c>
      <c r="B394" s="7"/>
      <c r="C394" s="7">
        <v>201634.16</v>
      </c>
      <c r="D394" s="7"/>
      <c r="E394" s="8"/>
      <c r="F394" s="7"/>
      <c r="G394" s="8"/>
      <c r="H394" s="8"/>
      <c r="I394" s="12" t="str">
        <f>"PURCHASING POWER "&amp;M396&amp;":"</f>
        <v>PURCHASING POWER :</v>
      </c>
      <c r="J394" s="46"/>
      <c r="K394" s="14">
        <f>C394-J396</f>
        <v>201634.16</v>
      </c>
      <c r="L394" s="8"/>
      <c r="M394" s="8"/>
      <c r="N394" s="8"/>
      <c r="O394" s="8"/>
      <c r="P394" s="8"/>
      <c r="Q394" s="8"/>
      <c r="R394" s="8"/>
      <c r="S394" s="8"/>
      <c r="T394" s="9"/>
    </row>
    <row r="395" spans="1:20">
      <c r="A395" s="6"/>
      <c r="B395" s="12" t="s">
        <v>19</v>
      </c>
      <c r="C395" s="12" t="s">
        <v>20</v>
      </c>
      <c r="D395" s="12" t="s">
        <v>21</v>
      </c>
      <c r="E395" s="12" t="s">
        <v>32</v>
      </c>
      <c r="F395" s="12" t="s">
        <v>22</v>
      </c>
      <c r="G395" s="12" t="s">
        <v>35</v>
      </c>
      <c r="H395" s="8"/>
      <c r="I395" s="8"/>
      <c r="J395" s="46"/>
      <c r="K395" s="14"/>
      <c r="L395" s="8"/>
      <c r="M395" s="8"/>
      <c r="N395" s="8"/>
      <c r="O395" s="8"/>
      <c r="P395" s="8"/>
      <c r="Q395" s="8"/>
      <c r="R395" s="8"/>
      <c r="S395" s="8"/>
      <c r="T395" s="9"/>
    </row>
    <row r="396" spans="1:20">
      <c r="A396" s="16" t="s">
        <v>14</v>
      </c>
      <c r="B396" s="7">
        <v>25935.63</v>
      </c>
      <c r="C396" s="17">
        <v>4856.6099999999997</v>
      </c>
      <c r="D396" s="7">
        <f>SUM(B396:C396)</f>
        <v>30792.240000000002</v>
      </c>
      <c r="E396" s="8" t="s">
        <v>33</v>
      </c>
      <c r="F396" s="19">
        <f>D396/$D$352</f>
        <v>0.93926602874024268</v>
      </c>
      <c r="G396" s="15" t="e">
        <f>D396/($C$563+$D$568)</f>
        <v>#DIV/0!</v>
      </c>
      <c r="H396" s="8"/>
      <c r="I396" s="8" t="str">
        <f>A396</f>
        <v>CM20191031</v>
      </c>
      <c r="J396" s="46">
        <v>0</v>
      </c>
      <c r="K396" s="14">
        <f>D396+J396</f>
        <v>30792.240000000002</v>
      </c>
      <c r="L396" s="8"/>
      <c r="M396" s="8"/>
      <c r="N396" s="8"/>
      <c r="O396" s="8"/>
      <c r="P396" s="8"/>
      <c r="Q396" s="8"/>
      <c r="R396" s="8"/>
      <c r="S396" s="8"/>
      <c r="T396" s="9"/>
    </row>
    <row r="397" spans="1:20">
      <c r="A397" s="6"/>
      <c r="B397" s="7"/>
      <c r="C397" s="7"/>
      <c r="D397" s="7">
        <f>SUM(D396)</f>
        <v>30792.240000000002</v>
      </c>
      <c r="E397" s="8"/>
      <c r="F397" s="19">
        <f>SUM(F396)</f>
        <v>0.93926602874024268</v>
      </c>
      <c r="G397" s="15" t="e">
        <f>SUM(G396)</f>
        <v>#DIV/0!</v>
      </c>
      <c r="H397" s="8"/>
      <c r="I397" s="20" t="s">
        <v>21</v>
      </c>
      <c r="J397" s="46"/>
      <c r="K397" s="21">
        <f>SUM(K395:K396)</f>
        <v>30792.240000000002</v>
      </c>
      <c r="L397" s="8"/>
      <c r="M397" s="8"/>
      <c r="N397" s="8"/>
      <c r="O397" s="8"/>
      <c r="P397" s="8"/>
      <c r="Q397" s="8"/>
      <c r="R397" s="8"/>
      <c r="S397" s="8"/>
      <c r="T397" s="9"/>
    </row>
    <row r="398" spans="1:20">
      <c r="A398" s="6"/>
      <c r="B398" s="7"/>
      <c r="C398" s="7"/>
      <c r="D398" s="7"/>
      <c r="E398" s="8"/>
      <c r="F398" s="19"/>
      <c r="G398" s="15"/>
      <c r="H398" s="8"/>
      <c r="I398" s="14"/>
      <c r="K398" s="14"/>
      <c r="L398" s="8"/>
      <c r="M398" s="8"/>
      <c r="N398" s="8"/>
      <c r="O398" s="8"/>
      <c r="P398" s="8"/>
      <c r="Q398" s="8"/>
      <c r="R398" s="8"/>
      <c r="S398" s="8"/>
      <c r="T398" s="9"/>
    </row>
    <row r="399" spans="1:20">
      <c r="A399" s="6"/>
      <c r="B399" s="7"/>
      <c r="C399" s="7"/>
      <c r="D399" s="7"/>
      <c r="E399" s="8"/>
      <c r="F399" s="7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9"/>
    </row>
    <row r="400" spans="1:20">
      <c r="A400" s="6"/>
      <c r="B400" s="7"/>
      <c r="C400" s="12" t="s">
        <v>43</v>
      </c>
      <c r="D400" s="7">
        <f>D397+D388</f>
        <v>57800.05</v>
      </c>
      <c r="E400" s="8"/>
      <c r="F400" s="7"/>
      <c r="G400" s="8"/>
      <c r="H400" s="8"/>
      <c r="I400" s="8"/>
      <c r="J400" s="12" t="s">
        <v>43</v>
      </c>
      <c r="K400" s="14">
        <f>K397+K388</f>
        <v>60300.05</v>
      </c>
      <c r="L400" s="8"/>
      <c r="M400" s="8"/>
      <c r="N400" s="8"/>
      <c r="O400" s="8"/>
      <c r="P400" s="8"/>
      <c r="Q400" s="8"/>
      <c r="R400" s="8"/>
      <c r="S400" s="8"/>
      <c r="T400" s="9"/>
    </row>
    <row r="401" spans="1:20">
      <c r="A401" s="6"/>
      <c r="B401" s="7"/>
      <c r="C401" s="7"/>
      <c r="D401" s="7"/>
      <c r="E401" s="8"/>
      <c r="F401" s="7"/>
      <c r="G401" s="8"/>
      <c r="H401" s="8"/>
      <c r="I401" s="8"/>
      <c r="J401" s="8" t="s">
        <v>53</v>
      </c>
      <c r="K401" s="14">
        <f>K400-D400</f>
        <v>2500</v>
      </c>
      <c r="L401" s="8"/>
      <c r="M401" s="8"/>
      <c r="N401" s="8"/>
      <c r="O401" s="8"/>
      <c r="P401" s="8"/>
      <c r="Q401" s="8"/>
      <c r="R401" s="8"/>
      <c r="S401" s="8"/>
      <c r="T401" s="9"/>
    </row>
    <row r="402" spans="1:20">
      <c r="A402" s="6"/>
      <c r="B402" s="7"/>
      <c r="C402" s="7"/>
      <c r="D402" s="7"/>
      <c r="E402" s="8"/>
      <c r="F402" s="7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9"/>
    </row>
    <row r="403" spans="1:20">
      <c r="A403" s="6"/>
      <c r="B403" s="17"/>
      <c r="C403" s="17"/>
      <c r="D403" s="17"/>
      <c r="E403" s="8"/>
      <c r="F403" s="7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9"/>
    </row>
    <row r="404" spans="1:20">
      <c r="A404" s="6"/>
      <c r="B404" s="7"/>
      <c r="C404" s="7"/>
      <c r="D404" s="7"/>
      <c r="E404" s="8"/>
      <c r="F404" s="7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9"/>
    </row>
    <row r="405" spans="1:20">
      <c r="A405" s="6"/>
      <c r="B405" s="40"/>
      <c r="C405" s="17"/>
      <c r="D405" s="17"/>
      <c r="E405" s="41"/>
      <c r="F405" s="17"/>
      <c r="G405" s="41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9"/>
    </row>
    <row r="406" spans="1:20">
      <c r="A406" s="6"/>
      <c r="B406" s="7"/>
      <c r="C406" s="7"/>
      <c r="D406" s="7"/>
      <c r="E406" s="8"/>
      <c r="F406" s="7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9"/>
    </row>
    <row r="407" spans="1:20">
      <c r="A407" s="6"/>
      <c r="B407" s="7"/>
      <c r="C407" s="7"/>
      <c r="D407" s="7"/>
      <c r="E407" s="8"/>
      <c r="F407" s="7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9"/>
    </row>
    <row r="408" spans="1:20">
      <c r="A408" s="6"/>
      <c r="B408" s="12"/>
      <c r="C408" s="12"/>
      <c r="D408" s="12"/>
      <c r="E408" s="12"/>
      <c r="F408" s="12"/>
      <c r="G408" s="12"/>
      <c r="H408" s="8"/>
      <c r="I408" s="8"/>
      <c r="J408" s="14"/>
      <c r="K408" s="15"/>
      <c r="L408" s="8"/>
      <c r="M408" s="8"/>
      <c r="N408" s="8"/>
      <c r="O408" s="8"/>
      <c r="P408" s="8"/>
      <c r="Q408" s="8"/>
      <c r="R408" s="8"/>
      <c r="S408" s="8"/>
      <c r="T408" s="9"/>
    </row>
    <row r="409" spans="1:20">
      <c r="A409" s="16"/>
      <c r="B409" s="7"/>
      <c r="C409" s="22"/>
      <c r="D409" s="23"/>
      <c r="E409" s="8"/>
      <c r="F409" s="19"/>
      <c r="G409" s="15"/>
      <c r="H409" s="8"/>
      <c r="I409" s="8"/>
      <c r="J409" s="14"/>
      <c r="K409" s="15"/>
      <c r="L409" s="8"/>
      <c r="M409" s="8"/>
      <c r="N409" s="8"/>
      <c r="O409" s="8"/>
      <c r="P409" s="8"/>
      <c r="Q409" s="8"/>
      <c r="R409" s="8"/>
      <c r="S409" s="8"/>
      <c r="T409" s="9"/>
    </row>
    <row r="410" spans="1:20">
      <c r="A410" s="6"/>
      <c r="B410" s="7"/>
      <c r="C410" s="7"/>
      <c r="D410" s="7"/>
      <c r="E410" s="8"/>
      <c r="F410" s="19"/>
      <c r="G410" s="15"/>
      <c r="H410" s="8"/>
      <c r="I410" s="20"/>
      <c r="J410" s="21"/>
      <c r="K410" s="15"/>
      <c r="L410" s="8"/>
      <c r="M410" s="8"/>
      <c r="N410" s="8"/>
      <c r="O410" s="8"/>
      <c r="P410" s="8"/>
      <c r="Q410" s="8"/>
      <c r="R410" s="8"/>
      <c r="S410" s="8"/>
      <c r="T410" s="9"/>
    </row>
    <row r="411" spans="1:20">
      <c r="A411" s="6"/>
      <c r="B411" s="7"/>
      <c r="C411" s="7"/>
      <c r="D411" s="7"/>
      <c r="E411" s="8"/>
      <c r="F411" s="19"/>
      <c r="G411" s="15"/>
      <c r="H411" s="8"/>
      <c r="I411" s="14"/>
      <c r="J411" s="14"/>
      <c r="K411" s="15"/>
      <c r="L411" s="8"/>
      <c r="M411" s="8"/>
      <c r="N411" s="8"/>
      <c r="O411" s="8"/>
      <c r="P411" s="8"/>
      <c r="Q411" s="8"/>
      <c r="R411" s="8"/>
      <c r="S411" s="8"/>
      <c r="T411" s="9"/>
    </row>
    <row r="412" spans="1:20">
      <c r="A412" s="6"/>
      <c r="B412" s="7"/>
      <c r="C412" s="7"/>
      <c r="D412" s="7"/>
      <c r="E412" s="8"/>
      <c r="F412" s="7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9"/>
    </row>
    <row r="413" spans="1:20">
      <c r="A413" s="6"/>
      <c r="B413" s="7"/>
      <c r="C413" s="7"/>
      <c r="D413" s="7"/>
      <c r="E413" s="8"/>
      <c r="F413" s="7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9"/>
    </row>
    <row r="414" spans="1:20">
      <c r="A414" s="6"/>
      <c r="B414" s="7"/>
      <c r="C414" s="7"/>
      <c r="D414" s="7"/>
      <c r="E414" s="8"/>
      <c r="F414" s="7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9"/>
    </row>
    <row r="415" spans="1:20">
      <c r="A415" s="6"/>
      <c r="B415" s="7"/>
      <c r="C415" s="7"/>
      <c r="D415" s="7"/>
      <c r="E415" s="8"/>
      <c r="F415" s="7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9"/>
    </row>
    <row r="416" spans="1:20">
      <c r="A416" s="6"/>
      <c r="B416" s="7"/>
      <c r="C416" s="7"/>
      <c r="D416" s="7"/>
      <c r="E416" s="8"/>
      <c r="F416" s="7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9"/>
    </row>
    <row r="417" spans="1:20">
      <c r="A417" s="6"/>
      <c r="B417" s="7"/>
      <c r="C417" s="7"/>
      <c r="D417" s="7"/>
      <c r="E417" s="8"/>
      <c r="F417" s="7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9"/>
    </row>
    <row r="418" spans="1:20">
      <c r="A418" s="6"/>
      <c r="B418" s="7"/>
      <c r="C418" s="7"/>
      <c r="D418" s="7"/>
      <c r="E418" s="8"/>
      <c r="F418" s="7"/>
      <c r="G418" s="14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9"/>
    </row>
    <row r="419" spans="1:20" ht="14.95" thickBot="1">
      <c r="A419" s="24"/>
      <c r="B419" s="25"/>
      <c r="C419" s="25"/>
      <c r="D419" s="25"/>
      <c r="E419" s="26"/>
      <c r="F419" s="25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7"/>
    </row>
    <row r="420" spans="1:20" ht="14.95" thickTop="1"/>
    <row r="422" spans="1:20" ht="14.95" thickBot="1"/>
    <row r="423" spans="1:20" ht="14.95" thickTop="1">
      <c r="A423" s="44"/>
      <c r="B423" s="3"/>
      <c r="C423" s="3"/>
      <c r="D423" s="3"/>
      <c r="E423" s="4"/>
      <c r="F423" s="3"/>
      <c r="G423" s="4"/>
      <c r="H423" s="4"/>
      <c r="I423" s="4"/>
      <c r="J423" s="4"/>
      <c r="K423" s="4"/>
      <c r="L423" s="4"/>
      <c r="M423" s="4"/>
      <c r="N423" s="4" t="s">
        <v>47</v>
      </c>
      <c r="O423" s="4" t="s">
        <v>48</v>
      </c>
      <c r="P423" s="4"/>
      <c r="Q423" s="4"/>
      <c r="R423" s="4"/>
      <c r="S423" s="4"/>
      <c r="T423" s="5"/>
    </row>
    <row r="424" spans="1:20">
      <c r="A424" s="45" t="s">
        <v>50</v>
      </c>
      <c r="B424" s="28" t="s">
        <v>54</v>
      </c>
      <c r="C424" s="28"/>
      <c r="D424" s="7"/>
      <c r="E424" s="8"/>
      <c r="F424" s="7"/>
      <c r="G424" s="8"/>
      <c r="H424" s="8"/>
      <c r="I424" s="8"/>
      <c r="J424" s="8"/>
      <c r="K424" s="8"/>
      <c r="L424" s="8"/>
      <c r="M424" s="8" t="str">
        <f>I432</f>
        <v>MM20200817</v>
      </c>
      <c r="N424" s="14">
        <f>K432</f>
        <v>12839.41</v>
      </c>
      <c r="O424" s="15" t="e">
        <f>N424/$N$382</f>
        <v>#DIV/0!</v>
      </c>
      <c r="P424" s="8"/>
      <c r="Q424" s="8"/>
      <c r="R424" s="8"/>
      <c r="S424" s="8"/>
      <c r="T424" s="9"/>
    </row>
    <row r="425" spans="1:20">
      <c r="A425" s="45" t="s">
        <v>51</v>
      </c>
      <c r="B425" s="48">
        <v>44357</v>
      </c>
      <c r="C425" s="28"/>
      <c r="D425" s="7"/>
      <c r="E425" s="8"/>
      <c r="F425" s="7"/>
      <c r="G425" s="8"/>
      <c r="H425" s="8"/>
      <c r="I425" s="8"/>
      <c r="J425" s="8"/>
      <c r="K425" s="8"/>
      <c r="L425" s="8"/>
      <c r="M425" s="8" t="str">
        <f>I433</f>
        <v>MG20180131</v>
      </c>
      <c r="N425" s="14">
        <f>K433</f>
        <v>14228.12</v>
      </c>
      <c r="O425" s="15" t="e">
        <f>N425/$N$382</f>
        <v>#DIV/0!</v>
      </c>
      <c r="P425" s="8"/>
      <c r="Q425" s="8"/>
      <c r="R425" s="8"/>
      <c r="S425" s="8"/>
      <c r="T425" s="9"/>
    </row>
    <row r="426" spans="1:20">
      <c r="A426" s="47"/>
      <c r="B426" s="17"/>
      <c r="C426" s="17"/>
      <c r="D426" s="17"/>
      <c r="E426" s="8"/>
      <c r="F426" s="7"/>
      <c r="G426" s="8"/>
      <c r="H426" s="8"/>
      <c r="I426" s="8"/>
      <c r="J426" s="8"/>
      <c r="K426" s="8"/>
      <c r="L426" s="8"/>
      <c r="M426" s="8" t="str">
        <f>I442</f>
        <v>CM20191031</v>
      </c>
      <c r="N426" s="14">
        <f>K442</f>
        <v>28333.61</v>
      </c>
      <c r="O426" s="15" t="e">
        <f>N426/$N$382</f>
        <v>#DIV/0!</v>
      </c>
      <c r="P426" s="8"/>
      <c r="Q426" s="8"/>
      <c r="R426" s="8"/>
      <c r="S426" s="8"/>
      <c r="T426" s="9"/>
    </row>
    <row r="427" spans="1:20">
      <c r="A427" s="42"/>
      <c r="B427" s="7"/>
      <c r="C427" s="7"/>
      <c r="D427" s="7"/>
      <c r="E427" s="8"/>
      <c r="F427" s="7"/>
      <c r="G427" s="8"/>
      <c r="H427" s="8"/>
      <c r="I427" s="8"/>
      <c r="J427" s="8"/>
      <c r="K427" s="8"/>
      <c r="L427" s="8"/>
      <c r="M427" s="8"/>
      <c r="N427" s="14">
        <f>SUM(N424:N426)</f>
        <v>55401.14</v>
      </c>
      <c r="O427" s="15" t="e">
        <f>SUM(O424:O426)</f>
        <v>#DIV/0!</v>
      </c>
      <c r="P427" s="8"/>
      <c r="Q427" s="8"/>
      <c r="R427" s="8"/>
      <c r="S427" s="8"/>
      <c r="T427" s="9"/>
    </row>
    <row r="428" spans="1:20">
      <c r="A428" s="6"/>
      <c r="B428" s="7"/>
      <c r="C428" s="7"/>
      <c r="D428" s="7"/>
      <c r="E428" s="8"/>
      <c r="F428" s="7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9"/>
    </row>
    <row r="429" spans="1:20">
      <c r="A429" s="49" t="str">
        <f>"PURCHASING POWER "&amp;E432&amp;":"</f>
        <v>PURCHASING POWER BRK-5QX13608:</v>
      </c>
      <c r="B429" s="7"/>
      <c r="C429" s="7">
        <v>12937.06</v>
      </c>
      <c r="D429" s="7"/>
      <c r="E429" s="8"/>
      <c r="F429" s="7"/>
      <c r="G429" s="8"/>
      <c r="H429" s="8"/>
      <c r="I429" s="51" t="str">
        <f>"PURCHASING POWER "&amp;M432&amp;":"</f>
        <v>PURCHASING POWER :</v>
      </c>
      <c r="J429" s="8"/>
      <c r="K429" s="50">
        <f>C429-SUM(J432:J433)</f>
        <v>12937.06</v>
      </c>
      <c r="L429" s="8"/>
      <c r="M429" s="8"/>
      <c r="N429" s="8"/>
      <c r="O429" s="8"/>
      <c r="P429" s="8"/>
      <c r="Q429" s="8"/>
      <c r="R429" s="8"/>
      <c r="S429" s="8"/>
      <c r="T429" s="9"/>
    </row>
    <row r="430" spans="1:20">
      <c r="A430" s="6"/>
      <c r="B430" s="7"/>
      <c r="C430" s="7"/>
      <c r="D430" s="7"/>
      <c r="E430" s="8"/>
      <c r="F430" s="7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9"/>
    </row>
    <row r="431" spans="1:20">
      <c r="A431" s="11"/>
      <c r="B431" s="12" t="s">
        <v>19</v>
      </c>
      <c r="C431" s="12" t="s">
        <v>20</v>
      </c>
      <c r="D431" s="12" t="s">
        <v>21</v>
      </c>
      <c r="E431" s="12" t="s">
        <v>32</v>
      </c>
      <c r="F431" s="12" t="s">
        <v>22</v>
      </c>
      <c r="G431" s="12" t="s">
        <v>35</v>
      </c>
      <c r="H431" s="8"/>
      <c r="I431" s="13"/>
      <c r="J431" s="40" t="s">
        <v>49</v>
      </c>
      <c r="K431" s="14" t="s">
        <v>47</v>
      </c>
      <c r="L431" s="8"/>
      <c r="M431" s="8"/>
      <c r="N431" s="8"/>
      <c r="O431" s="8"/>
      <c r="P431" s="8"/>
      <c r="Q431" s="8"/>
      <c r="R431" s="8"/>
      <c r="S431" s="8"/>
      <c r="T431" s="9"/>
    </row>
    <row r="432" spans="1:20">
      <c r="A432" s="16" t="s">
        <v>15</v>
      </c>
      <c r="B432" s="7">
        <v>10640.87</v>
      </c>
      <c r="C432" s="17">
        <v>2198.54</v>
      </c>
      <c r="D432" s="7">
        <f>SUM(B432:C432)</f>
        <v>12839.41</v>
      </c>
      <c r="E432" s="8" t="s">
        <v>34</v>
      </c>
      <c r="F432" s="18" t="e">
        <f>D432/$D$389</f>
        <v>#DIV/0!</v>
      </c>
      <c r="G432" s="15" t="e">
        <f>D432/($C$512+$D$517)</f>
        <v>#DIV/0!</v>
      </c>
      <c r="H432" s="8"/>
      <c r="I432" s="8" t="str">
        <f>A432</f>
        <v>MM20200817</v>
      </c>
      <c r="J432" s="46">
        <v>0</v>
      </c>
      <c r="K432" s="14">
        <f>D432+J432</f>
        <v>12839.41</v>
      </c>
      <c r="L432" s="8"/>
      <c r="M432" s="8"/>
      <c r="N432" s="8"/>
      <c r="O432" s="8"/>
      <c r="P432" s="8"/>
      <c r="Q432" s="8"/>
      <c r="R432" s="8"/>
      <c r="S432" s="8"/>
      <c r="T432" s="9"/>
    </row>
    <row r="433" spans="1:20">
      <c r="A433" s="16" t="s">
        <v>13</v>
      </c>
      <c r="B433" s="7">
        <v>14001.29</v>
      </c>
      <c r="C433" s="17">
        <v>226.83</v>
      </c>
      <c r="D433" s="7">
        <f>SUM(B433:C433)</f>
        <v>14228.12</v>
      </c>
      <c r="E433" s="8" t="s">
        <v>34</v>
      </c>
      <c r="F433" s="18" t="e">
        <f>D433/$D$389</f>
        <v>#DIV/0!</v>
      </c>
      <c r="G433" s="15" t="e">
        <f>D433/($C$512+$D$517)</f>
        <v>#DIV/0!</v>
      </c>
      <c r="H433" s="8"/>
      <c r="I433" s="8" t="str">
        <f>A433</f>
        <v>MG20180131</v>
      </c>
      <c r="J433" s="46">
        <v>0</v>
      </c>
      <c r="K433" s="14">
        <f>D433+J433</f>
        <v>14228.12</v>
      </c>
      <c r="L433" s="8"/>
      <c r="M433" s="8"/>
      <c r="N433" s="8"/>
      <c r="O433" s="8"/>
      <c r="P433" s="8"/>
      <c r="Q433" s="8"/>
      <c r="R433" s="8"/>
      <c r="S433" s="8"/>
      <c r="T433" s="9"/>
    </row>
    <row r="434" spans="1:20">
      <c r="A434" s="6"/>
      <c r="B434" s="7"/>
      <c r="C434" s="7"/>
      <c r="D434" s="7">
        <f>SUM(D432:D433)</f>
        <v>27067.53</v>
      </c>
      <c r="E434" s="8"/>
      <c r="F434" s="19" t="e">
        <f>SUM(F432:F433)</f>
        <v>#DIV/0!</v>
      </c>
      <c r="G434" s="15" t="e">
        <f>SUM(G432:G433)</f>
        <v>#DIV/0!</v>
      </c>
      <c r="H434" s="8"/>
      <c r="I434" s="20" t="s">
        <v>21</v>
      </c>
      <c r="J434" s="46"/>
      <c r="K434" s="21">
        <f>SUM(K431:K433)</f>
        <v>27067.53</v>
      </c>
      <c r="L434" s="8"/>
      <c r="M434" s="8"/>
      <c r="N434" s="8"/>
      <c r="O434" s="8"/>
      <c r="P434" s="8"/>
      <c r="Q434" s="8"/>
      <c r="R434" s="8"/>
      <c r="S434" s="8"/>
      <c r="T434" s="9"/>
    </row>
    <row r="435" spans="1:20">
      <c r="A435" s="6"/>
      <c r="B435" s="7"/>
      <c r="C435" s="7"/>
      <c r="D435" s="7"/>
      <c r="E435" s="8"/>
      <c r="F435" s="7"/>
      <c r="G435" s="15"/>
      <c r="H435" s="8"/>
      <c r="I435" s="8"/>
      <c r="J435" s="46"/>
      <c r="K435" s="8"/>
      <c r="L435" s="8"/>
      <c r="M435" s="8"/>
      <c r="N435" s="8"/>
      <c r="O435" s="8"/>
      <c r="P435" s="8"/>
      <c r="Q435" s="8"/>
      <c r="R435" s="8"/>
      <c r="S435" s="8"/>
      <c r="T435" s="9"/>
    </row>
    <row r="436" spans="1:20">
      <c r="A436" s="6"/>
      <c r="B436" s="7"/>
      <c r="C436" s="7"/>
      <c r="D436" s="7"/>
      <c r="E436" s="8"/>
      <c r="F436" s="7"/>
      <c r="G436" s="8"/>
      <c r="H436" s="8"/>
      <c r="I436" s="8"/>
      <c r="J436" s="46"/>
      <c r="K436" s="8"/>
      <c r="L436" s="8"/>
      <c r="M436" s="8"/>
      <c r="N436" s="8"/>
      <c r="O436" s="8"/>
      <c r="P436" s="8"/>
      <c r="Q436" s="8"/>
      <c r="R436" s="8"/>
      <c r="S436" s="8"/>
      <c r="T436" s="9"/>
    </row>
    <row r="437" spans="1:20">
      <c r="A437" s="6"/>
      <c r="B437" s="7"/>
      <c r="C437" s="7"/>
      <c r="D437" s="7"/>
      <c r="E437" s="8"/>
      <c r="F437" s="7"/>
      <c r="G437" s="8"/>
      <c r="H437" s="8"/>
      <c r="I437" s="8"/>
      <c r="J437" s="46"/>
      <c r="K437" s="8"/>
      <c r="L437" s="8"/>
      <c r="M437" s="8"/>
      <c r="N437" s="8"/>
      <c r="O437" s="8"/>
      <c r="P437" s="8"/>
      <c r="Q437" s="8"/>
      <c r="R437" s="8"/>
      <c r="S437" s="8"/>
      <c r="T437" s="9"/>
    </row>
    <row r="438" spans="1:20">
      <c r="A438" s="6"/>
      <c r="B438" s="7"/>
      <c r="C438" s="7"/>
      <c r="D438" s="7"/>
      <c r="E438" s="8"/>
      <c r="F438" s="7"/>
      <c r="G438" s="8"/>
      <c r="H438" s="8"/>
      <c r="I438" s="8"/>
      <c r="J438" s="46"/>
      <c r="K438" s="8"/>
      <c r="L438" s="8"/>
      <c r="M438" s="8"/>
      <c r="N438" s="8"/>
      <c r="O438" s="8"/>
      <c r="P438" s="8"/>
      <c r="Q438" s="8"/>
      <c r="R438" s="8"/>
      <c r="S438" s="8"/>
      <c r="T438" s="9"/>
    </row>
    <row r="439" spans="1:20">
      <c r="A439" s="6"/>
      <c r="B439" s="7"/>
      <c r="C439" s="7"/>
      <c r="D439" s="7"/>
      <c r="E439" s="8"/>
      <c r="F439" s="7"/>
      <c r="G439" s="8"/>
      <c r="H439" s="8"/>
      <c r="I439" s="8"/>
      <c r="J439" s="46"/>
      <c r="K439" s="8"/>
      <c r="L439" s="8"/>
      <c r="M439" s="8"/>
      <c r="N439" s="8"/>
      <c r="O439" s="8"/>
      <c r="P439" s="8"/>
      <c r="Q439" s="8"/>
      <c r="R439" s="8"/>
      <c r="S439" s="8"/>
      <c r="T439" s="9"/>
    </row>
    <row r="440" spans="1:20">
      <c r="A440" s="42" t="str">
        <f>"PURCHASING POWER "&amp;E442&amp;":"</f>
        <v>PURCHASING POWER BRK-54X61101:</v>
      </c>
      <c r="B440" s="7"/>
      <c r="C440" s="7">
        <v>201634.16</v>
      </c>
      <c r="D440" s="7"/>
      <c r="E440" s="8"/>
      <c r="F440" s="7"/>
      <c r="G440" s="8"/>
      <c r="H440" s="8"/>
      <c r="I440" s="12" t="str">
        <f>"PURCHASING POWER "&amp;M442&amp;":"</f>
        <v>PURCHASING POWER :</v>
      </c>
      <c r="J440" s="46"/>
      <c r="K440" s="14">
        <f>C440-J442</f>
        <v>196634.16</v>
      </c>
      <c r="L440" s="8"/>
      <c r="M440" s="8"/>
      <c r="N440" s="8"/>
      <c r="O440" s="8"/>
      <c r="P440" s="8"/>
      <c r="Q440" s="8"/>
      <c r="R440" s="8"/>
      <c r="S440" s="8"/>
      <c r="T440" s="9"/>
    </row>
    <row r="441" spans="1:20">
      <c r="A441" s="6"/>
      <c r="B441" s="12" t="s">
        <v>19</v>
      </c>
      <c r="C441" s="12" t="s">
        <v>20</v>
      </c>
      <c r="D441" s="12" t="s">
        <v>21</v>
      </c>
      <c r="E441" s="12" t="s">
        <v>32</v>
      </c>
      <c r="F441" s="12" t="s">
        <v>22</v>
      </c>
      <c r="G441" s="12" t="s">
        <v>35</v>
      </c>
      <c r="H441" s="8"/>
      <c r="I441" s="8"/>
      <c r="J441" s="46"/>
      <c r="K441" s="14"/>
      <c r="L441" s="8"/>
      <c r="M441" s="8"/>
      <c r="N441" s="8"/>
      <c r="O441" s="8"/>
      <c r="P441" s="8"/>
      <c r="Q441" s="8"/>
      <c r="R441" s="8"/>
      <c r="S441" s="8"/>
      <c r="T441" s="9"/>
    </row>
    <row r="442" spans="1:20">
      <c r="A442" s="16" t="s">
        <v>14</v>
      </c>
      <c r="B442" s="7">
        <v>22872.63</v>
      </c>
      <c r="C442" s="17">
        <v>460.98</v>
      </c>
      <c r="D442" s="7">
        <f>SUM(B442:C442)</f>
        <v>23333.61</v>
      </c>
      <c r="E442" s="8" t="s">
        <v>33</v>
      </c>
      <c r="F442" s="19" t="e">
        <f>D442/$D$398</f>
        <v>#DIV/0!</v>
      </c>
      <c r="G442" s="15" t="e">
        <f>D442/($C$563+$D$568)</f>
        <v>#DIV/0!</v>
      </c>
      <c r="H442" s="8"/>
      <c r="I442" s="8" t="str">
        <f>A442</f>
        <v>CM20191031</v>
      </c>
      <c r="J442" s="46">
        <v>5000</v>
      </c>
      <c r="K442" s="14">
        <f>D442+J442</f>
        <v>28333.61</v>
      </c>
      <c r="L442" s="8"/>
      <c r="M442" s="8"/>
      <c r="N442" s="8"/>
      <c r="O442" s="8"/>
      <c r="P442" s="8"/>
      <c r="Q442" s="8"/>
      <c r="R442" s="8"/>
      <c r="S442" s="8"/>
      <c r="T442" s="9"/>
    </row>
    <row r="443" spans="1:20">
      <c r="A443" s="6"/>
      <c r="B443" s="7"/>
      <c r="C443" s="7"/>
      <c r="D443" s="7">
        <f>SUM(D442)</f>
        <v>23333.61</v>
      </c>
      <c r="E443" s="8"/>
      <c r="F443" s="19" t="e">
        <f>SUM(F442)</f>
        <v>#DIV/0!</v>
      </c>
      <c r="G443" s="15" t="e">
        <f>SUM(G442)</f>
        <v>#DIV/0!</v>
      </c>
      <c r="H443" s="8"/>
      <c r="I443" s="20" t="s">
        <v>21</v>
      </c>
      <c r="J443" s="46"/>
      <c r="K443" s="21">
        <f>SUM(K441:K442)</f>
        <v>28333.61</v>
      </c>
      <c r="L443" s="8"/>
      <c r="M443" s="8"/>
      <c r="N443" s="8"/>
      <c r="O443" s="8"/>
      <c r="P443" s="8"/>
      <c r="Q443" s="8"/>
      <c r="R443" s="8"/>
      <c r="S443" s="8"/>
      <c r="T443" s="9"/>
    </row>
    <row r="444" spans="1:20">
      <c r="A444" s="6"/>
      <c r="B444" s="7"/>
      <c r="C444" s="7"/>
      <c r="D444" s="7"/>
      <c r="E444" s="8"/>
      <c r="F444" s="19"/>
      <c r="G444" s="15"/>
      <c r="H444" s="8"/>
      <c r="I444" s="14"/>
      <c r="K444" s="14"/>
      <c r="L444" s="8"/>
      <c r="M444" s="8"/>
      <c r="N444" s="8"/>
      <c r="O444" s="8"/>
      <c r="P444" s="8"/>
      <c r="Q444" s="8"/>
      <c r="R444" s="8"/>
      <c r="S444" s="8"/>
      <c r="T444" s="9"/>
    </row>
    <row r="445" spans="1:20">
      <c r="A445" s="6"/>
      <c r="B445" s="7"/>
      <c r="C445" s="7"/>
      <c r="D445" s="7"/>
      <c r="E445" s="8"/>
      <c r="F445" s="7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9"/>
    </row>
    <row r="446" spans="1:20">
      <c r="A446" s="6"/>
      <c r="B446" s="7"/>
      <c r="C446" s="12" t="s">
        <v>43</v>
      </c>
      <c r="D446" s="7">
        <f>D443+D434</f>
        <v>50401.14</v>
      </c>
      <c r="E446" s="8"/>
      <c r="F446" s="7"/>
      <c r="G446" s="8"/>
      <c r="H446" s="8"/>
      <c r="I446" s="8"/>
      <c r="J446" s="12" t="s">
        <v>43</v>
      </c>
      <c r="K446" s="14">
        <f>K443+K434</f>
        <v>55401.14</v>
      </c>
      <c r="L446" s="8"/>
      <c r="M446" s="8"/>
      <c r="N446" s="8"/>
      <c r="O446" s="8"/>
      <c r="P446" s="8"/>
      <c r="Q446" s="8"/>
      <c r="R446" s="8"/>
      <c r="S446" s="8"/>
      <c r="T446" s="9"/>
    </row>
    <row r="447" spans="1:20">
      <c r="A447" s="6"/>
      <c r="B447" s="7"/>
      <c r="C447" s="7"/>
      <c r="D447" s="7"/>
      <c r="E447" s="8"/>
      <c r="F447" s="7"/>
      <c r="G447" s="8"/>
      <c r="H447" s="8"/>
      <c r="I447" s="8"/>
      <c r="J447" s="8" t="s">
        <v>53</v>
      </c>
      <c r="K447" s="14">
        <f>K446-D446</f>
        <v>5000</v>
      </c>
      <c r="L447" s="8"/>
      <c r="M447" s="8"/>
      <c r="N447" s="8"/>
      <c r="O447" s="8"/>
      <c r="P447" s="8"/>
      <c r="Q447" s="8"/>
      <c r="R447" s="8"/>
      <c r="S447" s="8"/>
      <c r="T447" s="9"/>
    </row>
    <row r="448" spans="1:20">
      <c r="A448" s="6"/>
      <c r="B448" s="7"/>
      <c r="C448" s="7"/>
      <c r="D448" s="7"/>
      <c r="E448" s="8"/>
      <c r="F448" s="7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9"/>
    </row>
    <row r="449" spans="1:20">
      <c r="A449" s="6"/>
      <c r="B449" s="17"/>
      <c r="C449" s="17"/>
      <c r="D449" s="17"/>
      <c r="E449" s="8"/>
      <c r="F449" s="7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9"/>
    </row>
    <row r="450" spans="1:20">
      <c r="A450" s="6"/>
      <c r="B450" s="7"/>
      <c r="C450" s="7"/>
      <c r="D450" s="7"/>
      <c r="E450" s="8"/>
      <c r="F450" s="7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9"/>
    </row>
    <row r="451" spans="1:20">
      <c r="A451" s="6"/>
      <c r="B451" s="40"/>
      <c r="C451" s="17"/>
      <c r="D451" s="17"/>
      <c r="E451" s="41"/>
      <c r="F451" s="17"/>
      <c r="G451" s="41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9"/>
    </row>
    <row r="452" spans="1:20">
      <c r="A452" s="6"/>
      <c r="B452" s="7"/>
      <c r="C452" s="7"/>
      <c r="D452" s="7"/>
      <c r="E452" s="8"/>
      <c r="F452" s="7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9"/>
    </row>
    <row r="453" spans="1:20">
      <c r="A453" s="6"/>
      <c r="B453" s="7"/>
      <c r="C453" s="7"/>
      <c r="D453" s="7"/>
      <c r="E453" s="8"/>
      <c r="F453" s="7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9"/>
    </row>
    <row r="454" spans="1:20">
      <c r="A454" s="6"/>
      <c r="B454" s="12"/>
      <c r="C454" s="12"/>
      <c r="D454" s="12"/>
      <c r="E454" s="12"/>
      <c r="F454" s="12"/>
      <c r="G454" s="12"/>
      <c r="H454" s="8"/>
      <c r="I454" s="8"/>
      <c r="J454" s="14"/>
      <c r="K454" s="15"/>
      <c r="L454" s="8"/>
      <c r="M454" s="8"/>
      <c r="N454" s="8"/>
      <c r="O454" s="8"/>
      <c r="P454" s="8"/>
      <c r="Q454" s="8"/>
      <c r="R454" s="8"/>
      <c r="S454" s="8"/>
      <c r="T454" s="9"/>
    </row>
    <row r="455" spans="1:20">
      <c r="A455" s="16"/>
      <c r="B455" s="7"/>
      <c r="C455" s="22"/>
      <c r="D455" s="23"/>
      <c r="E455" s="8"/>
      <c r="F455" s="19"/>
      <c r="G455" s="15"/>
      <c r="H455" s="8"/>
      <c r="I455" s="8"/>
      <c r="J455" s="14"/>
      <c r="K455" s="15"/>
      <c r="L455" s="8"/>
      <c r="M455" s="8"/>
      <c r="N455" s="8"/>
      <c r="O455" s="8"/>
      <c r="P455" s="8"/>
      <c r="Q455" s="8"/>
      <c r="R455" s="8"/>
      <c r="S455" s="8"/>
      <c r="T455" s="9"/>
    </row>
    <row r="456" spans="1:20">
      <c r="A456" s="6"/>
      <c r="B456" s="7"/>
      <c r="C456" s="7"/>
      <c r="D456" s="7"/>
      <c r="E456" s="8"/>
      <c r="F456" s="19"/>
      <c r="G456" s="15"/>
      <c r="H456" s="8"/>
      <c r="I456" s="20"/>
      <c r="J456" s="21"/>
      <c r="K456" s="15"/>
      <c r="L456" s="8"/>
      <c r="M456" s="8"/>
      <c r="N456" s="8"/>
      <c r="O456" s="8"/>
      <c r="P456" s="8"/>
      <c r="Q456" s="8"/>
      <c r="R456" s="8"/>
      <c r="S456" s="8"/>
      <c r="T456" s="9"/>
    </row>
    <row r="457" spans="1:20">
      <c r="A457" s="6"/>
      <c r="B457" s="7"/>
      <c r="C457" s="7"/>
      <c r="D457" s="7"/>
      <c r="E457" s="8"/>
      <c r="F457" s="19"/>
      <c r="G457" s="15"/>
      <c r="H457" s="8"/>
      <c r="I457" s="14"/>
      <c r="J457" s="14"/>
      <c r="K457" s="15"/>
      <c r="L457" s="8"/>
      <c r="M457" s="8"/>
      <c r="N457" s="8"/>
      <c r="O457" s="8"/>
      <c r="P457" s="8"/>
      <c r="Q457" s="8"/>
      <c r="R457" s="8"/>
      <c r="S457" s="8"/>
      <c r="T457" s="9"/>
    </row>
    <row r="458" spans="1:20">
      <c r="A458" s="6"/>
      <c r="B458" s="7"/>
      <c r="C458" s="7"/>
      <c r="D458" s="7"/>
      <c r="E458" s="8"/>
      <c r="F458" s="7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9"/>
    </row>
    <row r="459" spans="1:20">
      <c r="A459" s="6"/>
      <c r="B459" s="7"/>
      <c r="C459" s="7"/>
      <c r="D459" s="7"/>
      <c r="E459" s="8"/>
      <c r="F459" s="7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9"/>
    </row>
    <row r="460" spans="1:20">
      <c r="A460" s="6"/>
      <c r="B460" s="7"/>
      <c r="C460" s="7"/>
      <c r="D460" s="7"/>
      <c r="E460" s="8"/>
      <c r="F460" s="7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9"/>
    </row>
    <row r="461" spans="1:20">
      <c r="A461" s="6"/>
      <c r="B461" s="7"/>
      <c r="C461" s="7"/>
      <c r="D461" s="7"/>
      <c r="E461" s="8"/>
      <c r="F461" s="7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9"/>
    </row>
    <row r="462" spans="1:20">
      <c r="A462" s="6"/>
      <c r="B462" s="7"/>
      <c r="C462" s="7"/>
      <c r="D462" s="7"/>
      <c r="E462" s="8"/>
      <c r="F462" s="7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9"/>
    </row>
    <row r="463" spans="1:20">
      <c r="A463" s="6"/>
      <c r="B463" s="7"/>
      <c r="C463" s="7"/>
      <c r="D463" s="7"/>
      <c r="E463" s="8"/>
      <c r="F463" s="7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9"/>
    </row>
    <row r="464" spans="1:20">
      <c r="A464" s="6"/>
      <c r="B464" s="7"/>
      <c r="C464" s="7"/>
      <c r="D464" s="7"/>
      <c r="E464" s="8"/>
      <c r="F464" s="7"/>
      <c r="G464" s="14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9"/>
    </row>
    <row r="465" spans="1:20" ht="14.95" thickBot="1">
      <c r="A465" s="24"/>
      <c r="B465" s="25"/>
      <c r="C465" s="25"/>
      <c r="D465" s="25"/>
      <c r="E465" s="26"/>
      <c r="F465" s="25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7"/>
    </row>
    <row r="466" spans="1:20" ht="14.95" thickTop="1"/>
    <row r="468" spans="1:20" ht="14.95" thickBot="1"/>
    <row r="469" spans="1:20" ht="14.95" thickTop="1">
      <c r="A469" s="44"/>
      <c r="B469" s="3"/>
      <c r="C469" s="3"/>
      <c r="D469" s="3"/>
      <c r="E469" s="4"/>
      <c r="F469" s="3"/>
      <c r="G469" s="4"/>
      <c r="H469" s="4"/>
      <c r="I469" s="4"/>
      <c r="J469" s="4"/>
      <c r="K469" s="4"/>
      <c r="L469" s="4"/>
      <c r="M469" s="4"/>
      <c r="N469" s="4" t="s">
        <v>47</v>
      </c>
      <c r="O469" s="4" t="s">
        <v>48</v>
      </c>
      <c r="P469" s="4"/>
      <c r="Q469" s="4"/>
      <c r="R469" s="4"/>
      <c r="S469" s="4"/>
      <c r="T469" s="5"/>
    </row>
    <row r="470" spans="1:20">
      <c r="A470" s="45" t="s">
        <v>50</v>
      </c>
      <c r="B470" s="28" t="s">
        <v>52</v>
      </c>
      <c r="C470" s="28"/>
      <c r="D470" s="7"/>
      <c r="E470" s="8"/>
      <c r="F470" s="7"/>
      <c r="G470" s="8"/>
      <c r="H470" s="8"/>
      <c r="I470" s="8"/>
      <c r="J470" s="8"/>
      <c r="K470" s="8"/>
      <c r="L470" s="8"/>
      <c r="M470" s="8" t="str">
        <f>I478</f>
        <v>MM20200817</v>
      </c>
      <c r="N470" s="14">
        <f>K478</f>
        <v>12238.86</v>
      </c>
      <c r="O470" s="15" t="e">
        <f>N470/$N$428</f>
        <v>#DIV/0!</v>
      </c>
      <c r="P470" s="8"/>
      <c r="Q470" s="8"/>
      <c r="R470" s="8"/>
      <c r="S470" s="8"/>
      <c r="T470" s="9"/>
    </row>
    <row r="471" spans="1:20">
      <c r="A471" s="45" t="s">
        <v>51</v>
      </c>
      <c r="B471" s="48">
        <v>44321</v>
      </c>
      <c r="C471" s="28"/>
      <c r="D471" s="7"/>
      <c r="E471" s="8"/>
      <c r="F471" s="7"/>
      <c r="G471" s="8"/>
      <c r="H471" s="8"/>
      <c r="I471" s="8"/>
      <c r="J471" s="8"/>
      <c r="K471" s="8"/>
      <c r="L471" s="8"/>
      <c r="M471" s="8" t="str">
        <f>I479</f>
        <v>MG20180131</v>
      </c>
      <c r="N471" s="14">
        <f>K479</f>
        <v>14230.82</v>
      </c>
      <c r="O471" s="15" t="e">
        <f>N471/$N$428</f>
        <v>#DIV/0!</v>
      </c>
      <c r="P471" s="8"/>
      <c r="Q471" s="8"/>
      <c r="R471" s="8"/>
      <c r="S471" s="8"/>
      <c r="T471" s="9"/>
    </row>
    <row r="472" spans="1:20">
      <c r="A472" s="47"/>
      <c r="B472" s="17"/>
      <c r="C472" s="17"/>
      <c r="D472" s="17"/>
      <c r="E472" s="8"/>
      <c r="F472" s="7"/>
      <c r="G472" s="8"/>
      <c r="H472" s="8"/>
      <c r="I472" s="8"/>
      <c r="J472" s="8"/>
      <c r="K472" s="8"/>
      <c r="L472" s="8"/>
      <c r="M472" s="8" t="str">
        <f>I488</f>
        <v>CM20191031</v>
      </c>
      <c r="N472" s="14">
        <f>K488</f>
        <v>23198.010000000002</v>
      </c>
      <c r="O472" s="15" t="e">
        <f>N472/$N$428</f>
        <v>#DIV/0!</v>
      </c>
      <c r="P472" s="8"/>
      <c r="Q472" s="8"/>
      <c r="R472" s="8"/>
      <c r="S472" s="8"/>
      <c r="T472" s="9"/>
    </row>
    <row r="473" spans="1:20">
      <c r="A473" s="42"/>
      <c r="B473" s="7"/>
      <c r="C473" s="7"/>
      <c r="D473" s="7"/>
      <c r="E473" s="8"/>
      <c r="F473" s="7"/>
      <c r="G473" s="8"/>
      <c r="H473" s="8"/>
      <c r="I473" s="8"/>
      <c r="J473" s="8"/>
      <c r="K473" s="8"/>
      <c r="L473" s="8"/>
      <c r="M473" s="8"/>
      <c r="N473" s="14">
        <f>SUM(N470:N472)</f>
        <v>49667.69</v>
      </c>
      <c r="O473" s="15" t="e">
        <f>SUM(O470:O472)</f>
        <v>#DIV/0!</v>
      </c>
      <c r="P473" s="8"/>
      <c r="Q473" s="8"/>
      <c r="R473" s="8"/>
      <c r="S473" s="8"/>
      <c r="T473" s="9"/>
    </row>
    <row r="474" spans="1:20">
      <c r="A474" s="6"/>
      <c r="B474" s="7"/>
      <c r="C474" s="7"/>
      <c r="D474" s="7"/>
      <c r="E474" s="8"/>
      <c r="F474" s="7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9"/>
    </row>
    <row r="475" spans="1:20">
      <c r="A475" s="10" t="str">
        <f>"PURCHASING POWER "&amp;E478&amp;":"</f>
        <v>PURCHASING POWER BRK-5QX13608:</v>
      </c>
      <c r="B475" s="7"/>
      <c r="C475" s="7">
        <v>15090.25</v>
      </c>
      <c r="D475" s="7"/>
      <c r="E475" s="8"/>
      <c r="F475" s="7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9"/>
    </row>
    <row r="476" spans="1:20">
      <c r="A476" s="6"/>
      <c r="B476" s="7"/>
      <c r="C476" s="7"/>
      <c r="D476" s="7"/>
      <c r="E476" s="8"/>
      <c r="F476" s="7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9"/>
    </row>
    <row r="477" spans="1:20">
      <c r="A477" s="11"/>
      <c r="B477" s="12" t="s">
        <v>19</v>
      </c>
      <c r="C477" s="12" t="s">
        <v>20</v>
      </c>
      <c r="D477" s="12" t="s">
        <v>21</v>
      </c>
      <c r="E477" s="12" t="s">
        <v>32</v>
      </c>
      <c r="F477" s="12" t="s">
        <v>22</v>
      </c>
      <c r="G477" s="12" t="s">
        <v>35</v>
      </c>
      <c r="H477" s="8"/>
      <c r="I477" s="13"/>
      <c r="J477" s="40" t="s">
        <v>49</v>
      </c>
      <c r="K477" s="14" t="s">
        <v>47</v>
      </c>
      <c r="L477" s="8"/>
      <c r="M477" s="8"/>
      <c r="N477" s="8"/>
      <c r="O477" s="8"/>
      <c r="P477" s="8"/>
      <c r="Q477" s="8"/>
      <c r="R477" s="8"/>
      <c r="S477" s="8"/>
      <c r="T477" s="9"/>
    </row>
    <row r="478" spans="1:20">
      <c r="A478" s="16" t="s">
        <v>15</v>
      </c>
      <c r="B478" s="7">
        <v>8095.03</v>
      </c>
      <c r="C478" s="17">
        <v>1143.83</v>
      </c>
      <c r="D478" s="7">
        <f>SUM(B478:C478)</f>
        <v>9238.86</v>
      </c>
      <c r="E478" s="8" t="s">
        <v>34</v>
      </c>
      <c r="F478" s="18" t="e">
        <f>D478/$D$435</f>
        <v>#DIV/0!</v>
      </c>
      <c r="G478" s="15" t="e">
        <f>D478/($C$512+$D$517)</f>
        <v>#DIV/0!</v>
      </c>
      <c r="H478" s="8"/>
      <c r="I478" s="8" t="str">
        <f>A478</f>
        <v>MM20200817</v>
      </c>
      <c r="J478" s="46">
        <v>3000</v>
      </c>
      <c r="K478" s="14">
        <f>D478+J478</f>
        <v>12238.86</v>
      </c>
      <c r="L478" s="8"/>
      <c r="M478" s="8"/>
      <c r="N478" s="8"/>
      <c r="O478" s="8"/>
      <c r="P478" s="8"/>
      <c r="Q478" s="8"/>
      <c r="R478" s="8"/>
      <c r="S478" s="8"/>
      <c r="T478" s="9"/>
    </row>
    <row r="479" spans="1:20">
      <c r="A479" s="16" t="s">
        <v>13</v>
      </c>
      <c r="B479" s="7">
        <v>13767.63</v>
      </c>
      <c r="C479" s="17">
        <v>463.19</v>
      </c>
      <c r="D479" s="7">
        <f>SUM(B479:C479)</f>
        <v>14230.82</v>
      </c>
      <c r="E479" s="8" t="s">
        <v>34</v>
      </c>
      <c r="F479" s="18" t="e">
        <f>D479/$D$435</f>
        <v>#DIV/0!</v>
      </c>
      <c r="G479" s="15" t="e">
        <f>D479/($C$512+$D$517)</f>
        <v>#DIV/0!</v>
      </c>
      <c r="H479" s="8"/>
      <c r="I479" s="8" t="str">
        <f>A479</f>
        <v>MG20180131</v>
      </c>
      <c r="J479" s="46">
        <v>0</v>
      </c>
      <c r="K479" s="14">
        <f>D479+J479</f>
        <v>14230.82</v>
      </c>
      <c r="L479" s="8"/>
      <c r="M479" s="8"/>
      <c r="N479" s="8"/>
      <c r="O479" s="8"/>
      <c r="P479" s="8"/>
      <c r="Q479" s="8"/>
      <c r="R479" s="8"/>
      <c r="S479" s="8"/>
      <c r="T479" s="9"/>
    </row>
    <row r="480" spans="1:20">
      <c r="A480" s="6"/>
      <c r="B480" s="7"/>
      <c r="C480" s="7"/>
      <c r="D480" s="7">
        <f>SUM(D478:D479)</f>
        <v>23469.68</v>
      </c>
      <c r="E480" s="8"/>
      <c r="F480" s="19" t="e">
        <f>SUM(F478:F479)</f>
        <v>#DIV/0!</v>
      </c>
      <c r="G480" s="15" t="e">
        <f>SUM(G478:G479)</f>
        <v>#DIV/0!</v>
      </c>
      <c r="H480" s="8"/>
      <c r="I480" s="20" t="s">
        <v>21</v>
      </c>
      <c r="J480" s="46"/>
      <c r="K480" s="21">
        <f>SUM(K477:K479)</f>
        <v>26469.68</v>
      </c>
      <c r="L480" s="8"/>
      <c r="M480" s="8"/>
      <c r="N480" s="8"/>
      <c r="O480" s="8"/>
      <c r="P480" s="8"/>
      <c r="Q480" s="8"/>
      <c r="R480" s="8"/>
      <c r="S480" s="8"/>
      <c r="T480" s="9"/>
    </row>
    <row r="481" spans="1:20">
      <c r="A481" s="6"/>
      <c r="B481" s="7"/>
      <c r="C481" s="7"/>
      <c r="D481" s="7"/>
      <c r="E481" s="8"/>
      <c r="F481" s="7"/>
      <c r="G481" s="15"/>
      <c r="H481" s="8"/>
      <c r="I481" s="8"/>
      <c r="J481" s="46"/>
      <c r="K481" s="8"/>
      <c r="L481" s="8"/>
      <c r="M481" s="8"/>
      <c r="N481" s="8"/>
      <c r="O481" s="8"/>
      <c r="P481" s="8"/>
      <c r="Q481" s="8"/>
      <c r="R481" s="8"/>
      <c r="S481" s="8"/>
      <c r="T481" s="9"/>
    </row>
    <row r="482" spans="1:20">
      <c r="A482" s="6"/>
      <c r="B482" s="7"/>
      <c r="C482" s="7"/>
      <c r="D482" s="7"/>
      <c r="E482" s="8"/>
      <c r="F482" s="7"/>
      <c r="G482" s="8"/>
      <c r="H482" s="8"/>
      <c r="I482" s="8"/>
      <c r="J482" s="46"/>
      <c r="K482" s="8"/>
      <c r="L482" s="8"/>
      <c r="M482" s="8"/>
      <c r="N482" s="8"/>
      <c r="O482" s="8"/>
      <c r="P482" s="8"/>
      <c r="Q482" s="8"/>
      <c r="R482" s="8"/>
      <c r="S482" s="8"/>
      <c r="T482" s="9"/>
    </row>
    <row r="483" spans="1:20">
      <c r="A483" s="6"/>
      <c r="B483" s="7"/>
      <c r="C483" s="7"/>
      <c r="D483" s="7"/>
      <c r="E483" s="8"/>
      <c r="F483" s="7"/>
      <c r="G483" s="8"/>
      <c r="H483" s="8"/>
      <c r="I483" s="8"/>
      <c r="J483" s="46"/>
      <c r="K483" s="8"/>
      <c r="L483" s="8"/>
      <c r="M483" s="8"/>
      <c r="N483" s="8"/>
      <c r="O483" s="8"/>
      <c r="P483" s="8"/>
      <c r="Q483" s="8"/>
      <c r="R483" s="8"/>
      <c r="S483" s="8"/>
      <c r="T483" s="9"/>
    </row>
    <row r="484" spans="1:20">
      <c r="A484" s="6"/>
      <c r="B484" s="7"/>
      <c r="C484" s="7"/>
      <c r="D484" s="7"/>
      <c r="E484" s="8"/>
      <c r="F484" s="7"/>
      <c r="G484" s="8"/>
      <c r="H484" s="8"/>
      <c r="I484" s="8"/>
      <c r="J484" s="46"/>
      <c r="K484" s="8"/>
      <c r="L484" s="8"/>
      <c r="M484" s="8"/>
      <c r="N484" s="8"/>
      <c r="O484" s="8"/>
      <c r="P484" s="8"/>
      <c r="Q484" s="8"/>
      <c r="R484" s="8"/>
      <c r="S484" s="8"/>
      <c r="T484" s="9"/>
    </row>
    <row r="485" spans="1:20">
      <c r="A485" s="6"/>
      <c r="B485" s="7"/>
      <c r="C485" s="7"/>
      <c r="D485" s="7"/>
      <c r="E485" s="8"/>
      <c r="F485" s="7"/>
      <c r="G485" s="8"/>
      <c r="H485" s="8"/>
      <c r="I485" s="8"/>
      <c r="J485" s="46"/>
      <c r="K485" s="8"/>
      <c r="L485" s="8"/>
      <c r="M485" s="8"/>
      <c r="N485" s="8"/>
      <c r="O485" s="8"/>
      <c r="P485" s="8"/>
      <c r="Q485" s="8"/>
      <c r="R485" s="8"/>
      <c r="S485" s="8"/>
      <c r="T485" s="9"/>
    </row>
    <row r="486" spans="1:20">
      <c r="A486" s="6" t="str">
        <f>"PURCHASING POWER "&amp;E488&amp;":"</f>
        <v>PURCHASING POWER BRK-54X61101:</v>
      </c>
      <c r="B486" s="7"/>
      <c r="C486" s="7">
        <v>205396.86</v>
      </c>
      <c r="D486" s="7"/>
      <c r="E486" s="8"/>
      <c r="F486" s="7"/>
      <c r="G486" s="8"/>
      <c r="H486" s="8"/>
      <c r="I486" s="8"/>
      <c r="J486" s="46"/>
      <c r="K486" s="8"/>
      <c r="L486" s="8"/>
      <c r="M486" s="8"/>
      <c r="N486" s="8"/>
      <c r="O486" s="8"/>
      <c r="P486" s="8"/>
      <c r="Q486" s="8"/>
      <c r="R486" s="8"/>
      <c r="S486" s="8"/>
      <c r="T486" s="9"/>
    </row>
    <row r="487" spans="1:20">
      <c r="A487" s="6"/>
      <c r="B487" s="12" t="s">
        <v>19</v>
      </c>
      <c r="C487" s="12" t="s">
        <v>20</v>
      </c>
      <c r="D487" s="12" t="s">
        <v>21</v>
      </c>
      <c r="E487" s="12" t="s">
        <v>32</v>
      </c>
      <c r="F487" s="12" t="s">
        <v>22</v>
      </c>
      <c r="G487" s="12" t="s">
        <v>35</v>
      </c>
      <c r="H487" s="8"/>
      <c r="I487" s="8"/>
      <c r="J487" s="46"/>
      <c r="K487" s="14"/>
      <c r="L487" s="8"/>
      <c r="M487" s="8"/>
      <c r="N487" s="8"/>
      <c r="O487" s="8"/>
      <c r="P487" s="8"/>
      <c r="Q487" s="8"/>
      <c r="R487" s="8"/>
      <c r="S487" s="8"/>
      <c r="T487" s="9"/>
    </row>
    <row r="488" spans="1:20">
      <c r="A488" s="16" t="s">
        <v>14</v>
      </c>
      <c r="B488" s="7">
        <v>21549.97</v>
      </c>
      <c r="C488" s="17">
        <v>1648.04</v>
      </c>
      <c r="D488" s="7">
        <f>SUM(B488:C488)</f>
        <v>23198.010000000002</v>
      </c>
      <c r="E488" s="8" t="s">
        <v>33</v>
      </c>
      <c r="F488" s="19" t="e">
        <f>D488/$D$444</f>
        <v>#DIV/0!</v>
      </c>
      <c r="G488" s="15" t="e">
        <f>D488/($C$563+$D$568)</f>
        <v>#DIV/0!</v>
      </c>
      <c r="H488" s="8"/>
      <c r="I488" s="8" t="str">
        <f>A488</f>
        <v>CM20191031</v>
      </c>
      <c r="J488" s="46">
        <v>0</v>
      </c>
      <c r="K488" s="14">
        <f>D488+J488</f>
        <v>23198.010000000002</v>
      </c>
      <c r="L488" s="8"/>
      <c r="M488" s="8"/>
      <c r="N488" s="8"/>
      <c r="O488" s="8"/>
      <c r="P488" s="8"/>
      <c r="Q488" s="8"/>
      <c r="R488" s="8"/>
      <c r="S488" s="8"/>
      <c r="T488" s="9"/>
    </row>
    <row r="489" spans="1:20">
      <c r="A489" s="6"/>
      <c r="B489" s="7"/>
      <c r="C489" s="7"/>
      <c r="D489" s="7">
        <f>SUM(D488)</f>
        <v>23198.010000000002</v>
      </c>
      <c r="E489" s="8"/>
      <c r="F489" s="19" t="e">
        <f>SUM(F488)</f>
        <v>#DIV/0!</v>
      </c>
      <c r="G489" s="15" t="e">
        <f>SUM(G488)</f>
        <v>#DIV/0!</v>
      </c>
      <c r="H489" s="8"/>
      <c r="I489" s="20" t="s">
        <v>21</v>
      </c>
      <c r="J489" s="46"/>
      <c r="K489" s="21">
        <f>SUM(K487:K488)</f>
        <v>23198.010000000002</v>
      </c>
      <c r="L489" s="8"/>
      <c r="M489" s="8"/>
      <c r="N489" s="8"/>
      <c r="O489" s="8"/>
      <c r="P489" s="8"/>
      <c r="Q489" s="8"/>
      <c r="R489" s="8"/>
      <c r="S489" s="8"/>
      <c r="T489" s="9"/>
    </row>
    <row r="490" spans="1:20">
      <c r="A490" s="6"/>
      <c r="B490" s="7"/>
      <c r="C490" s="7"/>
      <c r="D490" s="7"/>
      <c r="E490" s="8"/>
      <c r="F490" s="19"/>
      <c r="G490" s="15"/>
      <c r="H490" s="8"/>
      <c r="I490" s="14"/>
      <c r="K490" s="14"/>
      <c r="L490" s="8"/>
      <c r="M490" s="8"/>
      <c r="N490" s="8"/>
      <c r="O490" s="8"/>
      <c r="P490" s="8"/>
      <c r="Q490" s="8"/>
      <c r="R490" s="8"/>
      <c r="S490" s="8"/>
      <c r="T490" s="9"/>
    </row>
    <row r="491" spans="1:20">
      <c r="A491" s="6"/>
      <c r="B491" s="7"/>
      <c r="C491" s="7"/>
      <c r="D491" s="7"/>
      <c r="E491" s="8"/>
      <c r="F491" s="7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9"/>
    </row>
    <row r="492" spans="1:20">
      <c r="A492" s="6"/>
      <c r="B492" s="7"/>
      <c r="C492" s="7" t="s">
        <v>43</v>
      </c>
      <c r="D492" s="7">
        <f>D489+D480</f>
        <v>46667.69</v>
      </c>
      <c r="E492" s="8"/>
      <c r="F492" s="7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9"/>
    </row>
    <row r="493" spans="1:20">
      <c r="A493" s="6"/>
      <c r="B493" s="7"/>
      <c r="C493" s="7"/>
      <c r="D493" s="7"/>
      <c r="E493" s="8"/>
      <c r="F493" s="7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9"/>
    </row>
    <row r="494" spans="1:20">
      <c r="A494" s="6"/>
      <c r="B494" s="7"/>
      <c r="C494" s="7"/>
      <c r="D494" s="7"/>
      <c r="E494" s="8"/>
      <c r="F494" s="7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9"/>
    </row>
    <row r="495" spans="1:20">
      <c r="A495" s="6"/>
      <c r="B495" s="17"/>
      <c r="C495" s="17"/>
      <c r="D495" s="17"/>
      <c r="E495" s="8"/>
      <c r="F495" s="7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9"/>
    </row>
    <row r="496" spans="1:20">
      <c r="A496" s="6"/>
      <c r="B496" s="7"/>
      <c r="C496" s="7"/>
      <c r="D496" s="7"/>
      <c r="E496" s="8"/>
      <c r="F496" s="7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9"/>
    </row>
    <row r="497" spans="1:20">
      <c r="A497" s="6"/>
      <c r="B497" s="40"/>
      <c r="C497" s="17"/>
      <c r="D497" s="17"/>
      <c r="E497" s="41"/>
      <c r="F497" s="17"/>
      <c r="G497" s="41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9"/>
    </row>
    <row r="498" spans="1:20">
      <c r="A498" s="6"/>
      <c r="B498" s="7"/>
      <c r="C498" s="7"/>
      <c r="D498" s="7"/>
      <c r="E498" s="8"/>
      <c r="F498" s="7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9"/>
    </row>
    <row r="499" spans="1:20">
      <c r="A499" s="6"/>
      <c r="B499" s="7"/>
      <c r="C499" s="7"/>
      <c r="D499" s="7"/>
      <c r="E499" s="8"/>
      <c r="F499" s="7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9"/>
    </row>
    <row r="500" spans="1:20">
      <c r="A500" s="6"/>
      <c r="B500" s="12"/>
      <c r="C500" s="12"/>
      <c r="D500" s="12"/>
      <c r="E500" s="12"/>
      <c r="F500" s="12"/>
      <c r="G500" s="12"/>
      <c r="H500" s="8"/>
      <c r="I500" s="8"/>
      <c r="J500" s="14"/>
      <c r="K500" s="15"/>
      <c r="L500" s="8"/>
      <c r="M500" s="8"/>
      <c r="N500" s="8"/>
      <c r="O500" s="8"/>
      <c r="P500" s="8"/>
      <c r="Q500" s="8"/>
      <c r="R500" s="8"/>
      <c r="S500" s="8"/>
      <c r="T500" s="9"/>
    </row>
    <row r="501" spans="1:20">
      <c r="A501" s="16"/>
      <c r="B501" s="7"/>
      <c r="C501" s="22"/>
      <c r="D501" s="23"/>
      <c r="E501" s="8"/>
      <c r="F501" s="19"/>
      <c r="G501" s="15"/>
      <c r="H501" s="8"/>
      <c r="I501" s="8"/>
      <c r="J501" s="14"/>
      <c r="K501" s="15"/>
      <c r="L501" s="8"/>
      <c r="M501" s="8"/>
      <c r="N501" s="8"/>
      <c r="O501" s="8"/>
      <c r="P501" s="8"/>
      <c r="Q501" s="8"/>
      <c r="R501" s="8"/>
      <c r="S501" s="8"/>
      <c r="T501" s="9"/>
    </row>
    <row r="502" spans="1:20">
      <c r="A502" s="6"/>
      <c r="B502" s="7"/>
      <c r="C502" s="7"/>
      <c r="D502" s="7"/>
      <c r="E502" s="8"/>
      <c r="F502" s="19"/>
      <c r="G502" s="15"/>
      <c r="H502" s="8"/>
      <c r="I502" s="20"/>
      <c r="J502" s="21"/>
      <c r="K502" s="15"/>
      <c r="L502" s="8"/>
      <c r="M502" s="8"/>
      <c r="N502" s="8"/>
      <c r="O502" s="8"/>
      <c r="P502" s="8"/>
      <c r="Q502" s="8"/>
      <c r="R502" s="8"/>
      <c r="S502" s="8"/>
      <c r="T502" s="9"/>
    </row>
    <row r="503" spans="1:20">
      <c r="A503" s="6"/>
      <c r="B503" s="7"/>
      <c r="C503" s="7"/>
      <c r="D503" s="7"/>
      <c r="E503" s="8"/>
      <c r="F503" s="19"/>
      <c r="G503" s="15"/>
      <c r="H503" s="8"/>
      <c r="I503" s="14"/>
      <c r="J503" s="14"/>
      <c r="K503" s="15"/>
      <c r="L503" s="8"/>
      <c r="M503" s="8"/>
      <c r="N503" s="8"/>
      <c r="O503" s="8"/>
      <c r="P503" s="8"/>
      <c r="Q503" s="8"/>
      <c r="R503" s="8"/>
      <c r="S503" s="8"/>
      <c r="T503" s="9"/>
    </row>
    <row r="504" spans="1:20">
      <c r="A504" s="6"/>
      <c r="B504" s="7"/>
      <c r="C504" s="7"/>
      <c r="D504" s="7"/>
      <c r="E504" s="8"/>
      <c r="F504" s="7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9"/>
    </row>
    <row r="505" spans="1:20">
      <c r="A505" s="6"/>
      <c r="B505" s="7"/>
      <c r="C505" s="7"/>
      <c r="D505" s="7"/>
      <c r="E505" s="8"/>
      <c r="F505" s="7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9"/>
    </row>
    <row r="506" spans="1:20">
      <c r="A506" s="6"/>
      <c r="B506" s="7"/>
      <c r="C506" s="7"/>
      <c r="D506" s="7"/>
      <c r="E506" s="8"/>
      <c r="F506" s="7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9"/>
    </row>
    <row r="507" spans="1:20">
      <c r="A507" s="6"/>
      <c r="B507" s="7"/>
      <c r="C507" s="7"/>
      <c r="D507" s="7"/>
      <c r="E507" s="8"/>
      <c r="F507" s="7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9"/>
    </row>
    <row r="508" spans="1:20">
      <c r="A508" s="6"/>
      <c r="B508" s="7"/>
      <c r="C508" s="7"/>
      <c r="D508" s="7"/>
      <c r="E508" s="8"/>
      <c r="F508" s="7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9"/>
    </row>
    <row r="509" spans="1:20">
      <c r="A509" s="6"/>
      <c r="B509" s="7"/>
      <c r="C509" s="7"/>
      <c r="D509" s="7"/>
      <c r="E509" s="8"/>
      <c r="F509" s="7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9"/>
    </row>
    <row r="510" spans="1:20">
      <c r="A510" s="6"/>
      <c r="B510" s="7"/>
      <c r="C510" s="7"/>
      <c r="D510" s="7"/>
      <c r="E510" s="8"/>
      <c r="F510" s="7"/>
      <c r="G510" s="14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9"/>
    </row>
    <row r="511" spans="1:20" ht="14.95" thickBot="1">
      <c r="A511" s="24"/>
      <c r="B511" s="25"/>
      <c r="C511" s="25"/>
      <c r="D511" s="25"/>
      <c r="E511" s="26"/>
      <c r="F511" s="25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7"/>
    </row>
    <row r="512" spans="1:20" ht="15.65" thickTop="1" thickBot="1"/>
    <row r="513" spans="1:20" ht="14.95" thickTop="1">
      <c r="A513" s="36" t="s">
        <v>46</v>
      </c>
      <c r="B513" s="37"/>
      <c r="C513" s="37"/>
      <c r="D513" s="37"/>
      <c r="E513" s="4"/>
      <c r="F513" s="3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5"/>
    </row>
    <row r="514" spans="1:20">
      <c r="A514" s="42" t="s">
        <v>45</v>
      </c>
      <c r="B514" s="7"/>
      <c r="C514" s="7"/>
      <c r="D514" s="7"/>
      <c r="E514" s="8"/>
      <c r="F514" s="7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9"/>
    </row>
    <row r="515" spans="1:20">
      <c r="A515" s="6"/>
      <c r="B515" s="7"/>
      <c r="C515" s="7"/>
      <c r="D515" s="7"/>
      <c r="E515" s="8"/>
      <c r="F515" s="7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9"/>
    </row>
    <row r="516" spans="1:20">
      <c r="A516" s="10" t="str">
        <f>"PURCHASING POWER "&amp;E519&amp;":"</f>
        <v>PURCHASING POWER BRK-5QX13608:</v>
      </c>
      <c r="B516" s="7"/>
      <c r="C516" s="7">
        <v>15286.52</v>
      </c>
      <c r="D516" s="7"/>
      <c r="E516" s="8"/>
      <c r="F516" s="7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9"/>
    </row>
    <row r="517" spans="1:20">
      <c r="A517" s="6"/>
      <c r="B517" s="7"/>
      <c r="C517" s="7"/>
      <c r="D517" s="7"/>
      <c r="E517" s="8"/>
      <c r="F517" s="7"/>
      <c r="G517" s="8"/>
      <c r="H517" s="8"/>
      <c r="I517" s="8"/>
      <c r="J517" s="8"/>
      <c r="K517" s="8" t="s">
        <v>38</v>
      </c>
      <c r="L517" s="8"/>
      <c r="M517" s="8"/>
      <c r="N517" s="8"/>
      <c r="O517" s="8"/>
      <c r="P517" s="8"/>
      <c r="Q517" s="8"/>
      <c r="R517" s="8"/>
      <c r="S517" s="8"/>
      <c r="T517" s="9"/>
    </row>
    <row r="518" spans="1:20">
      <c r="A518" s="11"/>
      <c r="B518" s="12" t="s">
        <v>19</v>
      </c>
      <c r="C518" s="12" t="s">
        <v>20</v>
      </c>
      <c r="D518" s="12" t="s">
        <v>21</v>
      </c>
      <c r="E518" s="12" t="s">
        <v>32</v>
      </c>
      <c r="F518" s="12" t="s">
        <v>22</v>
      </c>
      <c r="G518" s="12" t="s">
        <v>35</v>
      </c>
      <c r="H518" s="8"/>
      <c r="I518" s="13" t="s">
        <v>20</v>
      </c>
      <c r="J518" s="14">
        <f>C516</f>
        <v>15286.52</v>
      </c>
      <c r="K518" s="15" t="e">
        <f>J518/$J$476</f>
        <v>#DIV/0!</v>
      </c>
      <c r="L518" s="8"/>
      <c r="M518" s="8"/>
      <c r="N518" s="8"/>
      <c r="O518" s="8"/>
      <c r="P518" s="8"/>
      <c r="Q518" s="8"/>
      <c r="R518" s="8"/>
      <c r="S518" s="8"/>
      <c r="T518" s="9"/>
    </row>
    <row r="519" spans="1:20">
      <c r="A519" s="16" t="s">
        <v>15</v>
      </c>
      <c r="B519" s="7">
        <v>8095.03</v>
      </c>
      <c r="C519" s="17">
        <v>1143.83</v>
      </c>
      <c r="D519" s="7">
        <f>SUM(B519:C519)</f>
        <v>9238.86</v>
      </c>
      <c r="E519" s="8" t="s">
        <v>34</v>
      </c>
      <c r="F519" s="18" t="e">
        <f>D519/$D$476</f>
        <v>#DIV/0!</v>
      </c>
      <c r="G519" s="15" t="e">
        <f>D519/($C$512+$D$517)</f>
        <v>#DIV/0!</v>
      </c>
      <c r="H519" s="8"/>
      <c r="I519" s="8" t="str">
        <f>A519</f>
        <v>MM20200817</v>
      </c>
      <c r="J519" s="14">
        <f>D519</f>
        <v>9238.86</v>
      </c>
      <c r="K519" s="15" t="e">
        <f>J519/$J$476</f>
        <v>#DIV/0!</v>
      </c>
      <c r="L519" s="8"/>
      <c r="M519" s="8"/>
      <c r="N519" s="8"/>
      <c r="O519" s="8"/>
      <c r="P519" s="8"/>
      <c r="Q519" s="8"/>
      <c r="R519" s="8"/>
      <c r="S519" s="8"/>
      <c r="T519" s="9"/>
    </row>
    <row r="520" spans="1:20">
      <c r="A520" s="16" t="s">
        <v>13</v>
      </c>
      <c r="B520" s="7">
        <v>13575.05</v>
      </c>
      <c r="C520" s="17">
        <v>661.93</v>
      </c>
      <c r="D520" s="7">
        <f>SUM(B520:C520)</f>
        <v>14236.98</v>
      </c>
      <c r="E520" s="8" t="s">
        <v>34</v>
      </c>
      <c r="F520" s="18" t="e">
        <f>D520/$D$476</f>
        <v>#DIV/0!</v>
      </c>
      <c r="G520" s="15" t="e">
        <f>D520/($C$512+$D$517)</f>
        <v>#DIV/0!</v>
      </c>
      <c r="H520" s="8"/>
      <c r="I520" s="8" t="str">
        <f>A520</f>
        <v>MG20180131</v>
      </c>
      <c r="J520" s="14">
        <f>D520</f>
        <v>14236.98</v>
      </c>
      <c r="K520" s="15" t="e">
        <f>J520/$J$476</f>
        <v>#DIV/0!</v>
      </c>
      <c r="L520" s="8"/>
      <c r="M520" s="8"/>
      <c r="N520" s="8"/>
      <c r="O520" s="8"/>
      <c r="P520" s="8"/>
      <c r="Q520" s="8"/>
      <c r="R520" s="8"/>
      <c r="S520" s="8"/>
      <c r="T520" s="9"/>
    </row>
    <row r="521" spans="1:20">
      <c r="A521" s="6"/>
      <c r="B521" s="7"/>
      <c r="C521" s="7"/>
      <c r="D521" s="7">
        <f>SUM(D519:D520)</f>
        <v>23475.84</v>
      </c>
      <c r="E521" s="8"/>
      <c r="F521" s="19" t="e">
        <f>SUM(F519:F520)</f>
        <v>#DIV/0!</v>
      </c>
      <c r="G521" s="15" t="e">
        <f>SUM(G519:G520)</f>
        <v>#DIV/0!</v>
      </c>
      <c r="H521" s="8"/>
      <c r="I521" s="20" t="s">
        <v>21</v>
      </c>
      <c r="J521" s="21">
        <f>SUM(J518:J520)</f>
        <v>38762.36</v>
      </c>
      <c r="K521" s="15" t="e">
        <f>SUM(K518:K520)</f>
        <v>#DIV/0!</v>
      </c>
      <c r="L521" s="8"/>
      <c r="M521" s="8"/>
      <c r="N521" s="8"/>
      <c r="O521" s="8"/>
      <c r="P521" s="8"/>
      <c r="Q521" s="8"/>
      <c r="R521" s="8"/>
      <c r="S521" s="8"/>
      <c r="T521" s="9"/>
    </row>
    <row r="522" spans="1:20">
      <c r="A522" s="6"/>
      <c r="B522" s="7"/>
      <c r="C522" s="7"/>
      <c r="D522" s="7"/>
      <c r="E522" s="8"/>
      <c r="F522" s="7"/>
      <c r="G522" s="15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9"/>
    </row>
    <row r="523" spans="1:20">
      <c r="A523" s="6"/>
      <c r="B523" s="7"/>
      <c r="C523" s="7"/>
      <c r="D523" s="7"/>
      <c r="E523" s="8"/>
      <c r="F523" s="7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9"/>
    </row>
    <row r="524" spans="1:20">
      <c r="A524" s="6"/>
      <c r="B524" s="7"/>
      <c r="C524" s="7"/>
      <c r="D524" s="7"/>
      <c r="E524" s="8"/>
      <c r="F524" s="7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9"/>
    </row>
    <row r="525" spans="1:20">
      <c r="A525" s="6"/>
      <c r="B525" s="7"/>
      <c r="C525" s="7"/>
      <c r="D525" s="7"/>
      <c r="E525" s="8"/>
      <c r="F525" s="7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9"/>
    </row>
    <row r="526" spans="1:20">
      <c r="A526" s="6"/>
      <c r="B526" s="7"/>
      <c r="C526" s="7"/>
      <c r="D526" s="7"/>
      <c r="E526" s="8"/>
      <c r="F526" s="7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9"/>
    </row>
    <row r="527" spans="1:20">
      <c r="A527" s="6" t="str">
        <f>"PURCHASING POWER "&amp;E529&amp;":"</f>
        <v>PURCHASING POWER BRK-54X61101:</v>
      </c>
      <c r="B527" s="7"/>
      <c r="C527" s="7">
        <v>205396.86</v>
      </c>
      <c r="D527" s="7"/>
      <c r="E527" s="8"/>
      <c r="F527" s="7"/>
      <c r="G527" s="8"/>
      <c r="H527" s="8"/>
      <c r="I527" s="8"/>
      <c r="J527" s="8"/>
      <c r="K527" s="8" t="s">
        <v>38</v>
      </c>
      <c r="L527" s="8"/>
      <c r="M527" s="8"/>
      <c r="N527" s="8"/>
      <c r="O527" s="8"/>
      <c r="P527" s="8"/>
      <c r="Q527" s="8"/>
      <c r="R527" s="8"/>
      <c r="S527" s="8"/>
      <c r="T527" s="9"/>
    </row>
    <row r="528" spans="1:20">
      <c r="A528" s="6"/>
      <c r="B528" s="12" t="s">
        <v>19</v>
      </c>
      <c r="C528" s="12" t="s">
        <v>20</v>
      </c>
      <c r="D528" s="12" t="s">
        <v>21</v>
      </c>
      <c r="E528" s="12" t="s">
        <v>32</v>
      </c>
      <c r="F528" s="12" t="s">
        <v>22</v>
      </c>
      <c r="G528" s="12" t="s">
        <v>35</v>
      </c>
      <c r="H528" s="8"/>
      <c r="I528" s="8" t="s">
        <v>20</v>
      </c>
      <c r="J528" s="14">
        <f>C527</f>
        <v>205396.86</v>
      </c>
      <c r="K528" s="15" t="e">
        <f>J528/$J$485</f>
        <v>#DIV/0!</v>
      </c>
      <c r="L528" s="8"/>
      <c r="M528" s="8"/>
      <c r="N528" s="8"/>
      <c r="O528" s="8"/>
      <c r="P528" s="8"/>
      <c r="Q528" s="8"/>
      <c r="R528" s="8"/>
      <c r="S528" s="8"/>
      <c r="T528" s="9"/>
    </row>
    <row r="529" spans="1:20">
      <c r="A529" s="16" t="s">
        <v>14</v>
      </c>
      <c r="B529" s="7">
        <v>18694.09</v>
      </c>
      <c r="C529" s="17">
        <v>2791.56</v>
      </c>
      <c r="D529" s="7">
        <f>SUM(B529:C529)</f>
        <v>21485.65</v>
      </c>
      <c r="E529" s="8" t="s">
        <v>33</v>
      </c>
      <c r="F529" s="19" t="e">
        <f>D529/$D$485</f>
        <v>#DIV/0!</v>
      </c>
      <c r="G529" s="15" t="e">
        <f>D529/($C$563+$D$568)</f>
        <v>#DIV/0!</v>
      </c>
      <c r="H529" s="8"/>
      <c r="I529" s="8" t="str">
        <f>A529</f>
        <v>CM20191031</v>
      </c>
      <c r="J529" s="14">
        <f>D529</f>
        <v>21485.65</v>
      </c>
      <c r="K529" s="15" t="e">
        <f>J529/$J$485</f>
        <v>#DIV/0!</v>
      </c>
      <c r="L529" s="8"/>
      <c r="M529" s="8"/>
      <c r="N529" s="8"/>
      <c r="O529" s="8"/>
      <c r="P529" s="8"/>
      <c r="Q529" s="8"/>
      <c r="R529" s="8"/>
      <c r="S529" s="8"/>
      <c r="T529" s="9"/>
    </row>
    <row r="530" spans="1:20">
      <c r="A530" s="6"/>
      <c r="B530" s="7"/>
      <c r="C530" s="7"/>
      <c r="D530" s="7">
        <f>SUM(D529)</f>
        <v>21485.65</v>
      </c>
      <c r="E530" s="8"/>
      <c r="F530" s="19" t="e">
        <f>SUM(F529)</f>
        <v>#DIV/0!</v>
      </c>
      <c r="G530" s="15" t="e">
        <f>SUM(G529)</f>
        <v>#DIV/0!</v>
      </c>
      <c r="H530" s="8"/>
      <c r="I530" s="20" t="s">
        <v>21</v>
      </c>
      <c r="J530" s="21">
        <f>SUM(J528:J529)</f>
        <v>226882.50999999998</v>
      </c>
      <c r="K530" s="15" t="e">
        <f>SUM(K528:K529)</f>
        <v>#DIV/0!</v>
      </c>
      <c r="L530" s="8"/>
      <c r="M530" s="8"/>
      <c r="N530" s="8"/>
      <c r="O530" s="8"/>
      <c r="P530" s="8"/>
      <c r="Q530" s="8"/>
      <c r="R530" s="8"/>
      <c r="S530" s="8"/>
      <c r="T530" s="9"/>
    </row>
    <row r="531" spans="1:20">
      <c r="A531" s="6"/>
      <c r="B531" s="7"/>
      <c r="C531" s="7"/>
      <c r="D531" s="7"/>
      <c r="E531" s="8"/>
      <c r="F531" s="19"/>
      <c r="G531" s="15"/>
      <c r="H531" s="8"/>
      <c r="I531" s="14"/>
      <c r="J531" s="14"/>
      <c r="K531" s="15"/>
      <c r="L531" s="8"/>
      <c r="M531" s="8"/>
      <c r="N531" s="8"/>
      <c r="O531" s="8"/>
      <c r="P531" s="8"/>
      <c r="Q531" s="8"/>
      <c r="R531" s="8"/>
      <c r="S531" s="8"/>
      <c r="T531" s="9"/>
    </row>
    <row r="532" spans="1:20">
      <c r="A532" s="6"/>
      <c r="B532" s="7"/>
      <c r="L532" s="8"/>
      <c r="M532" s="8"/>
      <c r="N532" s="8"/>
      <c r="O532" s="8"/>
      <c r="P532" s="8"/>
      <c r="Q532" s="8"/>
      <c r="R532" s="8"/>
      <c r="S532" s="8"/>
      <c r="T532" s="9"/>
    </row>
    <row r="533" spans="1:20">
      <c r="A533" s="6"/>
      <c r="B533" s="7"/>
      <c r="C533" s="7" t="s">
        <v>43</v>
      </c>
      <c r="D533" s="7">
        <f>D530+D521</f>
        <v>44961.490000000005</v>
      </c>
      <c r="E533" s="8"/>
      <c r="F533" s="7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9"/>
    </row>
    <row r="534" spans="1:20">
      <c r="A534" s="6"/>
      <c r="B534" s="7"/>
      <c r="C534" s="7"/>
      <c r="D534" s="7"/>
      <c r="E534" s="8"/>
      <c r="F534" s="7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9"/>
    </row>
    <row r="535" spans="1:20">
      <c r="A535" s="6"/>
      <c r="B535" s="7"/>
      <c r="E535" s="8"/>
      <c r="F535" s="7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9"/>
    </row>
    <row r="536" spans="1:20">
      <c r="A536" s="6"/>
      <c r="B536" s="28" t="s">
        <v>24</v>
      </c>
      <c r="C536" s="28">
        <v>1500</v>
      </c>
      <c r="D536" s="7"/>
      <c r="E536" s="8"/>
      <c r="F536" s="7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9"/>
    </row>
    <row r="537" spans="1:20">
      <c r="A537" s="6"/>
      <c r="B537" s="7"/>
      <c r="C537" s="7"/>
      <c r="D537" s="7"/>
      <c r="E537" s="8"/>
      <c r="F537" s="7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9"/>
    </row>
    <row r="538" spans="1:20">
      <c r="A538" s="6"/>
      <c r="B538" s="40"/>
      <c r="C538" s="17"/>
      <c r="D538" s="17"/>
      <c r="E538" s="41"/>
      <c r="F538" s="17"/>
      <c r="G538" s="41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9"/>
    </row>
    <row r="539" spans="1:20">
      <c r="A539" s="6"/>
      <c r="B539" s="7"/>
      <c r="C539" s="7"/>
      <c r="D539" s="7"/>
      <c r="E539" s="8"/>
      <c r="F539" s="7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9"/>
    </row>
    <row r="540" spans="1:20">
      <c r="A540" s="6" t="str">
        <f>"PURCHASING POWER "&amp;E542&amp;":"</f>
        <v>PURCHASING POWER BRK-54X61101:</v>
      </c>
      <c r="B540" s="7"/>
      <c r="C540" s="7">
        <f>C527-C536</f>
        <v>203896.86</v>
      </c>
      <c r="D540" s="7"/>
      <c r="E540" s="8"/>
      <c r="F540" s="7"/>
      <c r="G540" s="8"/>
      <c r="H540" s="8"/>
      <c r="I540" s="8"/>
      <c r="J540" s="8"/>
      <c r="K540" s="8" t="s">
        <v>38</v>
      </c>
      <c r="L540" s="8"/>
      <c r="M540" s="8"/>
      <c r="N540" s="8"/>
      <c r="O540" s="8"/>
      <c r="P540" s="8"/>
      <c r="Q540" s="8"/>
      <c r="R540" s="8"/>
      <c r="S540" s="8"/>
      <c r="T540" s="9"/>
    </row>
    <row r="541" spans="1:20">
      <c r="A541" s="6"/>
      <c r="B541" s="12" t="s">
        <v>19</v>
      </c>
      <c r="C541" s="12" t="s">
        <v>20</v>
      </c>
      <c r="D541" s="12" t="s">
        <v>21</v>
      </c>
      <c r="E541" s="12" t="s">
        <v>32</v>
      </c>
      <c r="F541" s="12" t="s">
        <v>22</v>
      </c>
      <c r="G541" s="12" t="s">
        <v>35</v>
      </c>
      <c r="H541" s="8"/>
      <c r="I541" s="8" t="s">
        <v>20</v>
      </c>
      <c r="J541" s="14">
        <f>C540</f>
        <v>203896.86</v>
      </c>
      <c r="K541" s="15" t="e">
        <f>J541/$J$498</f>
        <v>#DIV/0!</v>
      </c>
      <c r="L541" s="8"/>
      <c r="M541" s="8"/>
      <c r="N541" s="8"/>
      <c r="O541" s="8"/>
      <c r="P541" s="8"/>
      <c r="Q541" s="8"/>
      <c r="R541" s="8"/>
      <c r="S541" s="8"/>
      <c r="T541" s="9"/>
    </row>
    <row r="542" spans="1:20">
      <c r="A542" s="16" t="s">
        <v>14</v>
      </c>
      <c r="B542" s="7">
        <f>B529</f>
        <v>18694.09</v>
      </c>
      <c r="C542" s="22">
        <f>C529+C536</f>
        <v>4291.5599999999995</v>
      </c>
      <c r="D542" s="23">
        <f>SUM(B542:C542)</f>
        <v>22985.65</v>
      </c>
      <c r="E542" s="8" t="s">
        <v>33</v>
      </c>
      <c r="F542" s="19" t="e">
        <f>D542/$D$498</f>
        <v>#DIV/0!</v>
      </c>
      <c r="G542" s="15" t="e">
        <f>D542/($C$563+$D$568)</f>
        <v>#DIV/0!</v>
      </c>
      <c r="H542" s="8"/>
      <c r="I542" s="8" t="str">
        <f>A542</f>
        <v>CM20191031</v>
      </c>
      <c r="J542" s="14">
        <f>D542</f>
        <v>22985.65</v>
      </c>
      <c r="K542" s="15" t="e">
        <f>J542/$J$498</f>
        <v>#DIV/0!</v>
      </c>
      <c r="L542" s="8"/>
      <c r="M542" s="8"/>
      <c r="N542" s="8"/>
      <c r="O542" s="8"/>
      <c r="P542" s="8"/>
      <c r="Q542" s="8"/>
      <c r="R542" s="8"/>
      <c r="S542" s="8"/>
      <c r="T542" s="9"/>
    </row>
    <row r="543" spans="1:20">
      <c r="A543" s="6"/>
      <c r="B543" s="7"/>
      <c r="C543" s="7"/>
      <c r="D543" s="7">
        <f>SUM(D542)</f>
        <v>22985.65</v>
      </c>
      <c r="E543" s="8"/>
      <c r="F543" s="19" t="e">
        <f>SUM(F542)</f>
        <v>#DIV/0!</v>
      </c>
      <c r="G543" s="15" t="e">
        <f>SUM(G542)</f>
        <v>#DIV/0!</v>
      </c>
      <c r="H543" s="8"/>
      <c r="I543" s="20" t="s">
        <v>21</v>
      </c>
      <c r="J543" s="21">
        <f>SUM(J541:J542)</f>
        <v>226882.50999999998</v>
      </c>
      <c r="K543" s="15" t="e">
        <f>SUM(K541:K542)</f>
        <v>#DIV/0!</v>
      </c>
      <c r="L543" s="8"/>
      <c r="M543" s="8"/>
      <c r="N543" s="8"/>
      <c r="O543" s="8"/>
      <c r="P543" s="8"/>
      <c r="Q543" s="8"/>
      <c r="R543" s="8"/>
      <c r="S543" s="8"/>
      <c r="T543" s="9"/>
    </row>
    <row r="544" spans="1:20">
      <c r="A544" s="6"/>
      <c r="B544" s="7"/>
      <c r="C544" s="7"/>
      <c r="D544" s="7"/>
      <c r="E544" s="8"/>
      <c r="F544" s="19"/>
      <c r="G544" s="15"/>
      <c r="H544" s="8"/>
      <c r="I544" s="14"/>
      <c r="J544" s="14"/>
      <c r="K544" s="15"/>
      <c r="L544" s="8"/>
      <c r="M544" s="8"/>
      <c r="N544" s="8"/>
      <c r="O544" s="8"/>
      <c r="P544" s="8"/>
      <c r="Q544" s="8"/>
      <c r="R544" s="8"/>
      <c r="S544" s="8"/>
      <c r="T544" s="9"/>
    </row>
    <row r="545" spans="1:20">
      <c r="A545" s="6"/>
      <c r="B545" s="7"/>
      <c r="C545" s="7"/>
      <c r="L545" s="8"/>
      <c r="M545" s="8"/>
      <c r="N545" s="8"/>
      <c r="O545" s="8"/>
      <c r="P545" s="8"/>
      <c r="Q545" s="8"/>
      <c r="R545" s="8"/>
      <c r="S545" s="8"/>
      <c r="T545" s="9"/>
    </row>
    <row r="546" spans="1:20">
      <c r="A546" s="6"/>
      <c r="B546" s="7"/>
      <c r="C546" s="7" t="s">
        <v>43</v>
      </c>
      <c r="D546" s="7">
        <f>D543+D521</f>
        <v>46461.490000000005</v>
      </c>
      <c r="E546" s="8"/>
      <c r="F546" s="7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9"/>
    </row>
    <row r="547" spans="1:20">
      <c r="A547" s="6"/>
      <c r="B547" s="7"/>
      <c r="C547" s="7"/>
      <c r="D547" s="7"/>
      <c r="E547" s="8"/>
      <c r="F547" s="7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9"/>
    </row>
    <row r="548" spans="1:20">
      <c r="A548" s="6"/>
      <c r="B548" s="7"/>
      <c r="C548" s="7"/>
      <c r="D548" s="7"/>
      <c r="E548" s="8"/>
      <c r="F548" s="7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9"/>
    </row>
    <row r="549" spans="1:20">
      <c r="A549" s="6"/>
      <c r="B549" s="7"/>
      <c r="C549" s="7"/>
      <c r="D549" s="7"/>
      <c r="E549" s="8"/>
      <c r="F549" s="7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9"/>
    </row>
    <row r="550" spans="1:20">
      <c r="A550" s="6"/>
      <c r="B550" s="7"/>
      <c r="C550" s="7"/>
      <c r="D550" s="7"/>
      <c r="E550" s="8"/>
      <c r="F550" s="7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9"/>
    </row>
    <row r="551" spans="1:20">
      <c r="A551" s="6"/>
      <c r="B551" s="7"/>
      <c r="C551" s="7"/>
      <c r="D551" s="7"/>
      <c r="E551" s="8"/>
      <c r="F551" s="7"/>
      <c r="G551" s="14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9"/>
    </row>
    <row r="552" spans="1:20" ht="14.95" thickBot="1">
      <c r="A552" s="24"/>
      <c r="B552" s="25"/>
      <c r="C552" s="25"/>
      <c r="D552" s="25"/>
      <c r="E552" s="26"/>
      <c r="F552" s="25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7"/>
    </row>
    <row r="553" spans="1:20" ht="15.65" thickTop="1" thickBot="1"/>
    <row r="554" spans="1:20" ht="14.95" thickTop="1">
      <c r="A554" s="36" t="s">
        <v>44</v>
      </c>
      <c r="B554" s="37"/>
      <c r="C554" s="37"/>
      <c r="D554" s="37"/>
      <c r="E554" s="4"/>
      <c r="F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5"/>
    </row>
    <row r="555" spans="1:20">
      <c r="A555" s="42" t="s">
        <v>42</v>
      </c>
      <c r="B555" s="7"/>
      <c r="C555" s="7"/>
      <c r="D555" s="7"/>
      <c r="E555" s="8"/>
      <c r="F555" s="7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9"/>
    </row>
    <row r="556" spans="1:20">
      <c r="A556" s="6"/>
      <c r="B556" s="7"/>
      <c r="C556" s="7"/>
      <c r="D556" s="7"/>
      <c r="E556" s="8"/>
      <c r="F556" s="7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9"/>
    </row>
    <row r="557" spans="1:20">
      <c r="A557" s="10" t="str">
        <f>"PURCHASING POWER "&amp;E560&amp;":"</f>
        <v>PURCHASING POWER BRK-5QX13608:</v>
      </c>
      <c r="B557" s="7"/>
      <c r="C557" s="7">
        <v>13504.37</v>
      </c>
      <c r="D557" s="7"/>
      <c r="E557" s="8"/>
      <c r="F557" s="7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9"/>
    </row>
    <row r="558" spans="1:20">
      <c r="A558" s="6"/>
      <c r="B558" s="7"/>
      <c r="C558" s="7"/>
      <c r="D558" s="7"/>
      <c r="E558" s="8"/>
      <c r="F558" s="7"/>
      <c r="G558" s="8"/>
      <c r="H558" s="8"/>
      <c r="I558" s="8"/>
      <c r="J558" s="8"/>
      <c r="K558" s="8" t="s">
        <v>38</v>
      </c>
      <c r="L558" s="8"/>
      <c r="M558" s="8"/>
      <c r="N558" s="8"/>
      <c r="O558" s="8"/>
      <c r="P558" s="8"/>
      <c r="Q558" s="8"/>
      <c r="R558" s="8"/>
      <c r="S558" s="8"/>
      <c r="T558" s="9"/>
    </row>
    <row r="559" spans="1:20">
      <c r="A559" s="11"/>
      <c r="B559" s="12" t="s">
        <v>19</v>
      </c>
      <c r="C559" s="12" t="s">
        <v>20</v>
      </c>
      <c r="D559" s="12" t="s">
        <v>21</v>
      </c>
      <c r="E559" s="12" t="s">
        <v>32</v>
      </c>
      <c r="F559" s="12" t="s">
        <v>22</v>
      </c>
      <c r="G559" s="12" t="s">
        <v>35</v>
      </c>
      <c r="H559" s="8"/>
      <c r="I559" s="13" t="s">
        <v>20</v>
      </c>
      <c r="J559" s="14">
        <f>C557</f>
        <v>13504.37</v>
      </c>
      <c r="K559" s="15" t="e">
        <f>J559/$J$517</f>
        <v>#DIV/0!</v>
      </c>
      <c r="L559" s="8"/>
      <c r="M559" s="8" t="str">
        <f>I560</f>
        <v>MM20200817</v>
      </c>
      <c r="N559" s="14">
        <f>J560</f>
        <v>9238.86</v>
      </c>
      <c r="O559" s="8" t="str">
        <f>M559</f>
        <v>MM20200817</v>
      </c>
      <c r="P559" s="43" t="e">
        <f>N559/$N$517</f>
        <v>#DIV/0!</v>
      </c>
      <c r="Q559" s="8"/>
      <c r="R559" s="8"/>
      <c r="S559" s="8"/>
      <c r="T559" s="9"/>
    </row>
    <row r="560" spans="1:20">
      <c r="A560" s="16" t="s">
        <v>15</v>
      </c>
      <c r="B560" s="7">
        <v>7331.07</v>
      </c>
      <c r="C560" s="17">
        <v>1907.79</v>
      </c>
      <c r="D560" s="7">
        <f>SUM(B560:C560)</f>
        <v>9238.86</v>
      </c>
      <c r="E560" s="8" t="s">
        <v>34</v>
      </c>
      <c r="F560" s="18" t="e">
        <f>D560/$D$517</f>
        <v>#DIV/0!</v>
      </c>
      <c r="G560" s="15" t="e">
        <f>D560/($C$512+$D$517)</f>
        <v>#DIV/0!</v>
      </c>
      <c r="H560" s="8"/>
      <c r="I560" s="8" t="str">
        <f>A560</f>
        <v>MM20200817</v>
      </c>
      <c r="J560" s="14">
        <f>D560</f>
        <v>9238.86</v>
      </c>
      <c r="K560" s="15" t="e">
        <f>J560/$J$517</f>
        <v>#DIV/0!</v>
      </c>
      <c r="L560" s="8"/>
      <c r="M560" s="8" t="str">
        <f>I561</f>
        <v>MG20180131</v>
      </c>
      <c r="N560" s="14">
        <f>J561</f>
        <v>13802.4</v>
      </c>
      <c r="O560" s="8" t="str">
        <f t="shared" ref="O560:O561" si="0">M560</f>
        <v>MG20180131</v>
      </c>
      <c r="P560" s="43" t="e">
        <f>N560/$N$517</f>
        <v>#DIV/0!</v>
      </c>
      <c r="Q560" s="8"/>
      <c r="R560" s="8"/>
      <c r="S560" s="8"/>
      <c r="T560" s="9"/>
    </row>
    <row r="561" spans="1:20">
      <c r="A561" s="16" t="s">
        <v>13</v>
      </c>
      <c r="B561" s="7">
        <v>12475.4</v>
      </c>
      <c r="C561" s="17">
        <v>1327</v>
      </c>
      <c r="D561" s="7">
        <f>SUM(B561:C561)</f>
        <v>13802.4</v>
      </c>
      <c r="E561" s="8" t="s">
        <v>34</v>
      </c>
      <c r="F561" s="18" t="e">
        <f>D561/$D$517</f>
        <v>#DIV/0!</v>
      </c>
      <c r="G561" s="15" t="e">
        <f>D561/($C$512+$D$517)</f>
        <v>#DIV/0!</v>
      </c>
      <c r="H561" s="8"/>
      <c r="I561" s="8" t="str">
        <f>A561</f>
        <v>MG20180131</v>
      </c>
      <c r="J561" s="14">
        <f>D561</f>
        <v>13802.4</v>
      </c>
      <c r="K561" s="15" t="e">
        <f>J561/$J$517</f>
        <v>#DIV/0!</v>
      </c>
      <c r="L561" s="8"/>
      <c r="M561" s="8" t="str">
        <f>I583</f>
        <v>CM20191031</v>
      </c>
      <c r="N561" s="14">
        <f>J583</f>
        <v>22026.93</v>
      </c>
      <c r="O561" s="8" t="str">
        <f t="shared" si="0"/>
        <v>CM20191031</v>
      </c>
      <c r="P561" s="43" t="e">
        <f>N561/$N$517</f>
        <v>#DIV/0!</v>
      </c>
      <c r="Q561" s="8"/>
      <c r="R561" s="8"/>
      <c r="S561" s="8"/>
      <c r="T561" s="9"/>
    </row>
    <row r="562" spans="1:20">
      <c r="A562" s="6"/>
      <c r="B562" s="7"/>
      <c r="C562" s="7"/>
      <c r="D562" s="7">
        <f>SUM(D560:D561)</f>
        <v>23041.260000000002</v>
      </c>
      <c r="E562" s="8"/>
      <c r="F562" s="19" t="e">
        <f>SUM(F560:F561)</f>
        <v>#DIV/0!</v>
      </c>
      <c r="G562" s="15" t="e">
        <f>SUM(G560:G561)</f>
        <v>#DIV/0!</v>
      </c>
      <c r="H562" s="8"/>
      <c r="I562" s="20" t="s">
        <v>21</v>
      </c>
      <c r="J562" s="21">
        <f>SUM(J559:J561)</f>
        <v>36545.630000000005</v>
      </c>
      <c r="K562" s="15" t="e">
        <f>SUM(K559:K561)</f>
        <v>#DIV/0!</v>
      </c>
      <c r="L562" s="8"/>
      <c r="M562" s="8"/>
      <c r="N562" s="14">
        <f>SUM(N559:N561)</f>
        <v>45068.19</v>
      </c>
      <c r="O562" s="8"/>
      <c r="P562" s="43" t="e">
        <f>SUM(P559:P561)</f>
        <v>#DIV/0!</v>
      </c>
      <c r="Q562" s="8"/>
      <c r="R562" s="8"/>
      <c r="S562" s="8"/>
      <c r="T562" s="9"/>
    </row>
    <row r="563" spans="1:20">
      <c r="A563" s="6"/>
      <c r="B563" s="7"/>
      <c r="C563" s="7"/>
      <c r="D563" s="7"/>
      <c r="E563" s="8"/>
      <c r="F563" s="7"/>
      <c r="G563" s="15"/>
      <c r="H563" s="8"/>
      <c r="I563" s="8"/>
      <c r="J563" s="8"/>
      <c r="K563" s="8"/>
      <c r="L563" s="8"/>
      <c r="Q563" s="8"/>
      <c r="R563" s="8"/>
      <c r="S563" s="8"/>
      <c r="T563" s="9"/>
    </row>
    <row r="564" spans="1:20">
      <c r="A564" s="6"/>
      <c r="B564" s="7"/>
      <c r="C564" s="7"/>
      <c r="D564" s="7"/>
      <c r="E564" s="8"/>
      <c r="F564" s="7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9"/>
    </row>
    <row r="565" spans="1:20">
      <c r="A565" s="6"/>
      <c r="B565" s="7"/>
      <c r="C565" s="7"/>
      <c r="D565" s="7"/>
      <c r="E565" s="8"/>
      <c r="F565" s="7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9"/>
    </row>
    <row r="566" spans="1:20">
      <c r="A566" s="6"/>
      <c r="B566" s="7"/>
      <c r="C566" s="7"/>
      <c r="D566" s="7"/>
      <c r="E566" s="8"/>
      <c r="F566" s="7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9"/>
    </row>
    <row r="567" spans="1:20">
      <c r="A567" s="6"/>
      <c r="B567" s="7"/>
      <c r="C567" s="7"/>
      <c r="D567" s="7"/>
      <c r="E567" s="8"/>
      <c r="F567" s="7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9"/>
    </row>
    <row r="568" spans="1:20">
      <c r="A568" s="6" t="str">
        <f>"PURCHASING POWER "&amp;E570&amp;":"</f>
        <v>PURCHASING POWER BRK-54X61101:</v>
      </c>
      <c r="B568" s="7"/>
      <c r="C568" s="7">
        <v>212576.41</v>
      </c>
      <c r="D568" s="7"/>
      <c r="E568" s="8"/>
      <c r="F568" s="7"/>
      <c r="G568" s="8"/>
      <c r="H568" s="8"/>
      <c r="I568" s="8"/>
      <c r="J568" s="8"/>
      <c r="K568" s="8" t="s">
        <v>38</v>
      </c>
      <c r="L568" s="8"/>
      <c r="M568" s="8"/>
      <c r="N568" s="8"/>
      <c r="O568" s="8"/>
      <c r="P568" s="8"/>
      <c r="Q568" s="8"/>
      <c r="R568" s="8"/>
      <c r="S568" s="8"/>
      <c r="T568" s="9"/>
    </row>
    <row r="569" spans="1:20">
      <c r="A569" s="6"/>
      <c r="B569" s="12" t="s">
        <v>19</v>
      </c>
      <c r="C569" s="12" t="s">
        <v>20</v>
      </c>
      <c r="D569" s="12" t="s">
        <v>21</v>
      </c>
      <c r="E569" s="12" t="s">
        <v>32</v>
      </c>
      <c r="F569" s="12" t="s">
        <v>22</v>
      </c>
      <c r="G569" s="12" t="s">
        <v>35</v>
      </c>
      <c r="H569" s="8"/>
      <c r="I569" s="8" t="s">
        <v>20</v>
      </c>
      <c r="J569" s="14">
        <f>C568</f>
        <v>212576.41</v>
      </c>
      <c r="K569" s="15" t="e">
        <f>J569/$J$526</f>
        <v>#DIV/0!</v>
      </c>
      <c r="L569" s="8"/>
      <c r="M569" s="8"/>
      <c r="N569" s="8"/>
      <c r="O569" s="8"/>
      <c r="P569" s="8"/>
      <c r="Q569" s="8"/>
      <c r="R569" s="8"/>
      <c r="S569" s="8"/>
      <c r="T569" s="9"/>
    </row>
    <row r="570" spans="1:20">
      <c r="A570" s="16" t="s">
        <v>14</v>
      </c>
      <c r="B570" s="7">
        <v>15175.82</v>
      </c>
      <c r="C570" s="17">
        <v>4351.1099999999997</v>
      </c>
      <c r="D570" s="7">
        <f>SUM(B570:C570)</f>
        <v>19526.93</v>
      </c>
      <c r="E570" s="8" t="s">
        <v>33</v>
      </c>
      <c r="F570" s="19" t="e">
        <f>D570/$D$526</f>
        <v>#DIV/0!</v>
      </c>
      <c r="G570" s="15" t="e">
        <f>D570/($C$563+$D$568)</f>
        <v>#DIV/0!</v>
      </c>
      <c r="H570" s="8"/>
      <c r="I570" s="8" t="str">
        <f>A570</f>
        <v>CM20191031</v>
      </c>
      <c r="J570" s="14">
        <f>D570</f>
        <v>19526.93</v>
      </c>
      <c r="K570" s="15" t="e">
        <f>J570/$J$526</f>
        <v>#DIV/0!</v>
      </c>
      <c r="L570" s="8"/>
      <c r="M570" s="8"/>
      <c r="N570" s="8"/>
      <c r="O570" s="8"/>
      <c r="P570" s="8"/>
      <c r="Q570" s="8"/>
      <c r="R570" s="8"/>
      <c r="S570" s="8"/>
      <c r="T570" s="9"/>
    </row>
    <row r="571" spans="1:20">
      <c r="A571" s="6"/>
      <c r="B571" s="7"/>
      <c r="C571" s="7"/>
      <c r="D571" s="7">
        <f>SUM(D570)</f>
        <v>19526.93</v>
      </c>
      <c r="E571" s="8"/>
      <c r="F571" s="19" t="e">
        <f>SUM(F570)</f>
        <v>#DIV/0!</v>
      </c>
      <c r="G571" s="15" t="e">
        <f>SUM(G570)</f>
        <v>#DIV/0!</v>
      </c>
      <c r="H571" s="8"/>
      <c r="I571" s="20" t="s">
        <v>21</v>
      </c>
      <c r="J571" s="21">
        <f>SUM(J569:J570)</f>
        <v>232103.34</v>
      </c>
      <c r="K571" s="15" t="e">
        <f>SUM(K569:K570)</f>
        <v>#DIV/0!</v>
      </c>
      <c r="L571" s="8"/>
      <c r="M571" s="8"/>
      <c r="N571" s="8"/>
      <c r="O571" s="8"/>
      <c r="P571" s="8"/>
      <c r="Q571" s="8"/>
      <c r="R571" s="8"/>
      <c r="S571" s="8"/>
      <c r="T571" s="9"/>
    </row>
    <row r="572" spans="1:20">
      <c r="A572" s="6"/>
      <c r="B572" s="7"/>
      <c r="C572" s="7"/>
      <c r="D572" s="7"/>
      <c r="E572" s="8"/>
      <c r="F572" s="19"/>
      <c r="G572" s="15"/>
      <c r="H572" s="8"/>
      <c r="I572" s="14"/>
      <c r="J572" s="14"/>
      <c r="K572" s="15"/>
      <c r="L572" s="8"/>
      <c r="M572" s="8"/>
      <c r="N572" s="8"/>
      <c r="O572" s="8"/>
      <c r="P572" s="8"/>
      <c r="Q572" s="8"/>
      <c r="R572" s="8"/>
      <c r="S572" s="8"/>
      <c r="T572" s="9"/>
    </row>
    <row r="573" spans="1:20">
      <c r="A573" s="6"/>
      <c r="B573" s="7"/>
      <c r="L573" s="8"/>
      <c r="M573" s="8"/>
      <c r="N573" s="8"/>
      <c r="O573" s="8"/>
      <c r="P573" s="8"/>
      <c r="Q573" s="8"/>
      <c r="R573" s="8"/>
      <c r="S573" s="8"/>
      <c r="T573" s="9"/>
    </row>
    <row r="574" spans="1:20">
      <c r="A574" s="6"/>
      <c r="B574" s="7"/>
      <c r="C574" s="7" t="s">
        <v>43</v>
      </c>
      <c r="D574" s="7">
        <f>D571+D562</f>
        <v>42568.19</v>
      </c>
      <c r="E574" s="8"/>
      <c r="F574" s="7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9"/>
    </row>
    <row r="575" spans="1:20">
      <c r="A575" s="6"/>
      <c r="B575" s="7"/>
      <c r="C575" s="7"/>
      <c r="D575" s="7"/>
      <c r="E575" s="8"/>
      <c r="F575" s="7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9"/>
    </row>
    <row r="576" spans="1:20">
      <c r="A576" s="6"/>
      <c r="B576" s="7"/>
      <c r="E576" s="8"/>
      <c r="F576" s="7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9"/>
    </row>
    <row r="577" spans="1:20">
      <c r="A577" s="6"/>
      <c r="B577" s="28" t="s">
        <v>24</v>
      </c>
      <c r="C577" s="28">
        <v>2500</v>
      </c>
      <c r="D577" s="7"/>
      <c r="E577" s="8"/>
      <c r="F577" s="7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9"/>
    </row>
    <row r="578" spans="1:20">
      <c r="A578" s="6"/>
      <c r="B578" s="7"/>
      <c r="C578" s="7"/>
      <c r="D578" s="7"/>
      <c r="E578" s="8"/>
      <c r="F578" s="7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9"/>
    </row>
    <row r="579" spans="1:20">
      <c r="A579" s="6"/>
      <c r="B579" s="40"/>
      <c r="C579" s="17"/>
      <c r="D579" s="17"/>
      <c r="E579" s="41"/>
      <c r="F579" s="17"/>
      <c r="G579" s="41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9"/>
    </row>
    <row r="580" spans="1:20">
      <c r="A580" s="6"/>
      <c r="B580" s="7"/>
      <c r="C580" s="7"/>
      <c r="D580" s="7"/>
      <c r="E580" s="8"/>
      <c r="F580" s="7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9"/>
    </row>
    <row r="581" spans="1:20">
      <c r="A581" s="6" t="str">
        <f>"PURCHASING POWER "&amp;E583&amp;":"</f>
        <v>PURCHASING POWER BRK-54X61101:</v>
      </c>
      <c r="B581" s="7"/>
      <c r="C581" s="7">
        <f>C568-C577</f>
        <v>210076.41</v>
      </c>
      <c r="D581" s="7"/>
      <c r="E581" s="8"/>
      <c r="F581" s="7"/>
      <c r="G581" s="8"/>
      <c r="H581" s="8"/>
      <c r="I581" s="8"/>
      <c r="J581" s="8"/>
      <c r="K581" s="8" t="s">
        <v>38</v>
      </c>
      <c r="L581" s="8"/>
      <c r="M581" s="8"/>
      <c r="N581" s="8"/>
      <c r="O581" s="8"/>
      <c r="P581" s="8"/>
      <c r="Q581" s="8"/>
      <c r="R581" s="8"/>
      <c r="S581" s="8"/>
      <c r="T581" s="9"/>
    </row>
    <row r="582" spans="1:20">
      <c r="A582" s="6"/>
      <c r="B582" s="12" t="s">
        <v>19</v>
      </c>
      <c r="C582" s="12" t="s">
        <v>20</v>
      </c>
      <c r="D582" s="12" t="s">
        <v>21</v>
      </c>
      <c r="E582" s="12" t="s">
        <v>32</v>
      </c>
      <c r="F582" s="12" t="s">
        <v>22</v>
      </c>
      <c r="G582" s="12" t="s">
        <v>35</v>
      </c>
      <c r="H582" s="8"/>
      <c r="I582" s="8" t="s">
        <v>20</v>
      </c>
      <c r="J582" s="14">
        <f>C581</f>
        <v>210076.41</v>
      </c>
      <c r="K582" s="15" t="e">
        <f>J582/$J$539</f>
        <v>#DIV/0!</v>
      </c>
      <c r="L582" s="8"/>
      <c r="M582" s="8"/>
      <c r="N582" s="8"/>
      <c r="O582" s="8"/>
      <c r="P582" s="8"/>
      <c r="Q582" s="8"/>
      <c r="R582" s="8"/>
      <c r="S582" s="8"/>
      <c r="T582" s="9"/>
    </row>
    <row r="583" spans="1:20">
      <c r="A583" s="16" t="s">
        <v>14</v>
      </c>
      <c r="B583" s="7">
        <f>B570</f>
        <v>15175.82</v>
      </c>
      <c r="C583" s="22">
        <f>C570+C577</f>
        <v>6851.11</v>
      </c>
      <c r="D583" s="23">
        <f>SUM(B583:C583)</f>
        <v>22026.93</v>
      </c>
      <c r="E583" s="8" t="s">
        <v>33</v>
      </c>
      <c r="F583" s="19" t="e">
        <f>D583/$D$539</f>
        <v>#DIV/0!</v>
      </c>
      <c r="G583" s="15" t="e">
        <f>D583/($C$563+$D$568)</f>
        <v>#DIV/0!</v>
      </c>
      <c r="H583" s="8"/>
      <c r="I583" s="8" t="str">
        <f>A583</f>
        <v>CM20191031</v>
      </c>
      <c r="J583" s="14">
        <f>D583</f>
        <v>22026.93</v>
      </c>
      <c r="K583" s="15" t="e">
        <f>J583/$J$539</f>
        <v>#DIV/0!</v>
      </c>
      <c r="L583" s="8"/>
      <c r="M583" s="8"/>
      <c r="N583" s="8"/>
      <c r="O583" s="8"/>
      <c r="P583" s="8"/>
      <c r="Q583" s="8"/>
      <c r="R583" s="8"/>
      <c r="S583" s="8"/>
      <c r="T583" s="9"/>
    </row>
    <row r="584" spans="1:20">
      <c r="A584" s="6"/>
      <c r="B584" s="7"/>
      <c r="C584" s="7"/>
      <c r="D584" s="7">
        <f>SUM(D583)</f>
        <v>22026.93</v>
      </c>
      <c r="E584" s="8"/>
      <c r="F584" s="19" t="e">
        <f>SUM(F583)</f>
        <v>#DIV/0!</v>
      </c>
      <c r="G584" s="15" t="e">
        <f>SUM(G583)</f>
        <v>#DIV/0!</v>
      </c>
      <c r="H584" s="8"/>
      <c r="I584" s="20" t="s">
        <v>21</v>
      </c>
      <c r="J584" s="21">
        <f>SUM(J582:J583)</f>
        <v>232103.34</v>
      </c>
      <c r="K584" s="15" t="e">
        <f>SUM(K582:K583)</f>
        <v>#DIV/0!</v>
      </c>
      <c r="L584" s="8"/>
      <c r="M584" s="8"/>
      <c r="N584" s="8"/>
      <c r="O584" s="8"/>
      <c r="P584" s="8"/>
      <c r="Q584" s="8"/>
      <c r="R584" s="8"/>
      <c r="S584" s="8"/>
      <c r="T584" s="9"/>
    </row>
    <row r="585" spans="1:20">
      <c r="A585" s="6"/>
      <c r="B585" s="7"/>
      <c r="C585" s="7"/>
      <c r="D585" s="7"/>
      <c r="E585" s="8"/>
      <c r="F585" s="19"/>
      <c r="G585" s="15"/>
      <c r="H585" s="8"/>
      <c r="I585" s="14"/>
      <c r="J585" s="14"/>
      <c r="K585" s="15"/>
      <c r="L585" s="8"/>
      <c r="M585" s="8"/>
      <c r="N585" s="8"/>
      <c r="O585" s="8"/>
      <c r="P585" s="8"/>
      <c r="Q585" s="8"/>
      <c r="R585" s="8"/>
      <c r="S585" s="8"/>
      <c r="T585" s="9"/>
    </row>
    <row r="586" spans="1:20">
      <c r="A586" s="6"/>
      <c r="B586" s="7"/>
      <c r="C586" s="7"/>
      <c r="L586" s="8"/>
      <c r="M586" s="8"/>
      <c r="N586" s="8"/>
      <c r="O586" s="8"/>
      <c r="P586" s="8"/>
      <c r="Q586" s="8"/>
      <c r="R586" s="8"/>
      <c r="S586" s="8"/>
      <c r="T586" s="9"/>
    </row>
    <row r="587" spans="1:20">
      <c r="A587" s="6"/>
      <c r="B587" s="7"/>
      <c r="C587" s="7" t="s">
        <v>43</v>
      </c>
      <c r="D587" s="7">
        <f>D584+D562</f>
        <v>45068.19</v>
      </c>
      <c r="E587" s="8"/>
      <c r="F587" s="7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9"/>
    </row>
    <row r="588" spans="1:20">
      <c r="A588" s="6"/>
      <c r="B588" s="7"/>
      <c r="C588" s="7"/>
      <c r="D588" s="7"/>
      <c r="E588" s="8"/>
      <c r="F588" s="7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9"/>
    </row>
    <row r="589" spans="1:20">
      <c r="A589" s="6"/>
      <c r="B589" s="7"/>
      <c r="C589" s="7"/>
      <c r="D589" s="7"/>
      <c r="E589" s="8"/>
      <c r="F589" s="7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9"/>
    </row>
    <row r="590" spans="1:20">
      <c r="A590" s="6"/>
      <c r="B590" s="7"/>
      <c r="C590" s="7"/>
      <c r="D590" s="7"/>
      <c r="E590" s="8"/>
      <c r="F590" s="7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9"/>
    </row>
    <row r="591" spans="1:20">
      <c r="A591" s="6"/>
      <c r="B591" s="7"/>
      <c r="C591" s="7"/>
      <c r="D591" s="7"/>
      <c r="E591" s="8"/>
      <c r="F591" s="7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9"/>
    </row>
    <row r="592" spans="1:20">
      <c r="A592" s="6"/>
      <c r="B592" s="7"/>
      <c r="C592" s="7"/>
      <c r="D592" s="7"/>
      <c r="E592" s="8"/>
      <c r="F592" s="7"/>
      <c r="G592" s="14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9"/>
    </row>
    <row r="593" spans="1:20" ht="14.95" thickBot="1">
      <c r="A593" s="24"/>
      <c r="B593" s="25"/>
      <c r="C593" s="25"/>
      <c r="D593" s="25"/>
      <c r="E593" s="26"/>
      <c r="F593" s="25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7"/>
    </row>
    <row r="594" spans="1:20" ht="14.95" thickTop="1">
      <c r="A594" s="36" t="s">
        <v>41</v>
      </c>
      <c r="B594" s="37"/>
      <c r="C594" s="37"/>
      <c r="D594" s="37"/>
      <c r="E594" s="4"/>
      <c r="F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5"/>
    </row>
    <row r="595" spans="1:20">
      <c r="A595" s="6" t="s">
        <v>31</v>
      </c>
      <c r="B595" s="7"/>
      <c r="C595" s="7"/>
      <c r="D595" s="7"/>
      <c r="E595" s="8"/>
      <c r="F595" s="7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9"/>
    </row>
    <row r="596" spans="1:20">
      <c r="A596" s="6"/>
      <c r="B596" s="7"/>
      <c r="C596" s="7"/>
      <c r="D596" s="7"/>
      <c r="E596" s="8"/>
      <c r="F596" s="7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9"/>
    </row>
    <row r="597" spans="1:20">
      <c r="A597" s="10" t="str">
        <f>"PURCHASING POWER "&amp;E600&amp;":"</f>
        <v>PURCHASING POWER BRK-5QX13608:</v>
      </c>
      <c r="B597" s="7"/>
      <c r="C597" s="7">
        <v>15104.24</v>
      </c>
      <c r="D597" s="7"/>
      <c r="E597" s="8"/>
      <c r="F597" s="7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9"/>
    </row>
    <row r="598" spans="1:20">
      <c r="A598" s="6"/>
      <c r="B598" s="7"/>
      <c r="C598" s="7"/>
      <c r="D598" s="7"/>
      <c r="E598" s="8"/>
      <c r="F598" s="7"/>
      <c r="G598" s="8"/>
      <c r="H598" s="8"/>
      <c r="I598" s="8"/>
      <c r="J598" s="8"/>
      <c r="K598" s="8" t="s">
        <v>38</v>
      </c>
      <c r="L598" s="8"/>
      <c r="M598" s="8"/>
      <c r="N598" s="8"/>
      <c r="O598" s="8"/>
      <c r="P598" s="8"/>
      <c r="Q598" s="8"/>
      <c r="R598" s="8"/>
      <c r="S598" s="8"/>
      <c r="T598" s="9"/>
    </row>
    <row r="599" spans="1:20">
      <c r="A599" s="11"/>
      <c r="B599" s="12" t="s">
        <v>19</v>
      </c>
      <c r="C599" s="12" t="s">
        <v>20</v>
      </c>
      <c r="D599" s="12" t="s">
        <v>21</v>
      </c>
      <c r="E599" s="12" t="s">
        <v>32</v>
      </c>
      <c r="F599" s="12" t="s">
        <v>22</v>
      </c>
      <c r="G599" s="12" t="s">
        <v>35</v>
      </c>
      <c r="H599" s="8"/>
      <c r="I599" s="13" t="s">
        <v>20</v>
      </c>
      <c r="J599" s="14">
        <f>D600</f>
        <v>9370.82</v>
      </c>
      <c r="K599" s="15" t="e">
        <f>J599/$J$557</f>
        <v>#DIV/0!</v>
      </c>
      <c r="L599" s="8"/>
      <c r="M599" s="8"/>
      <c r="N599" s="8"/>
      <c r="O599" s="8"/>
      <c r="P599" s="8"/>
      <c r="Q599" s="8"/>
      <c r="R599" s="8"/>
      <c r="S599" s="8"/>
      <c r="T599" s="9"/>
    </row>
    <row r="600" spans="1:20">
      <c r="A600" s="16" t="s">
        <v>15</v>
      </c>
      <c r="B600" s="7">
        <v>3655.38</v>
      </c>
      <c r="C600" s="17">
        <v>5715.44</v>
      </c>
      <c r="D600" s="7">
        <f>SUM(B600:C600)</f>
        <v>9370.82</v>
      </c>
      <c r="E600" s="8" t="s">
        <v>34</v>
      </c>
      <c r="F600" s="18" t="e">
        <f>D600/$D$557</f>
        <v>#DIV/0!</v>
      </c>
      <c r="G600" s="15" t="e">
        <f>D600/($C$552+$D$557)</f>
        <v>#DIV/0!</v>
      </c>
      <c r="H600" s="8"/>
      <c r="I600" s="8" t="str">
        <f>A600</f>
        <v>MM20200817</v>
      </c>
      <c r="J600" s="14">
        <f>D601</f>
        <v>13408.08</v>
      </c>
      <c r="K600" s="15" t="e">
        <f>J600/$J$557</f>
        <v>#DIV/0!</v>
      </c>
      <c r="L600" s="8"/>
      <c r="M600" s="8"/>
      <c r="N600" s="8"/>
      <c r="O600" s="8"/>
      <c r="P600" s="8"/>
      <c r="Q600" s="8"/>
      <c r="R600" s="8"/>
      <c r="S600" s="8"/>
      <c r="T600" s="9"/>
    </row>
    <row r="601" spans="1:20">
      <c r="A601" s="16" t="s">
        <v>13</v>
      </c>
      <c r="B601" s="7">
        <v>11093.32</v>
      </c>
      <c r="C601" s="17">
        <v>2314.7600000000002</v>
      </c>
      <c r="D601" s="7">
        <f>SUM(B601:C601)</f>
        <v>13408.08</v>
      </c>
      <c r="E601" s="8" t="s">
        <v>34</v>
      </c>
      <c r="F601" s="18" t="e">
        <f>D601/$D$557</f>
        <v>#DIV/0!</v>
      </c>
      <c r="G601" s="15" t="e">
        <f>D601/($C$552+$D$557)</f>
        <v>#DIV/0!</v>
      </c>
      <c r="H601" s="8"/>
      <c r="I601" s="8" t="str">
        <f>A601</f>
        <v>MG20180131</v>
      </c>
      <c r="J601" s="14">
        <f>C597</f>
        <v>15104.24</v>
      </c>
      <c r="K601" s="15" t="e">
        <f>J601/$J$557</f>
        <v>#DIV/0!</v>
      </c>
      <c r="L601" s="8"/>
      <c r="M601" s="8"/>
      <c r="N601" s="8"/>
      <c r="O601" s="8"/>
      <c r="P601" s="8"/>
      <c r="Q601" s="8"/>
      <c r="R601" s="8"/>
      <c r="S601" s="8"/>
      <c r="T601" s="9"/>
    </row>
    <row r="602" spans="1:20">
      <c r="A602" s="6"/>
      <c r="B602" s="7"/>
      <c r="C602" s="7"/>
      <c r="D602" s="7">
        <f>SUM(D600:D601)</f>
        <v>22778.9</v>
      </c>
      <c r="E602" s="8"/>
      <c r="F602" s="19" t="e">
        <f>SUM(F600:F601)</f>
        <v>#DIV/0!</v>
      </c>
      <c r="G602" s="15" t="e">
        <f>SUM(G600:G601)</f>
        <v>#DIV/0!</v>
      </c>
      <c r="H602" s="8"/>
      <c r="I602" s="20" t="s">
        <v>21</v>
      </c>
      <c r="J602" s="21">
        <f>SUM(J599:J601)</f>
        <v>37883.14</v>
      </c>
      <c r="K602" s="15" t="e">
        <f>SUM(K599:K601)</f>
        <v>#DIV/0!</v>
      </c>
      <c r="L602" s="8"/>
      <c r="M602" s="8"/>
      <c r="N602" s="8"/>
      <c r="O602" s="8"/>
      <c r="P602" s="8"/>
      <c r="Q602" s="8"/>
      <c r="R602" s="8"/>
      <c r="S602" s="8"/>
      <c r="T602" s="9"/>
    </row>
    <row r="603" spans="1:20">
      <c r="A603" s="6"/>
      <c r="B603" s="7"/>
      <c r="C603" s="7"/>
      <c r="D603" s="7"/>
      <c r="E603" s="8"/>
      <c r="F603" s="7"/>
      <c r="G603" s="15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9"/>
    </row>
    <row r="604" spans="1:20">
      <c r="A604" s="6"/>
      <c r="B604" s="7"/>
      <c r="C604" s="7"/>
      <c r="D604" s="7"/>
      <c r="E604" s="8"/>
      <c r="F604" s="7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9"/>
    </row>
    <row r="605" spans="1:20">
      <c r="A605" s="6"/>
      <c r="B605" s="7"/>
      <c r="C605" s="7"/>
      <c r="D605" s="7"/>
      <c r="E605" s="8"/>
      <c r="F605" s="7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9"/>
    </row>
    <row r="606" spans="1:20">
      <c r="A606" s="6"/>
      <c r="B606" s="7"/>
      <c r="C606" s="7"/>
      <c r="D606" s="7"/>
      <c r="E606" s="8"/>
      <c r="F606" s="7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9"/>
    </row>
    <row r="607" spans="1:20">
      <c r="A607" s="6"/>
      <c r="B607" s="7"/>
      <c r="C607" s="7"/>
      <c r="D607" s="7"/>
      <c r="E607" s="8"/>
      <c r="F607" s="7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9"/>
    </row>
    <row r="608" spans="1:20">
      <c r="A608" s="6" t="str">
        <f>"PURCHASING POWER "&amp;E610&amp;":"</f>
        <v>PURCHASING POWER BRK-54X61101:</v>
      </c>
      <c r="B608" s="7"/>
      <c r="C608" s="7">
        <v>208405.68</v>
      </c>
      <c r="D608" s="7"/>
      <c r="E608" s="8"/>
      <c r="F608" s="7"/>
      <c r="G608" s="8"/>
      <c r="H608" s="8"/>
      <c r="I608" s="8"/>
      <c r="J608" s="8"/>
      <c r="K608" s="8" t="s">
        <v>38</v>
      </c>
      <c r="L608" s="8"/>
      <c r="M608" s="8"/>
      <c r="N608" s="8"/>
      <c r="O608" s="8"/>
      <c r="P608" s="8"/>
      <c r="Q608" s="8"/>
      <c r="R608" s="8"/>
      <c r="S608" s="8"/>
      <c r="T608" s="9"/>
    </row>
    <row r="609" spans="1:20">
      <c r="A609" s="6"/>
      <c r="B609" s="12" t="s">
        <v>19</v>
      </c>
      <c r="C609" s="12" t="s">
        <v>20</v>
      </c>
      <c r="D609" s="12" t="s">
        <v>21</v>
      </c>
      <c r="E609" s="12" t="s">
        <v>32</v>
      </c>
      <c r="F609" s="12" t="s">
        <v>22</v>
      </c>
      <c r="G609" s="12" t="s">
        <v>35</v>
      </c>
      <c r="H609" s="8"/>
      <c r="I609" s="8" t="s">
        <v>20</v>
      </c>
      <c r="J609" s="14">
        <f>C608</f>
        <v>208405.68</v>
      </c>
      <c r="K609" s="15" t="e">
        <f>J609/$J$568</f>
        <v>#DIV/0!</v>
      </c>
      <c r="L609" s="8"/>
      <c r="M609" s="8"/>
      <c r="N609" s="8"/>
      <c r="O609" s="8"/>
      <c r="P609" s="8"/>
      <c r="Q609" s="8"/>
      <c r="R609" s="8"/>
      <c r="S609" s="8"/>
      <c r="T609" s="9"/>
    </row>
    <row r="610" spans="1:20">
      <c r="A610" s="16" t="s">
        <v>14</v>
      </c>
      <c r="B610" s="7">
        <v>12058.35</v>
      </c>
      <c r="C610" s="17">
        <v>2695.41</v>
      </c>
      <c r="D610" s="7">
        <f>SUM(B610:C610)</f>
        <v>14753.76</v>
      </c>
      <c r="E610" s="8" t="s">
        <v>33</v>
      </c>
      <c r="F610" s="19" t="e">
        <f>D610/$D$568</f>
        <v>#DIV/0!</v>
      </c>
      <c r="G610" s="15" t="e">
        <f>D610/($C$563+$D$568)</f>
        <v>#DIV/0!</v>
      </c>
      <c r="H610" s="8"/>
      <c r="I610" s="8" t="str">
        <f>A610</f>
        <v>CM20191031</v>
      </c>
      <c r="J610" s="14">
        <f>D610</f>
        <v>14753.76</v>
      </c>
      <c r="K610" s="15" t="e">
        <f>J610/$J$568</f>
        <v>#DIV/0!</v>
      </c>
      <c r="L610" s="8"/>
      <c r="M610" s="8"/>
      <c r="N610" s="8"/>
      <c r="O610" s="8"/>
      <c r="P610" s="8"/>
      <c r="Q610" s="8"/>
      <c r="R610" s="8"/>
      <c r="S610" s="8"/>
      <c r="T610" s="9"/>
    </row>
    <row r="611" spans="1:20">
      <c r="A611" s="6" t="s">
        <v>36</v>
      </c>
      <c r="B611" s="7">
        <v>502.1</v>
      </c>
      <c r="C611" s="7">
        <v>0</v>
      </c>
      <c r="D611" s="7">
        <f>SUM(B611:C611)</f>
        <v>502.1</v>
      </c>
      <c r="E611" s="8" t="s">
        <v>33</v>
      </c>
      <c r="F611" s="19" t="e">
        <f>D611/$D$568</f>
        <v>#DIV/0!</v>
      </c>
      <c r="G611" s="15" t="e">
        <f>D611/($C$563+$D$568)</f>
        <v>#DIV/0!</v>
      </c>
      <c r="H611" s="8"/>
      <c r="I611" s="14" t="str">
        <f>A611</f>
        <v>AGTC</v>
      </c>
      <c r="J611" s="14">
        <f>D611</f>
        <v>502.1</v>
      </c>
      <c r="K611" s="15" t="e">
        <f>J611/$J$568</f>
        <v>#DIV/0!</v>
      </c>
      <c r="L611" s="8"/>
      <c r="M611" s="8"/>
      <c r="N611" s="8"/>
      <c r="O611" s="8"/>
      <c r="P611" s="8"/>
      <c r="Q611" s="8"/>
      <c r="R611" s="8"/>
      <c r="S611" s="8"/>
      <c r="T611" s="9"/>
    </row>
    <row r="612" spans="1:20">
      <c r="A612" s="6" t="s">
        <v>37</v>
      </c>
      <c r="B612" s="7">
        <v>10137.58</v>
      </c>
      <c r="C612" s="7">
        <v>0</v>
      </c>
      <c r="D612" s="7">
        <f>SUM(B612:C612)</f>
        <v>10137.58</v>
      </c>
      <c r="E612" s="8" t="s">
        <v>33</v>
      </c>
      <c r="F612" s="19" t="e">
        <f>D612/$D$568</f>
        <v>#DIV/0!</v>
      </c>
      <c r="G612" s="15" t="e">
        <f>D612/($C$563+$D$568)</f>
        <v>#DIV/0!</v>
      </c>
      <c r="H612" s="8"/>
      <c r="I612" s="14" t="str">
        <f>A612</f>
        <v>HA</v>
      </c>
      <c r="J612" s="14">
        <f>D612</f>
        <v>10137.58</v>
      </c>
      <c r="K612" s="15" t="e">
        <f>J612/$J$568</f>
        <v>#DIV/0!</v>
      </c>
      <c r="L612" s="8"/>
      <c r="M612" s="8"/>
      <c r="N612" s="8"/>
      <c r="O612" s="8"/>
      <c r="P612" s="8"/>
      <c r="Q612" s="8"/>
      <c r="R612" s="8"/>
      <c r="S612" s="8"/>
      <c r="T612" s="9"/>
    </row>
    <row r="613" spans="1:20">
      <c r="A613" s="6"/>
      <c r="B613" s="7"/>
      <c r="C613" s="7"/>
      <c r="D613" s="7">
        <f>SUM(D610:D612)</f>
        <v>25393.440000000002</v>
      </c>
      <c r="E613" s="8"/>
      <c r="F613" s="19" t="e">
        <f>SUM(F610:F612)</f>
        <v>#DIV/0!</v>
      </c>
      <c r="G613" s="15" t="e">
        <f>SUM(G610:G612)</f>
        <v>#DIV/0!</v>
      </c>
      <c r="H613" s="8"/>
      <c r="I613" s="20" t="s">
        <v>21</v>
      </c>
      <c r="J613" s="21">
        <f>SUM(J609:J612)</f>
        <v>233799.12</v>
      </c>
      <c r="K613" s="15" t="e">
        <f>SUM(K609:K612)</f>
        <v>#DIV/0!</v>
      </c>
      <c r="L613" s="8"/>
      <c r="M613" s="8"/>
      <c r="N613" s="8"/>
      <c r="O613" s="8"/>
      <c r="P613" s="8"/>
      <c r="Q613" s="8"/>
      <c r="R613" s="8"/>
      <c r="S613" s="8"/>
      <c r="T613" s="9"/>
    </row>
    <row r="614" spans="1:20">
      <c r="A614" s="6"/>
      <c r="B614" s="7"/>
      <c r="C614" s="7"/>
      <c r="D614" s="7"/>
      <c r="E614" s="8"/>
      <c r="F614" s="7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9"/>
    </row>
    <row r="615" spans="1:20">
      <c r="A615" s="6"/>
      <c r="B615" s="7"/>
      <c r="C615" s="7"/>
      <c r="D615" s="7"/>
      <c r="E615" s="8"/>
      <c r="F615" s="7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9"/>
    </row>
    <row r="616" spans="1:20">
      <c r="A616" s="6"/>
      <c r="B616" s="7"/>
      <c r="C616" s="7"/>
      <c r="D616" s="7"/>
      <c r="E616" s="8"/>
      <c r="F616" s="7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9"/>
    </row>
    <row r="617" spans="1:20">
      <c r="A617" s="6"/>
      <c r="B617" s="7"/>
      <c r="C617" s="7"/>
      <c r="D617" s="7"/>
      <c r="E617" s="8"/>
      <c r="F617" s="7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9"/>
    </row>
    <row r="618" spans="1:20">
      <c r="A618" s="6"/>
      <c r="B618" s="7"/>
      <c r="C618" s="7"/>
      <c r="D618" s="7"/>
      <c r="E618" s="8"/>
      <c r="F618" s="7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9"/>
    </row>
    <row r="619" spans="1:20">
      <c r="A619" s="6"/>
      <c r="B619" s="38" t="s">
        <v>39</v>
      </c>
      <c r="C619" s="28"/>
      <c r="D619" s="28"/>
      <c r="E619" s="39"/>
      <c r="F619" s="28"/>
      <c r="G619" s="39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9"/>
    </row>
    <row r="620" spans="1:20">
      <c r="A620" s="6"/>
      <c r="B620" s="7"/>
      <c r="C620" s="7"/>
      <c r="D620" s="7"/>
      <c r="E620" s="8"/>
      <c r="F620" s="7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9"/>
    </row>
    <row r="621" spans="1:20">
      <c r="A621" s="6" t="str">
        <f>"PURCHASING POWER "&amp;E623&amp;":"</f>
        <v>PURCHASING POWER BRK-54X61101:</v>
      </c>
      <c r="B621" s="7"/>
      <c r="C621" s="7">
        <v>208405.68</v>
      </c>
      <c r="D621" s="7"/>
      <c r="E621" s="8"/>
      <c r="F621" s="7"/>
      <c r="G621" s="8"/>
      <c r="H621" s="8"/>
      <c r="I621" s="8"/>
      <c r="J621" s="8"/>
      <c r="K621" s="8" t="s">
        <v>38</v>
      </c>
      <c r="L621" s="8"/>
      <c r="M621" s="8"/>
      <c r="N621" s="8"/>
      <c r="O621" s="8"/>
      <c r="P621" s="8"/>
      <c r="Q621" s="8"/>
      <c r="R621" s="8"/>
      <c r="S621" s="8"/>
      <c r="T621" s="9"/>
    </row>
    <row r="622" spans="1:20">
      <c r="A622" s="6"/>
      <c r="B622" s="12" t="s">
        <v>19</v>
      </c>
      <c r="C622" s="12" t="s">
        <v>20</v>
      </c>
      <c r="D622" s="12" t="s">
        <v>21</v>
      </c>
      <c r="E622" s="12" t="s">
        <v>32</v>
      </c>
      <c r="F622" s="12" t="s">
        <v>22</v>
      </c>
      <c r="G622" s="12" t="s">
        <v>35</v>
      </c>
      <c r="H622" s="8"/>
      <c r="I622" s="8" t="s">
        <v>20</v>
      </c>
      <c r="J622" s="14">
        <f>C621</f>
        <v>208405.68</v>
      </c>
      <c r="K622" s="15" t="e">
        <f>J622/$J$581</f>
        <v>#DIV/0!</v>
      </c>
      <c r="L622" s="8"/>
      <c r="M622" s="8"/>
      <c r="N622" s="8"/>
      <c r="O622" s="8"/>
      <c r="P622" s="8"/>
      <c r="Q622" s="8"/>
      <c r="R622" s="8"/>
      <c r="S622" s="8"/>
      <c r="T622" s="9"/>
    </row>
    <row r="623" spans="1:20">
      <c r="A623" s="16" t="s">
        <v>14</v>
      </c>
      <c r="B623" s="7">
        <v>12058.35</v>
      </c>
      <c r="C623" s="22">
        <f>2695.41+5000</f>
        <v>7695.41</v>
      </c>
      <c r="D623" s="23">
        <f>SUM(B623:C623)</f>
        <v>19753.760000000002</v>
      </c>
      <c r="E623" s="8" t="s">
        <v>33</v>
      </c>
      <c r="F623" s="19" t="e">
        <f>D623/$D$568</f>
        <v>#DIV/0!</v>
      </c>
      <c r="G623" s="15" t="e">
        <f>D623/($C$563+$D$568)</f>
        <v>#DIV/0!</v>
      </c>
      <c r="H623" s="8"/>
      <c r="I623" s="8" t="str">
        <f>A623</f>
        <v>CM20191031</v>
      </c>
      <c r="J623" s="14">
        <f>D623</f>
        <v>19753.760000000002</v>
      </c>
      <c r="K623" s="15" t="e">
        <f>J623/$J$581</f>
        <v>#DIV/0!</v>
      </c>
      <c r="L623" s="8"/>
      <c r="M623" s="8"/>
      <c r="N623" s="8"/>
      <c r="O623" s="8"/>
      <c r="P623" s="8"/>
      <c r="Q623" s="8"/>
      <c r="R623" s="8"/>
      <c r="S623" s="8"/>
      <c r="T623" s="9"/>
    </row>
    <row r="624" spans="1:20">
      <c r="A624" s="6" t="s">
        <v>36</v>
      </c>
      <c r="B624" s="7">
        <v>502.1</v>
      </c>
      <c r="C624" s="7">
        <v>0</v>
      </c>
      <c r="D624" s="7">
        <f>SUM(B624:C624)</f>
        <v>502.1</v>
      </c>
      <c r="E624" s="8" t="s">
        <v>33</v>
      </c>
      <c r="F624" s="19" t="e">
        <f>D624/$D$568</f>
        <v>#DIV/0!</v>
      </c>
      <c r="G624" s="15" t="e">
        <f>D624/($C$563+$D$568)</f>
        <v>#DIV/0!</v>
      </c>
      <c r="H624" s="8"/>
      <c r="I624" s="14" t="str">
        <f>A624</f>
        <v>AGTC</v>
      </c>
      <c r="J624" s="14">
        <f>D624</f>
        <v>502.1</v>
      </c>
      <c r="K624" s="15" t="e">
        <f>J624/$J$581</f>
        <v>#DIV/0!</v>
      </c>
      <c r="L624" s="8"/>
      <c r="M624" s="8"/>
      <c r="N624" s="8"/>
      <c r="O624" s="8"/>
      <c r="P624" s="8"/>
      <c r="Q624" s="8"/>
      <c r="R624" s="8"/>
      <c r="S624" s="8"/>
      <c r="T624" s="9"/>
    </row>
    <row r="625" spans="1:22">
      <c r="A625" s="6" t="s">
        <v>37</v>
      </c>
      <c r="B625" s="7">
        <v>10137.58</v>
      </c>
      <c r="C625" s="7">
        <v>0</v>
      </c>
      <c r="D625" s="7">
        <f>SUM(B625:C625)</f>
        <v>10137.58</v>
      </c>
      <c r="E625" s="8" t="s">
        <v>33</v>
      </c>
      <c r="F625" s="19" t="e">
        <f>D625/$D$568</f>
        <v>#DIV/0!</v>
      </c>
      <c r="G625" s="15" t="e">
        <f>D625/($C$563+$D$568)</f>
        <v>#DIV/0!</v>
      </c>
      <c r="H625" s="8"/>
      <c r="I625" s="14" t="str">
        <f>A625</f>
        <v>HA</v>
      </c>
      <c r="J625" s="14">
        <f>D625</f>
        <v>10137.58</v>
      </c>
      <c r="K625" s="15" t="e">
        <f>J625/$J$581</f>
        <v>#DIV/0!</v>
      </c>
      <c r="L625" s="8"/>
      <c r="M625" s="8"/>
      <c r="N625" s="8"/>
      <c r="O625" s="8"/>
      <c r="P625" s="8"/>
      <c r="Q625" s="8"/>
      <c r="R625" s="8"/>
      <c r="S625" s="8"/>
      <c r="T625" s="9"/>
    </row>
    <row r="626" spans="1:22">
      <c r="A626" s="6"/>
      <c r="B626" s="7"/>
      <c r="C626" s="7"/>
      <c r="D626" s="7">
        <f>SUM(D623:D625)</f>
        <v>30393.440000000002</v>
      </c>
      <c r="E626" s="8"/>
      <c r="F626" s="19" t="e">
        <f>SUM(F623:F625)</f>
        <v>#DIV/0!</v>
      </c>
      <c r="G626" s="15" t="e">
        <f>SUM(G623:G625)</f>
        <v>#DIV/0!</v>
      </c>
      <c r="H626" s="8"/>
      <c r="I626" s="20" t="s">
        <v>21</v>
      </c>
      <c r="J626" s="21">
        <f>SUM(J622:J625)</f>
        <v>238799.12</v>
      </c>
      <c r="K626" s="15" t="e">
        <f>SUM(K622:K625)</f>
        <v>#DIV/0!</v>
      </c>
      <c r="L626" s="8"/>
      <c r="M626" s="8"/>
      <c r="N626" s="8"/>
      <c r="O626" s="8"/>
      <c r="P626" s="8"/>
      <c r="Q626" s="8"/>
      <c r="R626" s="8"/>
      <c r="S626" s="8"/>
      <c r="T626" s="9"/>
    </row>
    <row r="627" spans="1:22">
      <c r="A627" s="6"/>
      <c r="B627" s="7"/>
      <c r="C627" s="7"/>
      <c r="D627" s="7"/>
      <c r="E627" s="8"/>
      <c r="F627" s="7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9"/>
    </row>
    <row r="628" spans="1:22">
      <c r="A628" s="6"/>
      <c r="B628" s="7"/>
      <c r="C628" s="7"/>
      <c r="D628" s="7"/>
      <c r="E628" s="8"/>
      <c r="F628" s="7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9"/>
    </row>
    <row r="629" spans="1:22">
      <c r="A629" s="6"/>
      <c r="B629" s="7"/>
      <c r="C629" s="7"/>
      <c r="D629" s="7"/>
      <c r="E629" s="8"/>
      <c r="F629" s="7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9"/>
    </row>
    <row r="630" spans="1:22">
      <c r="A630" s="6"/>
      <c r="B630" s="7"/>
      <c r="C630" s="7"/>
      <c r="D630" s="7"/>
      <c r="E630" s="8"/>
      <c r="F630" s="7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9"/>
    </row>
    <row r="631" spans="1:22">
      <c r="A631" s="6"/>
      <c r="B631" s="7"/>
      <c r="C631" s="7"/>
      <c r="D631" s="7"/>
      <c r="E631" s="8"/>
      <c r="F631" s="7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9"/>
    </row>
    <row r="632" spans="1:22">
      <c r="A632" s="6"/>
      <c r="B632" s="7"/>
      <c r="C632" s="7"/>
      <c r="D632" s="7"/>
      <c r="E632" s="8"/>
      <c r="F632" s="7"/>
      <c r="G632" s="14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9"/>
    </row>
    <row r="633" spans="1:22" ht="14.95" thickBot="1">
      <c r="A633" s="24"/>
      <c r="B633" s="25"/>
      <c r="C633" s="25"/>
      <c r="D633" s="25"/>
      <c r="E633" s="26"/>
      <c r="F633" s="25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7"/>
    </row>
    <row r="634" spans="1:22" ht="14.95" thickTop="1"/>
    <row r="636" spans="1:22" ht="14.95" thickBot="1"/>
    <row r="637" spans="1:22" ht="14.95" thickTop="1">
      <c r="A637" s="36" t="s">
        <v>40</v>
      </c>
      <c r="B637" s="37"/>
      <c r="C637" s="3"/>
      <c r="D637" s="3"/>
      <c r="E637" s="4"/>
      <c r="F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5"/>
    </row>
    <row r="638" spans="1:22">
      <c r="A638" s="11" t="s">
        <v>25</v>
      </c>
      <c r="B638" s="7"/>
      <c r="C638" s="7"/>
      <c r="D638" s="7"/>
      <c r="E638" s="8"/>
      <c r="F638" s="7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9"/>
    </row>
    <row r="639" spans="1:22">
      <c r="A639" s="6" t="s">
        <v>27</v>
      </c>
      <c r="B639" s="7"/>
      <c r="C639" s="7"/>
      <c r="D639" s="7"/>
      <c r="E639" s="8"/>
      <c r="F639" s="7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9"/>
    </row>
    <row r="640" spans="1:22">
      <c r="A640" s="6" t="s">
        <v>26</v>
      </c>
      <c r="B640" s="7"/>
      <c r="C640" s="7"/>
      <c r="D640" s="7"/>
      <c r="E640" s="8"/>
      <c r="F640" s="7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9"/>
    </row>
    <row r="641" spans="1:22">
      <c r="A641" s="6" t="s">
        <v>28</v>
      </c>
      <c r="B641" s="7"/>
      <c r="C641" s="7"/>
      <c r="D641" s="7"/>
      <c r="E641" s="8"/>
      <c r="F641" s="7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9"/>
    </row>
    <row r="642" spans="1:22">
      <c r="A642" s="16"/>
      <c r="B642" s="7"/>
      <c r="C642" s="7"/>
      <c r="D642" s="7"/>
      <c r="E642" s="8"/>
      <c r="F642" s="8" t="s">
        <v>18</v>
      </c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9"/>
    </row>
    <row r="643" spans="1:22">
      <c r="A643" s="16"/>
      <c r="B643" s="7"/>
      <c r="C643" s="7"/>
      <c r="D643" s="7"/>
      <c r="E643" s="8"/>
      <c r="F643" s="7">
        <v>7500</v>
      </c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9"/>
    </row>
    <row r="644" spans="1:22">
      <c r="A644" s="16"/>
      <c r="B644" s="7"/>
      <c r="C644" s="7"/>
      <c r="D644" s="7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9"/>
    </row>
    <row r="645" spans="1:22">
      <c r="A645" s="11"/>
      <c r="B645" s="12" t="s">
        <v>19</v>
      </c>
      <c r="C645" s="12" t="s">
        <v>20</v>
      </c>
      <c r="D645" s="12" t="s">
        <v>21</v>
      </c>
      <c r="E645" s="12" t="s">
        <v>22</v>
      </c>
      <c r="F645" s="12" t="s">
        <v>23</v>
      </c>
      <c r="G645" s="12" t="s">
        <v>29</v>
      </c>
      <c r="H645" s="12" t="s">
        <v>24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9"/>
    </row>
    <row r="646" spans="1:22">
      <c r="A646" s="16" t="s">
        <v>15</v>
      </c>
      <c r="B646" s="7">
        <v>5953.14</v>
      </c>
      <c r="C646" s="28">
        <v>962.8</v>
      </c>
      <c r="D646" s="7">
        <f>SUM(B646:C646)</f>
        <v>6915.9400000000005</v>
      </c>
      <c r="E646" s="15" t="e">
        <f>D646/$D$604</f>
        <v>#DIV/0!</v>
      </c>
      <c r="F646" s="14" t="e">
        <f>$F$598*E646</f>
        <v>#DIV/0!</v>
      </c>
      <c r="G646" s="14" t="e">
        <f>F646+D646</f>
        <v>#DIV/0!</v>
      </c>
      <c r="H646" s="29" t="e">
        <f>F646+C646</f>
        <v>#DIV/0!</v>
      </c>
      <c r="I646" s="8" t="str">
        <f>A646</f>
        <v>MM20200817</v>
      </c>
      <c r="J646" s="15" t="e">
        <f>E646</f>
        <v>#DIV/0!</v>
      </c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9"/>
    </row>
    <row r="647" spans="1:22">
      <c r="A647" s="16" t="s">
        <v>14</v>
      </c>
      <c r="B647" s="7">
        <v>9890.17</v>
      </c>
      <c r="C647" s="28">
        <v>1401.8</v>
      </c>
      <c r="D647" s="7">
        <f>SUM(B647:C647)</f>
        <v>11291.97</v>
      </c>
      <c r="E647" s="15" t="e">
        <f>D647/$D$604</f>
        <v>#DIV/0!</v>
      </c>
      <c r="F647" s="14" t="e">
        <f>$F$598*E647</f>
        <v>#DIV/0!</v>
      </c>
      <c r="G647" s="14" t="e">
        <f>F647+D647</f>
        <v>#DIV/0!</v>
      </c>
      <c r="H647" s="29" t="e">
        <f>F647+C647</f>
        <v>#DIV/0!</v>
      </c>
      <c r="I647" s="8" t="str">
        <f>A647</f>
        <v>CM20191031</v>
      </c>
      <c r="J647" s="15" t="e">
        <f t="shared" ref="J647:J648" si="1">E647</f>
        <v>#DIV/0!</v>
      </c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9"/>
    </row>
    <row r="648" spans="1:22">
      <c r="A648" s="16" t="s">
        <v>13</v>
      </c>
      <c r="B648" s="7">
        <v>7836.7</v>
      </c>
      <c r="C648" s="28">
        <v>2905.34</v>
      </c>
      <c r="D648" s="7">
        <f>SUM(B648:C648)</f>
        <v>10742.04</v>
      </c>
      <c r="E648" s="15" t="e">
        <f>D648/$D$604</f>
        <v>#DIV/0!</v>
      </c>
      <c r="F648" s="14" t="e">
        <f>$F$598*E648</f>
        <v>#DIV/0!</v>
      </c>
      <c r="G648" s="14" t="e">
        <f>F648+D648</f>
        <v>#DIV/0!</v>
      </c>
      <c r="H648" s="29" t="e">
        <f>F648+C648</f>
        <v>#DIV/0!</v>
      </c>
      <c r="I648" s="8" t="str">
        <f>A648</f>
        <v>MG20180131</v>
      </c>
      <c r="J648" s="15" t="e">
        <f t="shared" si="1"/>
        <v>#DIV/0!</v>
      </c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9"/>
    </row>
    <row r="649" spans="1:22">
      <c r="A649" s="16"/>
      <c r="B649" s="7">
        <f>SUM(B646:B648)</f>
        <v>23680.010000000002</v>
      </c>
      <c r="C649" s="7">
        <f>SUM(C646:C648)</f>
        <v>5269.9400000000005</v>
      </c>
      <c r="D649" s="7">
        <f>SUM(D646:D648)</f>
        <v>28949.95</v>
      </c>
      <c r="E649" s="8"/>
      <c r="F649" s="14" t="e">
        <f>SUM(F646:F648)</f>
        <v>#DIV/0!</v>
      </c>
      <c r="G649" s="30" t="e">
        <f>SUM(G646:G648)</f>
        <v>#DIV/0!</v>
      </c>
      <c r="H649" s="14" t="e">
        <f>SUM(H646:H648)</f>
        <v>#DIV/0!</v>
      </c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9"/>
    </row>
    <row r="650" spans="1:22">
      <c r="A650" s="16"/>
      <c r="B650" s="7"/>
      <c r="C650" s="7"/>
      <c r="D650" s="7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9"/>
    </row>
    <row r="651" spans="1:22">
      <c r="A651" s="6" t="s">
        <v>30</v>
      </c>
      <c r="B651" s="7">
        <f>B649+C649</f>
        <v>28949.950000000004</v>
      </c>
      <c r="C651" s="7"/>
      <c r="D651" s="7"/>
      <c r="E651" s="8"/>
      <c r="F651" s="7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9"/>
    </row>
    <row r="652" spans="1:22">
      <c r="A652" s="6"/>
      <c r="B652" s="7"/>
      <c r="C652" s="7"/>
      <c r="D652" s="7"/>
      <c r="E652" s="8"/>
      <c r="F652" s="7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9"/>
    </row>
    <row r="653" spans="1:22">
      <c r="A653" s="6"/>
      <c r="B653" s="7"/>
      <c r="C653" s="7"/>
      <c r="D653" s="7"/>
      <c r="E653" s="8"/>
      <c r="F653" s="7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9"/>
    </row>
    <row r="654" spans="1:22">
      <c r="A654" s="6"/>
      <c r="B654" s="7"/>
      <c r="C654" s="7"/>
      <c r="D654" s="7"/>
      <c r="E654" s="8"/>
      <c r="F654" s="7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9"/>
    </row>
    <row r="655" spans="1:22">
      <c r="A655" s="6"/>
      <c r="B655" s="7"/>
      <c r="C655" s="7"/>
      <c r="D655" s="7"/>
      <c r="E655" s="8"/>
      <c r="F655" s="7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9"/>
    </row>
    <row r="656" spans="1:22">
      <c r="A656" s="11" t="s">
        <v>17</v>
      </c>
      <c r="B656" s="7"/>
      <c r="C656" s="7"/>
      <c r="D656" s="7"/>
      <c r="E656" s="19"/>
      <c r="F656" s="7"/>
      <c r="G656" s="7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9"/>
    </row>
    <row r="657" spans="1:22">
      <c r="A657" s="16"/>
      <c r="B657" s="7"/>
      <c r="C657" s="7"/>
      <c r="D657" s="7"/>
      <c r="E657" s="19"/>
      <c r="F657" s="7"/>
      <c r="G657" s="7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9"/>
    </row>
    <row r="658" spans="1:22">
      <c r="A658" s="16"/>
      <c r="B658" s="7"/>
      <c r="C658" s="7"/>
      <c r="D658" s="7"/>
      <c r="E658" s="19"/>
      <c r="F658" s="7"/>
      <c r="G658" s="7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9"/>
    </row>
    <row r="659" spans="1:22">
      <c r="A659" s="16" t="s">
        <v>15</v>
      </c>
      <c r="B659" s="7" t="s">
        <v>12</v>
      </c>
      <c r="C659" s="7">
        <v>4947.41</v>
      </c>
      <c r="D659" s="7"/>
      <c r="E659" s="19" t="s">
        <v>16</v>
      </c>
      <c r="F659" s="7"/>
      <c r="G659" s="7"/>
      <c r="H659" s="8"/>
      <c r="I659" s="8" t="s">
        <v>15</v>
      </c>
      <c r="J659" s="19" t="e">
        <f>E661</f>
        <v>#DIV/0!</v>
      </c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9"/>
    </row>
    <row r="660" spans="1:22">
      <c r="A660" s="16"/>
      <c r="B660" s="7" t="s">
        <v>3</v>
      </c>
      <c r="C660" s="7">
        <v>1955.07</v>
      </c>
      <c r="D660" s="7"/>
      <c r="E660" s="19"/>
      <c r="F660" s="7"/>
      <c r="G660" s="7"/>
      <c r="H660" s="8"/>
      <c r="I660" s="8" t="s">
        <v>14</v>
      </c>
      <c r="J660" s="15" t="e">
        <f>E665</f>
        <v>#DIV/0!</v>
      </c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9"/>
    </row>
    <row r="661" spans="1:22">
      <c r="A661" s="16"/>
      <c r="B661" s="12" t="s">
        <v>11</v>
      </c>
      <c r="C661" s="7">
        <f>SUM(C659:C660)</f>
        <v>6902.48</v>
      </c>
      <c r="D661" s="7"/>
      <c r="E661" s="19" t="e">
        <f>C661/$C$626</f>
        <v>#DIV/0!</v>
      </c>
      <c r="F661" s="7"/>
      <c r="G661" s="7"/>
      <c r="H661" s="8"/>
      <c r="I661" s="8" t="s">
        <v>13</v>
      </c>
      <c r="J661" s="15" t="e">
        <f>E669</f>
        <v>#DIV/0!</v>
      </c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9"/>
    </row>
    <row r="662" spans="1:22">
      <c r="A662" s="16"/>
      <c r="B662" s="7"/>
      <c r="C662" s="7"/>
      <c r="D662" s="7"/>
      <c r="E662" s="19"/>
      <c r="F662" s="7"/>
      <c r="G662" s="7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9"/>
    </row>
    <row r="663" spans="1:22">
      <c r="A663" s="16" t="s">
        <v>14</v>
      </c>
      <c r="B663" s="7" t="s">
        <v>12</v>
      </c>
      <c r="C663" s="7">
        <v>9028.35</v>
      </c>
      <c r="D663" s="7"/>
      <c r="E663" s="19"/>
      <c r="F663" s="7"/>
      <c r="G663" s="7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9"/>
    </row>
    <row r="664" spans="1:22">
      <c r="A664" s="16"/>
      <c r="B664" s="7" t="s">
        <v>3</v>
      </c>
      <c r="C664" s="7">
        <v>1490.29</v>
      </c>
      <c r="D664" s="7"/>
      <c r="E664" s="19"/>
      <c r="F664" s="7"/>
      <c r="G664" s="7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9"/>
    </row>
    <row r="665" spans="1:22">
      <c r="A665" s="16"/>
      <c r="B665" s="12" t="s">
        <v>11</v>
      </c>
      <c r="C665" s="7">
        <f>SUM(C663:C664)</f>
        <v>10518.64</v>
      </c>
      <c r="D665" s="7"/>
      <c r="E665" s="19" t="e">
        <f>C665/$C$626</f>
        <v>#DIV/0!</v>
      </c>
      <c r="F665" s="7"/>
      <c r="G665" s="7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9"/>
    </row>
    <row r="666" spans="1:22">
      <c r="A666" s="16"/>
      <c r="B666" s="7"/>
      <c r="C666" s="7"/>
      <c r="D666" s="7"/>
      <c r="E666" s="19"/>
      <c r="F666" s="7"/>
      <c r="G666" s="7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9"/>
    </row>
    <row r="667" spans="1:22">
      <c r="A667" s="16" t="s">
        <v>13</v>
      </c>
      <c r="B667" s="7" t="s">
        <v>12</v>
      </c>
      <c r="C667" s="7">
        <v>7779.85</v>
      </c>
      <c r="D667" s="7"/>
      <c r="E667" s="19"/>
      <c r="F667" s="7"/>
      <c r="G667" s="7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9"/>
    </row>
    <row r="668" spans="1:22">
      <c r="A668" s="16"/>
      <c r="B668" s="7" t="s">
        <v>3</v>
      </c>
      <c r="C668" s="7">
        <v>2586.06</v>
      </c>
      <c r="D668" s="7"/>
      <c r="E668" s="19"/>
      <c r="F668" s="7"/>
      <c r="G668" s="7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9"/>
    </row>
    <row r="669" spans="1:22">
      <c r="A669" s="16"/>
      <c r="B669" s="12" t="s">
        <v>11</v>
      </c>
      <c r="C669" s="7">
        <f>SUM(C667:C668)</f>
        <v>10365.91</v>
      </c>
      <c r="D669" s="7"/>
      <c r="E669" s="19" t="e">
        <f>C669/$C$626</f>
        <v>#DIV/0!</v>
      </c>
      <c r="F669" s="7"/>
      <c r="G669" s="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9"/>
    </row>
    <row r="670" spans="1:22">
      <c r="A670" s="16"/>
      <c r="B670" s="7"/>
      <c r="C670" s="7"/>
      <c r="D670" s="7"/>
      <c r="E670" s="19"/>
      <c r="F670" s="7"/>
      <c r="G670" s="7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9"/>
    </row>
    <row r="671" spans="1:22">
      <c r="A671" s="16"/>
      <c r="B671" s="7" t="s">
        <v>10</v>
      </c>
      <c r="C671" s="7">
        <f>C661+C665+C669</f>
        <v>27787.03</v>
      </c>
      <c r="D671" s="7"/>
      <c r="E671" s="19" t="e">
        <f>SUM(E660:E670)</f>
        <v>#DIV/0!</v>
      </c>
      <c r="F671" s="7"/>
      <c r="G671" s="7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9"/>
    </row>
    <row r="672" spans="1:22">
      <c r="A672" s="16"/>
      <c r="B672" s="7"/>
      <c r="C672" s="7"/>
      <c r="D672" s="7"/>
      <c r="E672" s="19"/>
      <c r="F672" s="7"/>
      <c r="G672" s="7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9"/>
    </row>
    <row r="673" spans="1:22">
      <c r="A673" s="16"/>
      <c r="B673" s="7"/>
      <c r="C673" s="7"/>
      <c r="D673" s="7"/>
      <c r="E673" s="19"/>
      <c r="F673" s="7"/>
      <c r="G673" s="7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9"/>
    </row>
    <row r="674" spans="1:22" ht="14.95" thickBot="1">
      <c r="A674" s="31"/>
      <c r="B674" s="25"/>
      <c r="C674" s="25"/>
      <c r="D674" s="25"/>
      <c r="E674" s="32"/>
      <c r="F674" s="25"/>
      <c r="G674" s="25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7"/>
    </row>
    <row r="675" spans="1:22" ht="15.65" thickTop="1" thickBot="1">
      <c r="A675"/>
      <c r="E675" s="2"/>
      <c r="G675" s="1"/>
    </row>
    <row r="676" spans="1:22" ht="14.95" thickTop="1">
      <c r="A676" s="33"/>
      <c r="B676" s="3"/>
      <c r="C676" s="3"/>
      <c r="D676" s="3"/>
      <c r="E676" s="34"/>
      <c r="F676" s="3"/>
      <c r="G676" s="3"/>
      <c r="H676" s="5"/>
    </row>
    <row r="677" spans="1:22">
      <c r="A677" s="35">
        <v>44165</v>
      </c>
      <c r="B677" s="7"/>
      <c r="C677" s="7"/>
      <c r="D677" s="7"/>
      <c r="E677" s="19"/>
      <c r="F677" s="7"/>
      <c r="G677" s="7"/>
      <c r="H677" s="9"/>
    </row>
    <row r="678" spans="1:22">
      <c r="A678" s="6"/>
      <c r="B678" s="7"/>
      <c r="C678" s="7"/>
      <c r="D678" s="7"/>
      <c r="E678" s="8"/>
      <c r="F678" s="7"/>
      <c r="G678" s="7"/>
      <c r="H678" s="9"/>
    </row>
    <row r="679" spans="1:22">
      <c r="A679" s="6" t="s">
        <v>1</v>
      </c>
      <c r="B679" s="7" t="s">
        <v>2</v>
      </c>
      <c r="C679" s="7">
        <v>7548.49</v>
      </c>
      <c r="D679" s="19">
        <f>C679/C691</f>
        <v>0.46509116069926737</v>
      </c>
      <c r="E679" s="8"/>
      <c r="F679" s="7"/>
      <c r="G679" s="8" t="s">
        <v>9</v>
      </c>
      <c r="H679" s="9"/>
    </row>
    <row r="680" spans="1:22">
      <c r="A680" s="6"/>
      <c r="B680" s="7" t="s">
        <v>3</v>
      </c>
      <c r="C680" s="7">
        <f>1231.63+F680</f>
        <v>2481.63</v>
      </c>
      <c r="D680" s="19">
        <f>C680/C692</f>
        <v>0.21531890082487593</v>
      </c>
      <c r="E680" s="8"/>
      <c r="F680" s="7">
        <v>1250</v>
      </c>
      <c r="G680" s="8">
        <f>1231.63+1250</f>
        <v>2481.63</v>
      </c>
      <c r="H680" s="9"/>
    </row>
    <row r="681" spans="1:22">
      <c r="A681" s="6"/>
      <c r="B681" s="7" t="s">
        <v>8</v>
      </c>
      <c r="C681" s="7">
        <f>SUM(C679:C680)</f>
        <v>10030.119999999999</v>
      </c>
      <c r="D681" s="19">
        <f>C681/C693</f>
        <v>0.36137414206193363</v>
      </c>
      <c r="E681" s="8"/>
      <c r="F681" s="7"/>
      <c r="G681" s="8"/>
      <c r="H681" s="9"/>
    </row>
    <row r="682" spans="1:22">
      <c r="A682" s="6"/>
      <c r="B682" s="7"/>
      <c r="C682" s="7"/>
      <c r="D682" s="7"/>
      <c r="E682" s="8"/>
      <c r="F682" s="7"/>
      <c r="G682" s="8"/>
      <c r="H682" s="9"/>
    </row>
    <row r="683" spans="1:22">
      <c r="A683" s="6" t="s">
        <v>0</v>
      </c>
      <c r="B683" s="7" t="s">
        <v>2</v>
      </c>
      <c r="C683" s="7">
        <v>1356.53</v>
      </c>
      <c r="D683" s="19">
        <f>C683/C691</f>
        <v>8.3580969468513192E-2</v>
      </c>
      <c r="E683" s="8"/>
      <c r="F683" s="7"/>
      <c r="G683" s="8"/>
      <c r="H683" s="9"/>
    </row>
    <row r="684" spans="1:22">
      <c r="A684" s="6"/>
      <c r="B684" s="7" t="s">
        <v>3</v>
      </c>
      <c r="C684" s="7">
        <f>5297.99+F684</f>
        <v>5547.99</v>
      </c>
      <c r="D684" s="19">
        <f>C684/C692</f>
        <v>0.48137196463107046</v>
      </c>
      <c r="E684" s="8"/>
      <c r="F684" s="7">
        <v>250</v>
      </c>
      <c r="G684" s="8">
        <f>5297.99+250</f>
        <v>5547.99</v>
      </c>
      <c r="H684" s="9"/>
    </row>
    <row r="685" spans="1:22">
      <c r="A685" s="6"/>
      <c r="B685" s="7" t="s">
        <v>8</v>
      </c>
      <c r="C685" s="7">
        <f>SUM(C683:C684)</f>
        <v>6904.5199999999995</v>
      </c>
      <c r="D685" s="19">
        <f>C685/C693</f>
        <v>0.24876222730629963</v>
      </c>
      <c r="E685" s="8"/>
      <c r="F685" s="7"/>
      <c r="G685" s="8"/>
      <c r="H685" s="9"/>
    </row>
    <row r="686" spans="1:22">
      <c r="A686" s="6"/>
      <c r="B686" s="7"/>
      <c r="C686" s="7"/>
      <c r="D686" s="7"/>
      <c r="E686" s="8"/>
      <c r="F686" s="7"/>
      <c r="G686" s="8"/>
      <c r="H686" s="9"/>
    </row>
    <row r="687" spans="1:22">
      <c r="A687" s="6" t="s">
        <v>4</v>
      </c>
      <c r="B687" s="7" t="s">
        <v>2</v>
      </c>
      <c r="C687" s="7">
        <v>7325.11</v>
      </c>
      <c r="D687" s="19">
        <f>C687/C691</f>
        <v>0.45132786983221945</v>
      </c>
      <c r="E687" s="8"/>
      <c r="F687" s="7"/>
      <c r="G687" s="8"/>
      <c r="H687" s="9"/>
    </row>
    <row r="688" spans="1:22">
      <c r="A688" s="6"/>
      <c r="B688" s="7" t="s">
        <v>3</v>
      </c>
      <c r="C688" s="7">
        <f>3495.75+F688</f>
        <v>3495.75</v>
      </c>
      <c r="D688" s="19">
        <f>C688/C692</f>
        <v>0.30330913454405373</v>
      </c>
      <c r="E688" s="8"/>
      <c r="F688" s="7">
        <v>0</v>
      </c>
      <c r="G688" s="8"/>
      <c r="H688" s="9"/>
    </row>
    <row r="689" spans="1:8">
      <c r="A689" s="6"/>
      <c r="B689" s="7" t="s">
        <v>8</v>
      </c>
      <c r="C689" s="7">
        <f>SUM(C687:C688)</f>
        <v>10820.86</v>
      </c>
      <c r="D689" s="19">
        <f>C689/C693</f>
        <v>0.38986363063176671</v>
      </c>
      <c r="E689" s="8"/>
      <c r="F689" s="7"/>
      <c r="G689" s="8"/>
      <c r="H689" s="9"/>
    </row>
    <row r="690" spans="1:8">
      <c r="A690" s="6"/>
      <c r="B690" s="7"/>
      <c r="C690" s="7"/>
      <c r="D690" s="7"/>
      <c r="E690" s="8"/>
      <c r="F690" s="7"/>
      <c r="G690" s="8"/>
      <c r="H690" s="9"/>
    </row>
    <row r="691" spans="1:8">
      <c r="A691" s="6" t="s">
        <v>6</v>
      </c>
      <c r="B691" s="7"/>
      <c r="C691" s="7">
        <f>C687+C683+C679</f>
        <v>16230.13</v>
      </c>
      <c r="D691" s="19">
        <f>C691/C693</f>
        <v>0.58475365242924826</v>
      </c>
      <c r="E691" s="8"/>
      <c r="F691" s="7">
        <f>SUM(F678:F690)</f>
        <v>1500</v>
      </c>
      <c r="G691" s="8"/>
      <c r="H691" s="9"/>
    </row>
    <row r="692" spans="1:8">
      <c r="A692" s="6" t="s">
        <v>5</v>
      </c>
      <c r="B692" s="7"/>
      <c r="C692" s="7">
        <f>C688+C684+C680</f>
        <v>11525.369999999999</v>
      </c>
      <c r="D692" s="19">
        <f>C692/C693</f>
        <v>0.41524634757075168</v>
      </c>
      <c r="E692" s="8"/>
      <c r="F692" s="7"/>
      <c r="G692" s="8"/>
      <c r="H692" s="9"/>
    </row>
    <row r="693" spans="1:8">
      <c r="A693" s="6" t="s">
        <v>7</v>
      </c>
      <c r="B693" s="7"/>
      <c r="C693" s="7">
        <f>C692+C691</f>
        <v>27755.5</v>
      </c>
      <c r="D693" s="19">
        <f>SUM(D691:D692)</f>
        <v>1</v>
      </c>
      <c r="E693" s="8"/>
      <c r="F693" s="7"/>
      <c r="G693" s="8"/>
      <c r="H693" s="9"/>
    </row>
    <row r="694" spans="1:8">
      <c r="A694" s="6"/>
      <c r="B694" s="7"/>
      <c r="C694" s="7"/>
      <c r="D694" s="7"/>
      <c r="E694" s="8"/>
      <c r="F694" s="7"/>
      <c r="G694" s="8"/>
      <c r="H694" s="9"/>
    </row>
    <row r="695" spans="1:8">
      <c r="A695" s="6"/>
      <c r="B695" s="7"/>
      <c r="C695" s="7"/>
      <c r="D695" s="7"/>
      <c r="E695" s="8"/>
      <c r="F695" s="7"/>
      <c r="G695" s="8"/>
      <c r="H695" s="9"/>
    </row>
    <row r="696" spans="1:8" ht="14.95" thickBot="1">
      <c r="A696" s="24"/>
      <c r="B696" s="25"/>
      <c r="C696" s="25"/>
      <c r="D696" s="25"/>
      <c r="E696" s="26"/>
      <c r="F696" s="25"/>
      <c r="G696" s="26"/>
      <c r="H696" s="27"/>
    </row>
    <row r="697" spans="1:8" ht="14.95" thickTop="1"/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2020-11-13T03:04:06Z</dcterms:created>
  <dcterms:modified xsi:type="dcterms:W3CDTF">2023-08-24T00:53:49Z</dcterms:modified>
</cp:coreProperties>
</file>