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" yWindow="405" windowWidth="20730" windowHeight="10920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18" i="4"/>
  <c r="D18"/>
  <c r="H18" s="1"/>
  <c r="K17"/>
  <c r="D17"/>
  <c r="H17" s="1"/>
  <c r="M16"/>
  <c r="M17" s="1"/>
  <c r="M18" s="1"/>
  <c r="K16"/>
  <c r="D16"/>
  <c r="M15"/>
  <c r="K10"/>
  <c r="J10"/>
  <c r="H10"/>
  <c r="D10"/>
  <c r="K9"/>
  <c r="J9"/>
  <c r="D9"/>
  <c r="H9" s="1"/>
  <c r="L8"/>
  <c r="L9" s="1"/>
  <c r="L10" s="1"/>
  <c r="L16" s="1"/>
  <c r="L17" s="1"/>
  <c r="L18" s="1"/>
  <c r="K8"/>
  <c r="J8"/>
  <c r="D8"/>
  <c r="H8" s="1"/>
  <c r="K46"/>
  <c r="H46"/>
  <c r="D46"/>
  <c r="K45"/>
  <c r="D45"/>
  <c r="H45" s="1"/>
  <c r="M44"/>
  <c r="M45" s="1"/>
  <c r="M46" s="1"/>
  <c r="K44"/>
  <c r="H44"/>
  <c r="D44"/>
  <c r="M43"/>
  <c r="K38"/>
  <c r="J38"/>
  <c r="D38"/>
  <c r="H38" s="1"/>
  <c r="K37"/>
  <c r="J37"/>
  <c r="D37"/>
  <c r="H37" s="1"/>
  <c r="L36"/>
  <c r="L37" s="1"/>
  <c r="L38" s="1"/>
  <c r="L44" s="1"/>
  <c r="L45" s="1"/>
  <c r="L46" s="1"/>
  <c r="K36"/>
  <c r="J36"/>
  <c r="D36"/>
  <c r="H36" s="1"/>
  <c r="K74"/>
  <c r="D74"/>
  <c r="H74" s="1"/>
  <c r="K73"/>
  <c r="D73"/>
  <c r="H73" s="1"/>
  <c r="M72"/>
  <c r="M73" s="1"/>
  <c r="M74" s="1"/>
  <c r="K72"/>
  <c r="D72"/>
  <c r="H72" s="1"/>
  <c r="M71"/>
  <c r="K66"/>
  <c r="J66"/>
  <c r="D66"/>
  <c r="H66" s="1"/>
  <c r="K65"/>
  <c r="J65"/>
  <c r="D65"/>
  <c r="H65" s="1"/>
  <c r="L64"/>
  <c r="L65" s="1"/>
  <c r="L66" s="1"/>
  <c r="L72" s="1"/>
  <c r="L73" s="1"/>
  <c r="L74" s="1"/>
  <c r="K64"/>
  <c r="J64"/>
  <c r="D64"/>
  <c r="H64" s="1"/>
  <c r="K101"/>
  <c r="D101"/>
  <c r="H101" s="1"/>
  <c r="M100"/>
  <c r="M101" s="1"/>
  <c r="K100"/>
  <c r="D100"/>
  <c r="H100" s="1"/>
  <c r="M99"/>
  <c r="K99"/>
  <c r="H99"/>
  <c r="D99"/>
  <c r="M98"/>
  <c r="K93"/>
  <c r="J93"/>
  <c r="H93"/>
  <c r="D93"/>
  <c r="K92"/>
  <c r="J92"/>
  <c r="D92"/>
  <c r="H92" s="1"/>
  <c r="L91"/>
  <c r="L92" s="1"/>
  <c r="L93" s="1"/>
  <c r="L99" s="1"/>
  <c r="L100" s="1"/>
  <c r="L101" s="1"/>
  <c r="K91"/>
  <c r="J91"/>
  <c r="D91"/>
  <c r="H91" s="1"/>
  <c r="K129"/>
  <c r="D129"/>
  <c r="H129" s="1"/>
  <c r="M128"/>
  <c r="M129" s="1"/>
  <c r="K128"/>
  <c r="D128"/>
  <c r="H128" s="1"/>
  <c r="M127"/>
  <c r="K127"/>
  <c r="D127"/>
  <c r="H127" s="1"/>
  <c r="M126"/>
  <c r="K121"/>
  <c r="J121"/>
  <c r="D121"/>
  <c r="H121" s="1"/>
  <c r="K120"/>
  <c r="J120"/>
  <c r="D120"/>
  <c r="H120" s="1"/>
  <c r="L119"/>
  <c r="L120" s="1"/>
  <c r="L121" s="1"/>
  <c r="L127" s="1"/>
  <c r="L128" s="1"/>
  <c r="L129" s="1"/>
  <c r="K119"/>
  <c r="J119"/>
  <c r="D119"/>
  <c r="H119" s="1"/>
  <c r="K156"/>
  <c r="D156"/>
  <c r="H156" s="1"/>
  <c r="K155"/>
  <c r="D155"/>
  <c r="H155" s="1"/>
  <c r="M154"/>
  <c r="M155" s="1"/>
  <c r="M156" s="1"/>
  <c r="K154"/>
  <c r="D154"/>
  <c r="H154" s="1"/>
  <c r="M153"/>
  <c r="K148"/>
  <c r="J148"/>
  <c r="D148"/>
  <c r="H148" s="1"/>
  <c r="K147"/>
  <c r="J147"/>
  <c r="D147"/>
  <c r="H147" s="1"/>
  <c r="L146"/>
  <c r="L147" s="1"/>
  <c r="L148" s="1"/>
  <c r="L154" s="1"/>
  <c r="L155" s="1"/>
  <c r="L156" s="1"/>
  <c r="K146"/>
  <c r="J146"/>
  <c r="D146"/>
  <c r="H146" s="1"/>
  <c r="K184"/>
  <c r="D184"/>
  <c r="H184" s="1"/>
  <c r="K183"/>
  <c r="D183"/>
  <c r="H183" s="1"/>
  <c r="M182"/>
  <c r="M183" s="1"/>
  <c r="M184" s="1"/>
  <c r="K182"/>
  <c r="D182"/>
  <c r="H182" s="1"/>
  <c r="M181"/>
  <c r="K176"/>
  <c r="J176"/>
  <c r="D176"/>
  <c r="H176" s="1"/>
  <c r="K175"/>
  <c r="J175"/>
  <c r="D175"/>
  <c r="H175" s="1"/>
  <c r="L174"/>
  <c r="L175" s="1"/>
  <c r="L176" s="1"/>
  <c r="L182" s="1"/>
  <c r="L183" s="1"/>
  <c r="L184" s="1"/>
  <c r="K174"/>
  <c r="J174"/>
  <c r="D174"/>
  <c r="H174" s="1"/>
  <c r="K212"/>
  <c r="D212"/>
  <c r="H212" s="1"/>
  <c r="K211"/>
  <c r="D211"/>
  <c r="H211" s="1"/>
  <c r="M210"/>
  <c r="M211" s="1"/>
  <c r="M212" s="1"/>
  <c r="K210"/>
  <c r="D210"/>
  <c r="H210" s="1"/>
  <c r="M209"/>
  <c r="K204"/>
  <c r="J204"/>
  <c r="D204"/>
  <c r="H204" s="1"/>
  <c r="K203"/>
  <c r="J203"/>
  <c r="D203"/>
  <c r="H203" s="1"/>
  <c r="L202"/>
  <c r="L203" s="1"/>
  <c r="L204" s="1"/>
  <c r="L210" s="1"/>
  <c r="L211" s="1"/>
  <c r="L212" s="1"/>
  <c r="K202"/>
  <c r="J202"/>
  <c r="D202"/>
  <c r="H202" s="1"/>
  <c r="D231"/>
  <c r="H231" s="1"/>
  <c r="D230"/>
  <c r="H230" s="1"/>
  <c r="D229"/>
  <c r="H229" s="1"/>
  <c r="K239"/>
  <c r="D239"/>
  <c r="H239" s="1"/>
  <c r="K238"/>
  <c r="D238"/>
  <c r="H238" s="1"/>
  <c r="M237"/>
  <c r="M238" s="1"/>
  <c r="M239" s="1"/>
  <c r="K237"/>
  <c r="D237"/>
  <c r="M236"/>
  <c r="K231"/>
  <c r="J231"/>
  <c r="K230"/>
  <c r="J230"/>
  <c r="L229"/>
  <c r="L230" s="1"/>
  <c r="L231" s="1"/>
  <c r="L237" s="1"/>
  <c r="L238" s="1"/>
  <c r="L239" s="1"/>
  <c r="K229"/>
  <c r="J229"/>
  <c r="D285"/>
  <c r="J285"/>
  <c r="K285"/>
  <c r="L285"/>
  <c r="L286" s="1"/>
  <c r="L287" s="1"/>
  <c r="L293" s="1"/>
  <c r="L294" s="1"/>
  <c r="L295" s="1"/>
  <c r="D286"/>
  <c r="H286" s="1"/>
  <c r="J286"/>
  <c r="K286"/>
  <c r="D287"/>
  <c r="H287" s="1"/>
  <c r="J287"/>
  <c r="K287"/>
  <c r="M292"/>
  <c r="D293"/>
  <c r="H293" s="1"/>
  <c r="K293"/>
  <c r="M293"/>
  <c r="M294" s="1"/>
  <c r="M295" s="1"/>
  <c r="D294"/>
  <c r="H294" s="1"/>
  <c r="K294"/>
  <c r="D295"/>
  <c r="H295" s="1"/>
  <c r="K295"/>
  <c r="D313"/>
  <c r="H313" s="1"/>
  <c r="J313"/>
  <c r="K313"/>
  <c r="L313"/>
  <c r="L314" s="1"/>
  <c r="L315" s="1"/>
  <c r="L321" s="1"/>
  <c r="L322" s="1"/>
  <c r="L323" s="1"/>
  <c r="D314"/>
  <c r="H314" s="1"/>
  <c r="J314"/>
  <c r="K314"/>
  <c r="D315"/>
  <c r="H315" s="1"/>
  <c r="J315"/>
  <c r="K315"/>
  <c r="M320"/>
  <c r="D321"/>
  <c r="H321" s="1"/>
  <c r="K321"/>
  <c r="M321"/>
  <c r="M322" s="1"/>
  <c r="M323" s="1"/>
  <c r="D322"/>
  <c r="K322"/>
  <c r="D323"/>
  <c r="H323" s="1"/>
  <c r="K323"/>
  <c r="D341"/>
  <c r="J341"/>
  <c r="K341"/>
  <c r="L341"/>
  <c r="L342" s="1"/>
  <c r="L343" s="1"/>
  <c r="L349" s="1"/>
  <c r="L350" s="1"/>
  <c r="L351" s="1"/>
  <c r="D342"/>
  <c r="H342" s="1"/>
  <c r="J342"/>
  <c r="K342"/>
  <c r="D343"/>
  <c r="H343" s="1"/>
  <c r="J343"/>
  <c r="K343"/>
  <c r="M348"/>
  <c r="D349"/>
  <c r="H349" s="1"/>
  <c r="K349"/>
  <c r="M349"/>
  <c r="M350" s="1"/>
  <c r="M351" s="1"/>
  <c r="D350"/>
  <c r="H350" s="1"/>
  <c r="K350"/>
  <c r="D351"/>
  <c r="H351" s="1"/>
  <c r="K351"/>
  <c r="D369"/>
  <c r="H369" s="1"/>
  <c r="J369"/>
  <c r="K369"/>
  <c r="L369"/>
  <c r="L370" s="1"/>
  <c r="L371" s="1"/>
  <c r="L377" s="1"/>
  <c r="L378" s="1"/>
  <c r="L379" s="1"/>
  <c r="D370"/>
  <c r="H370" s="1"/>
  <c r="J370"/>
  <c r="K370"/>
  <c r="D371"/>
  <c r="H371" s="1"/>
  <c r="J371"/>
  <c r="K371"/>
  <c r="M376"/>
  <c r="D377"/>
  <c r="H377" s="1"/>
  <c r="K377"/>
  <c r="M377"/>
  <c r="M378" s="1"/>
  <c r="M379" s="1"/>
  <c r="D378"/>
  <c r="H378" s="1"/>
  <c r="K378"/>
  <c r="D379"/>
  <c r="K379"/>
  <c r="D397"/>
  <c r="J397"/>
  <c r="K397"/>
  <c r="L397"/>
  <c r="L398" s="1"/>
  <c r="L399" s="1"/>
  <c r="L405" s="1"/>
  <c r="L406" s="1"/>
  <c r="L407" s="1"/>
  <c r="D398"/>
  <c r="H398" s="1"/>
  <c r="J398"/>
  <c r="K398"/>
  <c r="D399"/>
  <c r="H399" s="1"/>
  <c r="J399"/>
  <c r="K399"/>
  <c r="M404"/>
  <c r="D405"/>
  <c r="H405" s="1"/>
  <c r="K405"/>
  <c r="M405"/>
  <c r="M406" s="1"/>
  <c r="M407" s="1"/>
  <c r="D406"/>
  <c r="H406" s="1"/>
  <c r="K406"/>
  <c r="D407"/>
  <c r="K407"/>
  <c r="D424"/>
  <c r="H424" s="1"/>
  <c r="J424"/>
  <c r="K424"/>
  <c r="L424"/>
  <c r="L425" s="1"/>
  <c r="L426" s="1"/>
  <c r="L432" s="1"/>
  <c r="L433" s="1"/>
  <c r="L434" s="1"/>
  <c r="D425"/>
  <c r="H425" s="1"/>
  <c r="J425"/>
  <c r="K425"/>
  <c r="D426"/>
  <c r="H426" s="1"/>
  <c r="J426"/>
  <c r="K426"/>
  <c r="M431"/>
  <c r="D432"/>
  <c r="K432"/>
  <c r="M432"/>
  <c r="M433" s="1"/>
  <c r="M434" s="1"/>
  <c r="D433"/>
  <c r="H433" s="1"/>
  <c r="K433"/>
  <c r="D434"/>
  <c r="H434" s="1"/>
  <c r="K434"/>
  <c r="D452"/>
  <c r="H452" s="1"/>
  <c r="J452"/>
  <c r="K452"/>
  <c r="L452"/>
  <c r="L453" s="1"/>
  <c r="L454" s="1"/>
  <c r="L460" s="1"/>
  <c r="L461" s="1"/>
  <c r="L462" s="1"/>
  <c r="D453"/>
  <c r="H453" s="1"/>
  <c r="J453"/>
  <c r="K453"/>
  <c r="D454"/>
  <c r="J454"/>
  <c r="K454"/>
  <c r="M459"/>
  <c r="D460"/>
  <c r="H460" s="1"/>
  <c r="K460"/>
  <c r="M460"/>
  <c r="M461" s="1"/>
  <c r="M462" s="1"/>
  <c r="D461"/>
  <c r="H461" s="1"/>
  <c r="K461"/>
  <c r="D462"/>
  <c r="H462" s="1"/>
  <c r="K462"/>
  <c r="D480"/>
  <c r="H480" s="1"/>
  <c r="J480"/>
  <c r="K480"/>
  <c r="L480"/>
  <c r="L481" s="1"/>
  <c r="L482" s="1"/>
  <c r="L488" s="1"/>
  <c r="L489" s="1"/>
  <c r="L490" s="1"/>
  <c r="D481"/>
  <c r="H481" s="1"/>
  <c r="J481"/>
  <c r="K481"/>
  <c r="D482"/>
  <c r="H482" s="1"/>
  <c r="J482"/>
  <c r="K482"/>
  <c r="M487"/>
  <c r="D488"/>
  <c r="K488"/>
  <c r="M488"/>
  <c r="M489" s="1"/>
  <c r="M490" s="1"/>
  <c r="D489"/>
  <c r="H489" s="1"/>
  <c r="K489"/>
  <c r="D490"/>
  <c r="H490" s="1"/>
  <c r="K490"/>
  <c r="D508"/>
  <c r="J508"/>
  <c r="K508"/>
  <c r="L508"/>
  <c r="L509" s="1"/>
  <c r="L510" s="1"/>
  <c r="L516" s="1"/>
  <c r="L517" s="1"/>
  <c r="L518" s="1"/>
  <c r="D509"/>
  <c r="H509" s="1"/>
  <c r="J509"/>
  <c r="K509"/>
  <c r="D510"/>
  <c r="H510" s="1"/>
  <c r="J510"/>
  <c r="K510"/>
  <c r="M515"/>
  <c r="D516"/>
  <c r="H516" s="1"/>
  <c r="K516"/>
  <c r="M516"/>
  <c r="M517" s="1"/>
  <c r="M518" s="1"/>
  <c r="D517"/>
  <c r="H517" s="1"/>
  <c r="K517"/>
  <c r="D518"/>
  <c r="H518" s="1"/>
  <c r="K518"/>
  <c r="D535"/>
  <c r="H535" s="1"/>
  <c r="J535"/>
  <c r="K535"/>
  <c r="L535"/>
  <c r="L536" s="1"/>
  <c r="L537" s="1"/>
  <c r="L543" s="1"/>
  <c r="L544" s="1"/>
  <c r="L545" s="1"/>
  <c r="D536"/>
  <c r="H536" s="1"/>
  <c r="J536"/>
  <c r="K536"/>
  <c r="D537"/>
  <c r="H537" s="1"/>
  <c r="J537"/>
  <c r="K537"/>
  <c r="M542"/>
  <c r="D543"/>
  <c r="H543" s="1"/>
  <c r="K543"/>
  <c r="M543"/>
  <c r="M544" s="1"/>
  <c r="M545" s="1"/>
  <c r="N545" s="1"/>
  <c r="D544"/>
  <c r="H544" s="1"/>
  <c r="K544"/>
  <c r="D545"/>
  <c r="H545" s="1"/>
  <c r="K545"/>
  <c r="D563"/>
  <c r="J563"/>
  <c r="K563"/>
  <c r="L563"/>
  <c r="L564" s="1"/>
  <c r="L565" s="1"/>
  <c r="L571" s="1"/>
  <c r="L572" s="1"/>
  <c r="L573" s="1"/>
  <c r="D564"/>
  <c r="H564" s="1"/>
  <c r="J564"/>
  <c r="K564"/>
  <c r="D565"/>
  <c r="H565" s="1"/>
  <c r="J565"/>
  <c r="K565"/>
  <c r="M570"/>
  <c r="D571"/>
  <c r="H571" s="1"/>
  <c r="K571"/>
  <c r="M571"/>
  <c r="M572" s="1"/>
  <c r="M573" s="1"/>
  <c r="N573" s="1"/>
  <c r="D572"/>
  <c r="K572"/>
  <c r="D573"/>
  <c r="H573" s="1"/>
  <c r="K573"/>
  <c r="D590"/>
  <c r="H590" s="1"/>
  <c r="J590"/>
  <c r="K590"/>
  <c r="L590"/>
  <c r="L591" s="1"/>
  <c r="L592" s="1"/>
  <c r="L598" s="1"/>
  <c r="L599" s="1"/>
  <c r="L600" s="1"/>
  <c r="D591"/>
  <c r="J591"/>
  <c r="K591"/>
  <c r="D592"/>
  <c r="H592" s="1"/>
  <c r="J592"/>
  <c r="K592"/>
  <c r="M597"/>
  <c r="D598"/>
  <c r="H598" s="1"/>
  <c r="K598"/>
  <c r="M598"/>
  <c r="M599" s="1"/>
  <c r="M600" s="1"/>
  <c r="N600" s="1"/>
  <c r="D599"/>
  <c r="H599" s="1"/>
  <c r="K599"/>
  <c r="D600"/>
  <c r="H600" s="1"/>
  <c r="K600"/>
  <c r="D617"/>
  <c r="H617" s="1"/>
  <c r="J617"/>
  <c r="K617"/>
  <c r="L617"/>
  <c r="L618" s="1"/>
  <c r="L619" s="1"/>
  <c r="L625" s="1"/>
  <c r="L626" s="1"/>
  <c r="L627" s="1"/>
  <c r="D618"/>
  <c r="H618" s="1"/>
  <c r="J618"/>
  <c r="K618"/>
  <c r="D619"/>
  <c r="H619" s="1"/>
  <c r="J619"/>
  <c r="K619"/>
  <c r="M624"/>
  <c r="D625"/>
  <c r="H625" s="1"/>
  <c r="K625"/>
  <c r="M625"/>
  <c r="M626" s="1"/>
  <c r="M627" s="1"/>
  <c r="N627" s="1"/>
  <c r="D626"/>
  <c r="H626" s="1"/>
  <c r="K626"/>
  <c r="D627"/>
  <c r="H627" s="1"/>
  <c r="K627"/>
  <c r="D643"/>
  <c r="H643" s="1"/>
  <c r="J643"/>
  <c r="K643"/>
  <c r="L643"/>
  <c r="L644" s="1"/>
  <c r="L645" s="1"/>
  <c r="L651" s="1"/>
  <c r="L652" s="1"/>
  <c r="L653" s="1"/>
  <c r="D644"/>
  <c r="H644" s="1"/>
  <c r="J644"/>
  <c r="K644"/>
  <c r="D645"/>
  <c r="H645" s="1"/>
  <c r="J645"/>
  <c r="K645"/>
  <c r="M650"/>
  <c r="D651"/>
  <c r="H651" s="1"/>
  <c r="K651"/>
  <c r="M651"/>
  <c r="M652" s="1"/>
  <c r="M653" s="1"/>
  <c r="N653" s="1"/>
  <c r="D652"/>
  <c r="H652" s="1"/>
  <c r="K652"/>
  <c r="D653"/>
  <c r="H653" s="1"/>
  <c r="K653"/>
  <c r="D669"/>
  <c r="J669"/>
  <c r="K669"/>
  <c r="L669"/>
  <c r="L670" s="1"/>
  <c r="L671" s="1"/>
  <c r="L677" s="1"/>
  <c r="L678" s="1"/>
  <c r="L679" s="1"/>
  <c r="D670"/>
  <c r="H670" s="1"/>
  <c r="J670"/>
  <c r="K670"/>
  <c r="D671"/>
  <c r="H671" s="1"/>
  <c r="J671"/>
  <c r="K671"/>
  <c r="M676"/>
  <c r="D677"/>
  <c r="H677" s="1"/>
  <c r="K677"/>
  <c r="M677"/>
  <c r="M678" s="1"/>
  <c r="M679" s="1"/>
  <c r="N679" s="1"/>
  <c r="D678"/>
  <c r="K678"/>
  <c r="D679"/>
  <c r="H679" s="1"/>
  <c r="K679"/>
  <c r="D695"/>
  <c r="H695" s="1"/>
  <c r="J695"/>
  <c r="K695"/>
  <c r="L695"/>
  <c r="L696" s="1"/>
  <c r="L697" s="1"/>
  <c r="L703" s="1"/>
  <c r="L704" s="1"/>
  <c r="L705" s="1"/>
  <c r="D696"/>
  <c r="J696"/>
  <c r="K696"/>
  <c r="D697"/>
  <c r="H697" s="1"/>
  <c r="J697"/>
  <c r="K697"/>
  <c r="M702"/>
  <c r="D703"/>
  <c r="H703" s="1"/>
  <c r="K703"/>
  <c r="M703"/>
  <c r="M704" s="1"/>
  <c r="M705" s="1"/>
  <c r="D704"/>
  <c r="H704" s="1"/>
  <c r="K704"/>
  <c r="D705"/>
  <c r="K705"/>
  <c r="D721"/>
  <c r="H721" s="1"/>
  <c r="J721"/>
  <c r="K721"/>
  <c r="L721"/>
  <c r="L722" s="1"/>
  <c r="L723" s="1"/>
  <c r="L729" s="1"/>
  <c r="L730" s="1"/>
  <c r="L731" s="1"/>
  <c r="D722"/>
  <c r="H722" s="1"/>
  <c r="J722"/>
  <c r="K722"/>
  <c r="D723"/>
  <c r="J723"/>
  <c r="K723"/>
  <c r="M728"/>
  <c r="D729"/>
  <c r="H729" s="1"/>
  <c r="K729"/>
  <c r="M729"/>
  <c r="M730" s="1"/>
  <c r="M731" s="1"/>
  <c r="N731" s="1"/>
  <c r="D730"/>
  <c r="H730" s="1"/>
  <c r="K730"/>
  <c r="D731"/>
  <c r="H731" s="1"/>
  <c r="K731"/>
  <c r="D747"/>
  <c r="H747" s="1"/>
  <c r="J747"/>
  <c r="K747"/>
  <c r="L747"/>
  <c r="L748" s="1"/>
  <c r="L749" s="1"/>
  <c r="L755" s="1"/>
  <c r="L756" s="1"/>
  <c r="L757" s="1"/>
  <c r="D748"/>
  <c r="H748" s="1"/>
  <c r="J748"/>
  <c r="K748"/>
  <c r="D749"/>
  <c r="H749" s="1"/>
  <c r="J749"/>
  <c r="K749"/>
  <c r="M754"/>
  <c r="D755"/>
  <c r="H755" s="1"/>
  <c r="K755"/>
  <c r="M755"/>
  <c r="M756" s="1"/>
  <c r="M757" s="1"/>
  <c r="N757" s="1"/>
  <c r="D756"/>
  <c r="K756"/>
  <c r="D757"/>
  <c r="H757" s="1"/>
  <c r="K757"/>
  <c r="D773"/>
  <c r="H773" s="1"/>
  <c r="J773"/>
  <c r="K773"/>
  <c r="L773"/>
  <c r="L774" s="1"/>
  <c r="L775" s="1"/>
  <c r="L781" s="1"/>
  <c r="L782" s="1"/>
  <c r="L783" s="1"/>
  <c r="D774"/>
  <c r="H774" s="1"/>
  <c r="J774"/>
  <c r="K774"/>
  <c r="D775"/>
  <c r="H775" s="1"/>
  <c r="J775"/>
  <c r="K775"/>
  <c r="M780"/>
  <c r="D781"/>
  <c r="H781" s="1"/>
  <c r="K781"/>
  <c r="M781"/>
  <c r="M782" s="1"/>
  <c r="M783" s="1"/>
  <c r="N783" s="1"/>
  <c r="D782"/>
  <c r="K782"/>
  <c r="D783"/>
  <c r="H783" s="1"/>
  <c r="K783"/>
  <c r="D799"/>
  <c r="H799" s="1"/>
  <c r="J799"/>
  <c r="K799"/>
  <c r="L799"/>
  <c r="L800" s="1"/>
  <c r="L801" s="1"/>
  <c r="L807" s="1"/>
  <c r="L808" s="1"/>
  <c r="L809" s="1"/>
  <c r="D800"/>
  <c r="J800"/>
  <c r="K800"/>
  <c r="D801"/>
  <c r="H801" s="1"/>
  <c r="J801"/>
  <c r="K801"/>
  <c r="M806"/>
  <c r="D807"/>
  <c r="H807" s="1"/>
  <c r="K807"/>
  <c r="M807"/>
  <c r="M808" s="1"/>
  <c r="M809" s="1"/>
  <c r="N809" s="1"/>
  <c r="D808"/>
  <c r="K808"/>
  <c r="D809"/>
  <c r="H809" s="1"/>
  <c r="K809"/>
  <c r="K267"/>
  <c r="D267"/>
  <c r="H267" s="1"/>
  <c r="K266"/>
  <c r="D266"/>
  <c r="H266" s="1"/>
  <c r="M265"/>
  <c r="M266" s="1"/>
  <c r="M267" s="1"/>
  <c r="K265"/>
  <c r="D265"/>
  <c r="H265" s="1"/>
  <c r="M264"/>
  <c r="K259"/>
  <c r="J259"/>
  <c r="D259"/>
  <c r="H259" s="1"/>
  <c r="K258"/>
  <c r="J258"/>
  <c r="D258"/>
  <c r="H258" s="1"/>
  <c r="L257"/>
  <c r="L258" s="1"/>
  <c r="L259" s="1"/>
  <c r="L265" s="1"/>
  <c r="L266" s="1"/>
  <c r="L267" s="1"/>
  <c r="K257"/>
  <c r="J257"/>
  <c r="D257"/>
  <c r="H257" s="1"/>
  <c r="K17" i="1"/>
  <c r="D17"/>
  <c r="H17" s="1"/>
  <c r="K16"/>
  <c r="D16"/>
  <c r="H16" s="1"/>
  <c r="M15"/>
  <c r="M16" s="1"/>
  <c r="M17" s="1"/>
  <c r="N17" s="1"/>
  <c r="K15"/>
  <c r="D15"/>
  <c r="M14"/>
  <c r="K9"/>
  <c r="J9"/>
  <c r="D9"/>
  <c r="H9" s="1"/>
  <c r="K8"/>
  <c r="J8"/>
  <c r="D8"/>
  <c r="H8" s="1"/>
  <c r="L7"/>
  <c r="L8" s="1"/>
  <c r="L9" s="1"/>
  <c r="L15" s="1"/>
  <c r="L16" s="1"/>
  <c r="L17" s="1"/>
  <c r="K7"/>
  <c r="J7"/>
  <c r="D7"/>
  <c r="K46"/>
  <c r="D46"/>
  <c r="H46" s="1"/>
  <c r="K45"/>
  <c r="D45"/>
  <c r="H45" s="1"/>
  <c r="M44"/>
  <c r="M45" s="1"/>
  <c r="M46" s="1"/>
  <c r="N46" s="1"/>
  <c r="K44"/>
  <c r="D44"/>
  <c r="H44" s="1"/>
  <c r="M43"/>
  <c r="K38"/>
  <c r="J38"/>
  <c r="D38"/>
  <c r="H38" s="1"/>
  <c r="K37"/>
  <c r="J37"/>
  <c r="D37"/>
  <c r="H37" s="1"/>
  <c r="L36"/>
  <c r="L37" s="1"/>
  <c r="L38" s="1"/>
  <c r="L44" s="1"/>
  <c r="L45" s="1"/>
  <c r="L46" s="1"/>
  <c r="K36"/>
  <c r="J36"/>
  <c r="D36"/>
  <c r="K72"/>
  <c r="D72"/>
  <c r="H72" s="1"/>
  <c r="K71"/>
  <c r="D71"/>
  <c r="H71" s="1"/>
  <c r="M70"/>
  <c r="M71" s="1"/>
  <c r="M72" s="1"/>
  <c r="N72" s="1"/>
  <c r="K70"/>
  <c r="D70"/>
  <c r="H70" s="1"/>
  <c r="M69"/>
  <c r="K64"/>
  <c r="J64"/>
  <c r="D64"/>
  <c r="H64" s="1"/>
  <c r="K63"/>
  <c r="J63"/>
  <c r="D63"/>
  <c r="H63" s="1"/>
  <c r="L62"/>
  <c r="L63" s="1"/>
  <c r="L64" s="1"/>
  <c r="L70" s="1"/>
  <c r="L71" s="1"/>
  <c r="L72" s="1"/>
  <c r="K62"/>
  <c r="J62"/>
  <c r="D62"/>
  <c r="H62" s="1"/>
  <c r="K99"/>
  <c r="D99"/>
  <c r="H99" s="1"/>
  <c r="K98"/>
  <c r="D98"/>
  <c r="H98" s="1"/>
  <c r="M97"/>
  <c r="M98" s="1"/>
  <c r="M99" s="1"/>
  <c r="N99" s="1"/>
  <c r="K97"/>
  <c r="D97"/>
  <c r="M96"/>
  <c r="K91"/>
  <c r="J91"/>
  <c r="D91"/>
  <c r="H91" s="1"/>
  <c r="K90"/>
  <c r="J90"/>
  <c r="D90"/>
  <c r="H90" s="1"/>
  <c r="L89"/>
  <c r="L90" s="1"/>
  <c r="L91" s="1"/>
  <c r="L97" s="1"/>
  <c r="L98" s="1"/>
  <c r="L99" s="1"/>
  <c r="K89"/>
  <c r="J89"/>
  <c r="D89"/>
  <c r="K126"/>
  <c r="D126"/>
  <c r="H126" s="1"/>
  <c r="K125"/>
  <c r="D125"/>
  <c r="H125" s="1"/>
  <c r="M124"/>
  <c r="M125" s="1"/>
  <c r="M126" s="1"/>
  <c r="N126" s="1"/>
  <c r="K124"/>
  <c r="D124"/>
  <c r="M123"/>
  <c r="K118"/>
  <c r="J118"/>
  <c r="D118"/>
  <c r="H118" s="1"/>
  <c r="K117"/>
  <c r="J117"/>
  <c r="D117"/>
  <c r="H117" s="1"/>
  <c r="L116"/>
  <c r="L117" s="1"/>
  <c r="L118" s="1"/>
  <c r="L124" s="1"/>
  <c r="L125" s="1"/>
  <c r="L126" s="1"/>
  <c r="K116"/>
  <c r="J116"/>
  <c r="D116"/>
  <c r="K153"/>
  <c r="D153"/>
  <c r="H153" s="1"/>
  <c r="K152"/>
  <c r="D152"/>
  <c r="H152" s="1"/>
  <c r="M151"/>
  <c r="M152" s="1"/>
  <c r="M153" s="1"/>
  <c r="N153" s="1"/>
  <c r="K151"/>
  <c r="D151"/>
  <c r="H151" s="1"/>
  <c r="M150"/>
  <c r="K145"/>
  <c r="J145"/>
  <c r="D145"/>
  <c r="H145" s="1"/>
  <c r="K144"/>
  <c r="J144"/>
  <c r="D144"/>
  <c r="H144" s="1"/>
  <c r="L143"/>
  <c r="L144" s="1"/>
  <c r="L145" s="1"/>
  <c r="L151" s="1"/>
  <c r="L152" s="1"/>
  <c r="L153" s="1"/>
  <c r="K143"/>
  <c r="J143"/>
  <c r="D143"/>
  <c r="K180"/>
  <c r="D180"/>
  <c r="H180" s="1"/>
  <c r="K179"/>
  <c r="D179"/>
  <c r="H179" s="1"/>
  <c r="M178"/>
  <c r="M179" s="1"/>
  <c r="M180" s="1"/>
  <c r="N180" s="1"/>
  <c r="K178"/>
  <c r="D178"/>
  <c r="H178" s="1"/>
  <c r="M177"/>
  <c r="K172"/>
  <c r="J172"/>
  <c r="D172"/>
  <c r="H172" s="1"/>
  <c r="K171"/>
  <c r="J171"/>
  <c r="D171"/>
  <c r="H171" s="1"/>
  <c r="L170"/>
  <c r="L171" s="1"/>
  <c r="L172" s="1"/>
  <c r="L178" s="1"/>
  <c r="L179" s="1"/>
  <c r="L180" s="1"/>
  <c r="K170"/>
  <c r="J170"/>
  <c r="D170"/>
  <c r="D197"/>
  <c r="D198"/>
  <c r="H198" s="1"/>
  <c r="D199"/>
  <c r="K207"/>
  <c r="D207"/>
  <c r="H207" s="1"/>
  <c r="K206"/>
  <c r="D206"/>
  <c r="H206" s="1"/>
  <c r="M205"/>
  <c r="M206" s="1"/>
  <c r="M207" s="1"/>
  <c r="N207" s="1"/>
  <c r="K205"/>
  <c r="D205"/>
  <c r="M204"/>
  <c r="K199"/>
  <c r="J199"/>
  <c r="K198"/>
  <c r="J198"/>
  <c r="L197"/>
  <c r="L198" s="1"/>
  <c r="L199" s="1"/>
  <c r="L205" s="1"/>
  <c r="L206" s="1"/>
  <c r="L207" s="1"/>
  <c r="K197"/>
  <c r="J197"/>
  <c r="K233"/>
  <c r="D233"/>
  <c r="H233" s="1"/>
  <c r="K232"/>
  <c r="D232"/>
  <c r="H232" s="1"/>
  <c r="M231"/>
  <c r="M232" s="1"/>
  <c r="M233" s="1"/>
  <c r="N233" s="1"/>
  <c r="K231"/>
  <c r="D231"/>
  <c r="H231" s="1"/>
  <c r="M230"/>
  <c r="K225"/>
  <c r="J225"/>
  <c r="D225"/>
  <c r="H225" s="1"/>
  <c r="K224"/>
  <c r="J224"/>
  <c r="D224"/>
  <c r="H224" s="1"/>
  <c r="L223"/>
  <c r="L224" s="1"/>
  <c r="L225" s="1"/>
  <c r="L231" s="1"/>
  <c r="L232" s="1"/>
  <c r="L233" s="1"/>
  <c r="K223"/>
  <c r="J223"/>
  <c r="D223"/>
  <c r="K260"/>
  <c r="D260"/>
  <c r="H260" s="1"/>
  <c r="K259"/>
  <c r="D259"/>
  <c r="H259" s="1"/>
  <c r="M258"/>
  <c r="M259" s="1"/>
  <c r="M260" s="1"/>
  <c r="N260" s="1"/>
  <c r="K258"/>
  <c r="D258"/>
  <c r="M257"/>
  <c r="K252"/>
  <c r="J252"/>
  <c r="D252"/>
  <c r="H252" s="1"/>
  <c r="K251"/>
  <c r="J251"/>
  <c r="D251"/>
  <c r="H251" s="1"/>
  <c r="L250"/>
  <c r="L251" s="1"/>
  <c r="L252" s="1"/>
  <c r="L258" s="1"/>
  <c r="L259" s="1"/>
  <c r="L260" s="1"/>
  <c r="K250"/>
  <c r="J250"/>
  <c r="D250"/>
  <c r="H250" s="1"/>
  <c r="K287"/>
  <c r="D287"/>
  <c r="H287" s="1"/>
  <c r="K286"/>
  <c r="D286"/>
  <c r="H286" s="1"/>
  <c r="M285"/>
  <c r="M286" s="1"/>
  <c r="M287" s="1"/>
  <c r="N287" s="1"/>
  <c r="K285"/>
  <c r="D285"/>
  <c r="H285" s="1"/>
  <c r="M284"/>
  <c r="K279"/>
  <c r="J279"/>
  <c r="D279"/>
  <c r="H279" s="1"/>
  <c r="K278"/>
  <c r="J278"/>
  <c r="D278"/>
  <c r="H278" s="1"/>
  <c r="L277"/>
  <c r="L278" s="1"/>
  <c r="L279" s="1"/>
  <c r="L285" s="1"/>
  <c r="L286" s="1"/>
  <c r="L287" s="1"/>
  <c r="K277"/>
  <c r="J277"/>
  <c r="D277"/>
  <c r="H277" s="1"/>
  <c r="K314"/>
  <c r="D314"/>
  <c r="H314" s="1"/>
  <c r="K313"/>
  <c r="D313"/>
  <c r="H313" s="1"/>
  <c r="M312"/>
  <c r="M313" s="1"/>
  <c r="M314" s="1"/>
  <c r="N314" s="1"/>
  <c r="K312"/>
  <c r="D312"/>
  <c r="M311"/>
  <c r="K306"/>
  <c r="J306"/>
  <c r="D306"/>
  <c r="H306" s="1"/>
  <c r="K305"/>
  <c r="J305"/>
  <c r="D305"/>
  <c r="H305" s="1"/>
  <c r="L304"/>
  <c r="L305" s="1"/>
  <c r="L306" s="1"/>
  <c r="L312" s="1"/>
  <c r="L313" s="1"/>
  <c r="L314" s="1"/>
  <c r="K304"/>
  <c r="J304"/>
  <c r="D304"/>
  <c r="K341"/>
  <c r="D341"/>
  <c r="H341" s="1"/>
  <c r="K340"/>
  <c r="D340"/>
  <c r="H340" s="1"/>
  <c r="M339"/>
  <c r="M340" s="1"/>
  <c r="M341" s="1"/>
  <c r="N341" s="1"/>
  <c r="K339"/>
  <c r="D339"/>
  <c r="M338"/>
  <c r="K333"/>
  <c r="J333"/>
  <c r="D333"/>
  <c r="H333" s="1"/>
  <c r="K332"/>
  <c r="J332"/>
  <c r="D332"/>
  <c r="H332" s="1"/>
  <c r="L331"/>
  <c r="L332" s="1"/>
  <c r="L333" s="1"/>
  <c r="L339" s="1"/>
  <c r="L340" s="1"/>
  <c r="L341" s="1"/>
  <c r="K331"/>
  <c r="J331"/>
  <c r="D331"/>
  <c r="H331" s="1"/>
  <c r="K368"/>
  <c r="D368"/>
  <c r="H368" s="1"/>
  <c r="K367"/>
  <c r="D367"/>
  <c r="H367" s="1"/>
  <c r="M366"/>
  <c r="M367" s="1"/>
  <c r="M368" s="1"/>
  <c r="N368" s="1"/>
  <c r="K366"/>
  <c r="D366"/>
  <c r="M365"/>
  <c r="K360"/>
  <c r="J360"/>
  <c r="D360"/>
  <c r="H360" s="1"/>
  <c r="K359"/>
  <c r="J359"/>
  <c r="D359"/>
  <c r="H359" s="1"/>
  <c r="L358"/>
  <c r="L359" s="1"/>
  <c r="L360" s="1"/>
  <c r="L366" s="1"/>
  <c r="L367" s="1"/>
  <c r="L368" s="1"/>
  <c r="K358"/>
  <c r="J358"/>
  <c r="D358"/>
  <c r="H358" s="1"/>
  <c r="K395"/>
  <c r="D395"/>
  <c r="H395" s="1"/>
  <c r="K394"/>
  <c r="D394"/>
  <c r="H394" s="1"/>
  <c r="M393"/>
  <c r="M394" s="1"/>
  <c r="M395" s="1"/>
  <c r="N395" s="1"/>
  <c r="K393"/>
  <c r="D393"/>
  <c r="H393" s="1"/>
  <c r="M392"/>
  <c r="K387"/>
  <c r="J387"/>
  <c r="D387"/>
  <c r="H387" s="1"/>
  <c r="K386"/>
  <c r="J386"/>
  <c r="D386"/>
  <c r="H386" s="1"/>
  <c r="L385"/>
  <c r="L386" s="1"/>
  <c r="L387" s="1"/>
  <c r="L393" s="1"/>
  <c r="L394" s="1"/>
  <c r="L395" s="1"/>
  <c r="K385"/>
  <c r="J385"/>
  <c r="D385"/>
  <c r="M419"/>
  <c r="M420"/>
  <c r="M421" s="1"/>
  <c r="M422" s="1"/>
  <c r="K422"/>
  <c r="D422"/>
  <c r="H422" s="1"/>
  <c r="K421"/>
  <c r="D421"/>
  <c r="H421" s="1"/>
  <c r="K420"/>
  <c r="D420"/>
  <c r="H420" s="1"/>
  <c r="K414"/>
  <c r="J414"/>
  <c r="D414"/>
  <c r="H414" s="1"/>
  <c r="K413"/>
  <c r="J413"/>
  <c r="D413"/>
  <c r="H413" s="1"/>
  <c r="L412"/>
  <c r="L413" s="1"/>
  <c r="L414" s="1"/>
  <c r="L420" s="1"/>
  <c r="L421" s="1"/>
  <c r="L422" s="1"/>
  <c r="K412"/>
  <c r="J412"/>
  <c r="D412"/>
  <c r="K449"/>
  <c r="D449"/>
  <c r="H449" s="1"/>
  <c r="K448"/>
  <c r="D448"/>
  <c r="H448" s="1"/>
  <c r="M447"/>
  <c r="M448" s="1"/>
  <c r="M449" s="1"/>
  <c r="N449" s="1"/>
  <c r="K447"/>
  <c r="D447"/>
  <c r="M446"/>
  <c r="K441"/>
  <c r="J441"/>
  <c r="D441"/>
  <c r="H441" s="1"/>
  <c r="K440"/>
  <c r="J440"/>
  <c r="D440"/>
  <c r="H440" s="1"/>
  <c r="L439"/>
  <c r="L440" s="1"/>
  <c r="L441" s="1"/>
  <c r="L447" s="1"/>
  <c r="L448" s="1"/>
  <c r="L449" s="1"/>
  <c r="K439"/>
  <c r="J439"/>
  <c r="D439"/>
  <c r="H439" s="1"/>
  <c r="K476"/>
  <c r="D476"/>
  <c r="H476" s="1"/>
  <c r="K475"/>
  <c r="D475"/>
  <c r="H475" s="1"/>
  <c r="M474"/>
  <c r="M475" s="1"/>
  <c r="M476" s="1"/>
  <c r="N476" s="1"/>
  <c r="K474"/>
  <c r="D474"/>
  <c r="M473"/>
  <c r="K468"/>
  <c r="J468"/>
  <c r="D468"/>
  <c r="H468" s="1"/>
  <c r="K467"/>
  <c r="J467"/>
  <c r="D467"/>
  <c r="H467" s="1"/>
  <c r="L466"/>
  <c r="L467" s="1"/>
  <c r="L468" s="1"/>
  <c r="L474" s="1"/>
  <c r="L475" s="1"/>
  <c r="L476" s="1"/>
  <c r="K466"/>
  <c r="J466"/>
  <c r="D466"/>
  <c r="K503"/>
  <c r="D503"/>
  <c r="H503" s="1"/>
  <c r="K502"/>
  <c r="D502"/>
  <c r="H502" s="1"/>
  <c r="M501"/>
  <c r="M502" s="1"/>
  <c r="M503" s="1"/>
  <c r="N503" s="1"/>
  <c r="K501"/>
  <c r="D501"/>
  <c r="M500"/>
  <c r="K495"/>
  <c r="J495"/>
  <c r="D495"/>
  <c r="H495" s="1"/>
  <c r="K494"/>
  <c r="J494"/>
  <c r="D494"/>
  <c r="H494" s="1"/>
  <c r="L493"/>
  <c r="L494" s="1"/>
  <c r="L495" s="1"/>
  <c r="L501" s="1"/>
  <c r="L502" s="1"/>
  <c r="L503" s="1"/>
  <c r="K493"/>
  <c r="J493"/>
  <c r="D493"/>
  <c r="H493" s="1"/>
  <c r="K529"/>
  <c r="D529"/>
  <c r="H529" s="1"/>
  <c r="K528"/>
  <c r="D528"/>
  <c r="H528" s="1"/>
  <c r="M527"/>
  <c r="M528" s="1"/>
  <c r="M529" s="1"/>
  <c r="N529" s="1"/>
  <c r="K527"/>
  <c r="D527"/>
  <c r="M526"/>
  <c r="K521"/>
  <c r="J521"/>
  <c r="D521"/>
  <c r="H521" s="1"/>
  <c r="K520"/>
  <c r="J520"/>
  <c r="D520"/>
  <c r="H520" s="1"/>
  <c r="L519"/>
  <c r="L520" s="1"/>
  <c r="L521" s="1"/>
  <c r="L527" s="1"/>
  <c r="L528" s="1"/>
  <c r="L529" s="1"/>
  <c r="K519"/>
  <c r="J519"/>
  <c r="D519"/>
  <c r="H519" s="1"/>
  <c r="K556"/>
  <c r="D556"/>
  <c r="H556" s="1"/>
  <c r="K555"/>
  <c r="D555"/>
  <c r="H555" s="1"/>
  <c r="M554"/>
  <c r="M555" s="1"/>
  <c r="M556" s="1"/>
  <c r="N556" s="1"/>
  <c r="K554"/>
  <c r="D554"/>
  <c r="M553"/>
  <c r="K548"/>
  <c r="J548"/>
  <c r="D548"/>
  <c r="H548" s="1"/>
  <c r="K547"/>
  <c r="J547"/>
  <c r="D547"/>
  <c r="H547" s="1"/>
  <c r="L546"/>
  <c r="L547" s="1"/>
  <c r="L548" s="1"/>
  <c r="L554" s="1"/>
  <c r="L555" s="1"/>
  <c r="L556" s="1"/>
  <c r="K546"/>
  <c r="J546"/>
  <c r="D546"/>
  <c r="K583"/>
  <c r="K609"/>
  <c r="K608"/>
  <c r="K607"/>
  <c r="K628"/>
  <c r="K627"/>
  <c r="K634"/>
  <c r="K635"/>
  <c r="K636"/>
  <c r="K582"/>
  <c r="K581"/>
  <c r="D583"/>
  <c r="H583" s="1"/>
  <c r="D582"/>
  <c r="H582" s="1"/>
  <c r="M581"/>
  <c r="M582" s="1"/>
  <c r="M583" s="1"/>
  <c r="N583" s="1"/>
  <c r="D581"/>
  <c r="M580"/>
  <c r="K575"/>
  <c r="J575"/>
  <c r="D575"/>
  <c r="H575" s="1"/>
  <c r="K574"/>
  <c r="J574"/>
  <c r="D574"/>
  <c r="H574" s="1"/>
  <c r="L573"/>
  <c r="L574" s="1"/>
  <c r="L575" s="1"/>
  <c r="L581" s="1"/>
  <c r="L582" s="1"/>
  <c r="L583" s="1"/>
  <c r="K573"/>
  <c r="J573"/>
  <c r="D573"/>
  <c r="H573" s="1"/>
  <c r="D609"/>
  <c r="H609" s="1"/>
  <c r="D608"/>
  <c r="H608" s="1"/>
  <c r="M607"/>
  <c r="M608" s="1"/>
  <c r="M609" s="1"/>
  <c r="N609" s="1"/>
  <c r="D607"/>
  <c r="M606"/>
  <c r="K601"/>
  <c r="J601"/>
  <c r="D601"/>
  <c r="H601" s="1"/>
  <c r="K600"/>
  <c r="J600"/>
  <c r="D600"/>
  <c r="H600" s="1"/>
  <c r="L599"/>
  <c r="L600" s="1"/>
  <c r="L601" s="1"/>
  <c r="L607" s="1"/>
  <c r="L608" s="1"/>
  <c r="L609" s="1"/>
  <c r="K599"/>
  <c r="J599"/>
  <c r="D599"/>
  <c r="M633"/>
  <c r="M634"/>
  <c r="M635" s="1"/>
  <c r="M636" s="1"/>
  <c r="N636" s="1"/>
  <c r="K626"/>
  <c r="D636"/>
  <c r="H636" s="1"/>
  <c r="D635"/>
  <c r="H635" s="1"/>
  <c r="D634"/>
  <c r="H634" s="1"/>
  <c r="J628"/>
  <c r="D628"/>
  <c r="H628" s="1"/>
  <c r="J627"/>
  <c r="D627"/>
  <c r="H627" s="1"/>
  <c r="L626"/>
  <c r="L627" s="1"/>
  <c r="L628" s="1"/>
  <c r="L634" s="1"/>
  <c r="L635" s="1"/>
  <c r="L636" s="1"/>
  <c r="J626"/>
  <c r="D626"/>
  <c r="H626" s="1"/>
  <c r="K662"/>
  <c r="D662"/>
  <c r="H662" s="1"/>
  <c r="K661"/>
  <c r="D661"/>
  <c r="H661" s="1"/>
  <c r="M660"/>
  <c r="M661" s="1"/>
  <c r="M662" s="1"/>
  <c r="K660"/>
  <c r="D660"/>
  <c r="H660" s="1"/>
  <c r="M659"/>
  <c r="K654"/>
  <c r="J654"/>
  <c r="D654"/>
  <c r="H654" s="1"/>
  <c r="K653"/>
  <c r="J653"/>
  <c r="D653"/>
  <c r="H653" s="1"/>
  <c r="L652"/>
  <c r="L653" s="1"/>
  <c r="L654" s="1"/>
  <c r="L660" s="1"/>
  <c r="L661" s="1"/>
  <c r="L662" s="1"/>
  <c r="K652"/>
  <c r="J652"/>
  <c r="D652"/>
  <c r="H11" i="4" l="1"/>
  <c r="D24" s="1"/>
  <c r="D25" s="1"/>
  <c r="J11"/>
  <c r="M20" s="1"/>
  <c r="D19"/>
  <c r="H16"/>
  <c r="H19" s="1"/>
  <c r="D26" s="1"/>
  <c r="D11"/>
  <c r="J39"/>
  <c r="M48" s="1"/>
  <c r="D47"/>
  <c r="H47"/>
  <c r="D54" s="1"/>
  <c r="H39"/>
  <c r="D52" s="1"/>
  <c r="D53" s="1"/>
  <c r="D39"/>
  <c r="J67"/>
  <c r="M76" s="1"/>
  <c r="H75"/>
  <c r="D82" s="1"/>
  <c r="D75"/>
  <c r="H67"/>
  <c r="D80" s="1"/>
  <c r="D81" s="1"/>
  <c r="D67"/>
  <c r="J94"/>
  <c r="M103" s="1"/>
  <c r="D102"/>
  <c r="H94"/>
  <c r="D107" s="1"/>
  <c r="D108" s="1"/>
  <c r="H102"/>
  <c r="D109" s="1"/>
  <c r="D94"/>
  <c r="J122"/>
  <c r="M131" s="1"/>
  <c r="H130"/>
  <c r="D137" s="1"/>
  <c r="D130"/>
  <c r="H122"/>
  <c r="D135" s="1"/>
  <c r="D136" s="1"/>
  <c r="D122"/>
  <c r="J149"/>
  <c r="M158" s="1"/>
  <c r="H157"/>
  <c r="D164" s="1"/>
  <c r="D157"/>
  <c r="H149"/>
  <c r="D162" s="1"/>
  <c r="D163" s="1"/>
  <c r="D149"/>
  <c r="J593"/>
  <c r="M602" s="1"/>
  <c r="D566"/>
  <c r="J205"/>
  <c r="M214" s="1"/>
  <c r="J511"/>
  <c r="M520" s="1"/>
  <c r="D574"/>
  <c r="J177"/>
  <c r="M186" s="1"/>
  <c r="H185"/>
  <c r="D192" s="1"/>
  <c r="D185"/>
  <c r="H177"/>
  <c r="D190" s="1"/>
  <c r="D191" s="1"/>
  <c r="D177"/>
  <c r="D400"/>
  <c r="H601"/>
  <c r="D608" s="1"/>
  <c r="J288"/>
  <c r="M297" s="1"/>
  <c r="D758"/>
  <c r="D344"/>
  <c r="J344"/>
  <c r="M353" s="1"/>
  <c r="D810"/>
  <c r="J802"/>
  <c r="M811" s="1"/>
  <c r="D680"/>
  <c r="D213"/>
  <c r="H213"/>
  <c r="D220" s="1"/>
  <c r="H205"/>
  <c r="D218" s="1"/>
  <c r="D219" s="1"/>
  <c r="D205"/>
  <c r="D324"/>
  <c r="H397"/>
  <c r="H400" s="1"/>
  <c r="D413" s="1"/>
  <c r="D414" s="1"/>
  <c r="J455"/>
  <c r="M464" s="1"/>
  <c r="H563"/>
  <c r="H566" s="1"/>
  <c r="D579" s="1"/>
  <c r="D580" s="1"/>
  <c r="J483"/>
  <c r="M492" s="1"/>
  <c r="H483"/>
  <c r="D496" s="1"/>
  <c r="D497" s="1"/>
  <c r="D698"/>
  <c r="D654"/>
  <c r="J698"/>
  <c r="N707" s="1"/>
  <c r="J427"/>
  <c r="M436" s="1"/>
  <c r="J400"/>
  <c r="M409" s="1"/>
  <c r="D316"/>
  <c r="H296"/>
  <c r="D303" s="1"/>
  <c r="D593"/>
  <c r="H750"/>
  <c r="D763" s="1"/>
  <c r="D764" s="1"/>
  <c r="D724"/>
  <c r="J566"/>
  <c r="M575" s="1"/>
  <c r="H232"/>
  <c r="D245" s="1"/>
  <c r="D246" s="1"/>
  <c r="J232"/>
  <c r="M241" s="1"/>
  <c r="D240"/>
  <c r="D232"/>
  <c r="H237"/>
  <c r="H240" s="1"/>
  <c r="D247" s="1"/>
  <c r="H427"/>
  <c r="D440" s="1"/>
  <c r="D441" s="1"/>
  <c r="D288"/>
  <c r="D628"/>
  <c r="H628"/>
  <c r="D635" s="1"/>
  <c r="D538"/>
  <c r="H352"/>
  <c r="D359" s="1"/>
  <c r="H341"/>
  <c r="H344" s="1"/>
  <c r="D357" s="1"/>
  <c r="D358" s="1"/>
  <c r="D784"/>
  <c r="D750"/>
  <c r="J776"/>
  <c r="M785" s="1"/>
  <c r="J724"/>
  <c r="N733" s="1"/>
  <c r="H620"/>
  <c r="D633" s="1"/>
  <c r="D634" s="1"/>
  <c r="H546"/>
  <c r="D553" s="1"/>
  <c r="D463"/>
  <c r="J316"/>
  <c r="M325" s="1"/>
  <c r="D491"/>
  <c r="H322"/>
  <c r="H324" s="1"/>
  <c r="D331" s="1"/>
  <c r="H808"/>
  <c r="H810" s="1"/>
  <c r="D817" s="1"/>
  <c r="D802"/>
  <c r="J750"/>
  <c r="M759" s="1"/>
  <c r="H488"/>
  <c r="H491" s="1"/>
  <c r="D498" s="1"/>
  <c r="D732"/>
  <c r="D646"/>
  <c r="D483"/>
  <c r="D435"/>
  <c r="D380"/>
  <c r="J620"/>
  <c r="N629" s="1"/>
  <c r="D455"/>
  <c r="D408"/>
  <c r="J372"/>
  <c r="M381" s="1"/>
  <c r="D706"/>
  <c r="J672"/>
  <c r="M681" s="1"/>
  <c r="D672"/>
  <c r="J646"/>
  <c r="M655" s="1"/>
  <c r="D546"/>
  <c r="J538"/>
  <c r="M547" s="1"/>
  <c r="D511"/>
  <c r="H316"/>
  <c r="D329" s="1"/>
  <c r="D330" s="1"/>
  <c r="H776"/>
  <c r="D789" s="1"/>
  <c r="D790" s="1"/>
  <c r="H646"/>
  <c r="D659" s="1"/>
  <c r="D660" s="1"/>
  <c r="H463"/>
  <c r="D470" s="1"/>
  <c r="N705"/>
  <c r="H519"/>
  <c r="D526" s="1"/>
  <c r="H732"/>
  <c r="D739" s="1"/>
  <c r="H372"/>
  <c r="D385" s="1"/>
  <c r="D386" s="1"/>
  <c r="H538"/>
  <c r="D551" s="1"/>
  <c r="D552" s="1"/>
  <c r="H654"/>
  <c r="D661" s="1"/>
  <c r="H723"/>
  <c r="H724" s="1"/>
  <c r="D737" s="1"/>
  <c r="D738" s="1"/>
  <c r="H705"/>
  <c r="H706" s="1"/>
  <c r="D713" s="1"/>
  <c r="H696"/>
  <c r="H698" s="1"/>
  <c r="D711" s="1"/>
  <c r="D712" s="1"/>
  <c r="H678"/>
  <c r="H680" s="1"/>
  <c r="D687" s="1"/>
  <c r="H669"/>
  <c r="H672" s="1"/>
  <c r="D685" s="1"/>
  <c r="D686" s="1"/>
  <c r="D620"/>
  <c r="H508"/>
  <c r="H511" s="1"/>
  <c r="D524" s="1"/>
  <c r="D525" s="1"/>
  <c r="H454"/>
  <c r="H455" s="1"/>
  <c r="D468" s="1"/>
  <c r="D469" s="1"/>
  <c r="H432"/>
  <c r="H435" s="1"/>
  <c r="D442" s="1"/>
  <c r="H379"/>
  <c r="H380" s="1"/>
  <c r="D387" s="1"/>
  <c r="H285"/>
  <c r="H288" s="1"/>
  <c r="D301" s="1"/>
  <c r="D302" s="1"/>
  <c r="H756"/>
  <c r="H758" s="1"/>
  <c r="D765" s="1"/>
  <c r="D601"/>
  <c r="D519"/>
  <c r="H407"/>
  <c r="H408" s="1"/>
  <c r="D415" s="1"/>
  <c r="D372"/>
  <c r="D296"/>
  <c r="D776"/>
  <c r="D427"/>
  <c r="D352"/>
  <c r="H800"/>
  <c r="H802" s="1"/>
  <c r="D815" s="1"/>
  <c r="D816" s="1"/>
  <c r="H782"/>
  <c r="H784" s="1"/>
  <c r="D791" s="1"/>
  <c r="H591"/>
  <c r="H593" s="1"/>
  <c r="D606" s="1"/>
  <c r="D607" s="1"/>
  <c r="H572"/>
  <c r="H574" s="1"/>
  <c r="D581" s="1"/>
  <c r="J260"/>
  <c r="M269" s="1"/>
  <c r="H268"/>
  <c r="D275" s="1"/>
  <c r="H260"/>
  <c r="D273" s="1"/>
  <c r="D274" s="1"/>
  <c r="D260"/>
  <c r="D268"/>
  <c r="D18" i="1"/>
  <c r="J10"/>
  <c r="N19" s="1"/>
  <c r="D10"/>
  <c r="H7"/>
  <c r="H10" s="1"/>
  <c r="D23" s="1"/>
  <c r="D24" s="1"/>
  <c r="H15"/>
  <c r="H18" s="1"/>
  <c r="D25" s="1"/>
  <c r="J39"/>
  <c r="M48" s="1"/>
  <c r="D39"/>
  <c r="H47"/>
  <c r="D54" s="1"/>
  <c r="D47"/>
  <c r="H36"/>
  <c r="H39" s="1"/>
  <c r="D52" s="1"/>
  <c r="D53" s="1"/>
  <c r="D73"/>
  <c r="D65"/>
  <c r="J65"/>
  <c r="N74" s="1"/>
  <c r="H73"/>
  <c r="D80" s="1"/>
  <c r="H65"/>
  <c r="D78" s="1"/>
  <c r="D79" s="1"/>
  <c r="D100"/>
  <c r="D92"/>
  <c r="J92"/>
  <c r="N101" s="1"/>
  <c r="H97"/>
  <c r="H100" s="1"/>
  <c r="D107" s="1"/>
  <c r="H89"/>
  <c r="H92" s="1"/>
  <c r="D105" s="1"/>
  <c r="D106" s="1"/>
  <c r="D119"/>
  <c r="J119"/>
  <c r="N128" s="1"/>
  <c r="D127"/>
  <c r="H124"/>
  <c r="H127" s="1"/>
  <c r="D134" s="1"/>
  <c r="H116"/>
  <c r="H119" s="1"/>
  <c r="D132" s="1"/>
  <c r="D133" s="1"/>
  <c r="J146"/>
  <c r="N155" s="1"/>
  <c r="D154"/>
  <c r="D146"/>
  <c r="H154"/>
  <c r="D161" s="1"/>
  <c r="H143"/>
  <c r="H146" s="1"/>
  <c r="D159" s="1"/>
  <c r="D160" s="1"/>
  <c r="D181"/>
  <c r="J173"/>
  <c r="N182" s="1"/>
  <c r="D173"/>
  <c r="H181"/>
  <c r="D188" s="1"/>
  <c r="H170"/>
  <c r="H173" s="1"/>
  <c r="D186" s="1"/>
  <c r="D187" s="1"/>
  <c r="D208"/>
  <c r="J200"/>
  <c r="N209" s="1"/>
  <c r="D200"/>
  <c r="H205"/>
  <c r="H208" s="1"/>
  <c r="D215" s="1"/>
  <c r="H199"/>
  <c r="H197"/>
  <c r="D234"/>
  <c r="J226"/>
  <c r="M235" s="1"/>
  <c r="D226"/>
  <c r="H234"/>
  <c r="D241" s="1"/>
  <c r="H223"/>
  <c r="H226" s="1"/>
  <c r="D239" s="1"/>
  <c r="D240" s="1"/>
  <c r="D261"/>
  <c r="H258"/>
  <c r="H261" s="1"/>
  <c r="D268" s="1"/>
  <c r="J253"/>
  <c r="M262" s="1"/>
  <c r="H253"/>
  <c r="D253"/>
  <c r="J280"/>
  <c r="N289" s="1"/>
  <c r="J307"/>
  <c r="N316" s="1"/>
  <c r="D288"/>
  <c r="D280"/>
  <c r="H280"/>
  <c r="D293" s="1"/>
  <c r="D294" s="1"/>
  <c r="H288"/>
  <c r="D295" s="1"/>
  <c r="D315"/>
  <c r="H312"/>
  <c r="H315" s="1"/>
  <c r="D322" s="1"/>
  <c r="D307"/>
  <c r="H304"/>
  <c r="H307" s="1"/>
  <c r="D320" s="1"/>
  <c r="D321" s="1"/>
  <c r="J334"/>
  <c r="N343" s="1"/>
  <c r="D342"/>
  <c r="H334"/>
  <c r="D347" s="1"/>
  <c r="D348" s="1"/>
  <c r="D334"/>
  <c r="H339"/>
  <c r="H342" s="1"/>
  <c r="D349" s="1"/>
  <c r="D369"/>
  <c r="H366"/>
  <c r="H369" s="1"/>
  <c r="D376" s="1"/>
  <c r="J361"/>
  <c r="M370" s="1"/>
  <c r="H361"/>
  <c r="D374" s="1"/>
  <c r="D375" s="1"/>
  <c r="D361"/>
  <c r="J469"/>
  <c r="N478" s="1"/>
  <c r="J388"/>
  <c r="N397" s="1"/>
  <c r="D388"/>
  <c r="H396"/>
  <c r="D403" s="1"/>
  <c r="H385"/>
  <c r="H388" s="1"/>
  <c r="D401" s="1"/>
  <c r="D402" s="1"/>
  <c r="D396"/>
  <c r="H423"/>
  <c r="D430" s="1"/>
  <c r="N422"/>
  <c r="J415"/>
  <c r="N424" s="1"/>
  <c r="D415"/>
  <c r="H412"/>
  <c r="H415" s="1"/>
  <c r="D428" s="1"/>
  <c r="D429" s="1"/>
  <c r="D423"/>
  <c r="D450"/>
  <c r="H447"/>
  <c r="H450" s="1"/>
  <c r="D457" s="1"/>
  <c r="J442"/>
  <c r="N451" s="1"/>
  <c r="H442"/>
  <c r="D455" s="1"/>
  <c r="D456" s="1"/>
  <c r="D442"/>
  <c r="D469"/>
  <c r="D477"/>
  <c r="H474"/>
  <c r="H477" s="1"/>
  <c r="D484" s="1"/>
  <c r="H466"/>
  <c r="H469" s="1"/>
  <c r="D482" s="1"/>
  <c r="D483" s="1"/>
  <c r="D530"/>
  <c r="D504"/>
  <c r="H501"/>
  <c r="H504" s="1"/>
  <c r="D511" s="1"/>
  <c r="D496"/>
  <c r="H496"/>
  <c r="D509" s="1"/>
  <c r="D510" s="1"/>
  <c r="J496"/>
  <c r="N505" s="1"/>
  <c r="H527"/>
  <c r="H530" s="1"/>
  <c r="D537" s="1"/>
  <c r="J522"/>
  <c r="N531" s="1"/>
  <c r="D522"/>
  <c r="H522"/>
  <c r="D535" s="1"/>
  <c r="D536" s="1"/>
  <c r="D557"/>
  <c r="H554"/>
  <c r="H557" s="1"/>
  <c r="D564" s="1"/>
  <c r="D549"/>
  <c r="J549"/>
  <c r="H546"/>
  <c r="H549" s="1"/>
  <c r="D562" s="1"/>
  <c r="D563" s="1"/>
  <c r="D584"/>
  <c r="H581"/>
  <c r="H584" s="1"/>
  <c r="D591" s="1"/>
  <c r="J576"/>
  <c r="N585" s="1"/>
  <c r="H576"/>
  <c r="D589" s="1"/>
  <c r="D590" s="1"/>
  <c r="D576"/>
  <c r="D610"/>
  <c r="H607"/>
  <c r="H610" s="1"/>
  <c r="D617" s="1"/>
  <c r="D602"/>
  <c r="H599"/>
  <c r="H602" s="1"/>
  <c r="D615" s="1"/>
  <c r="D616" s="1"/>
  <c r="J602"/>
  <c r="M611" s="1"/>
  <c r="D655"/>
  <c r="J629"/>
  <c r="D637"/>
  <c r="H637"/>
  <c r="D644" s="1"/>
  <c r="D629"/>
  <c r="H629"/>
  <c r="D642" s="1"/>
  <c r="D643" s="1"/>
  <c r="H652"/>
  <c r="H655" s="1"/>
  <c r="D668" s="1"/>
  <c r="D669" s="1"/>
  <c r="H663"/>
  <c r="D670" s="1"/>
  <c r="D663"/>
  <c r="J655"/>
  <c r="N664" s="1"/>
  <c r="N662"/>
  <c r="K691"/>
  <c r="D691"/>
  <c r="H691" s="1"/>
  <c r="K690"/>
  <c r="D690"/>
  <c r="H690" s="1"/>
  <c r="M689"/>
  <c r="M690" s="1"/>
  <c r="M691" s="1"/>
  <c r="N691" s="1"/>
  <c r="K689"/>
  <c r="D689"/>
  <c r="H689" s="1"/>
  <c r="M688"/>
  <c r="K683"/>
  <c r="J683"/>
  <c r="D683"/>
  <c r="H683" s="1"/>
  <c r="K682"/>
  <c r="J682"/>
  <c r="D682"/>
  <c r="H682" s="1"/>
  <c r="L681"/>
  <c r="L682" s="1"/>
  <c r="L683" s="1"/>
  <c r="L689" s="1"/>
  <c r="L690" s="1"/>
  <c r="L691" s="1"/>
  <c r="K681"/>
  <c r="J681"/>
  <c r="D681"/>
  <c r="H681" s="1"/>
  <c r="K720"/>
  <c r="D720"/>
  <c r="H720" s="1"/>
  <c r="K719"/>
  <c r="D719"/>
  <c r="H719" s="1"/>
  <c r="M718"/>
  <c r="M719" s="1"/>
  <c r="M720" s="1"/>
  <c r="N720" s="1"/>
  <c r="K718"/>
  <c r="D718"/>
  <c r="H718" s="1"/>
  <c r="M717"/>
  <c r="K712"/>
  <c r="J712"/>
  <c r="D712"/>
  <c r="H712" s="1"/>
  <c r="K711"/>
  <c r="J711"/>
  <c r="D711"/>
  <c r="H711" s="1"/>
  <c r="L710"/>
  <c r="L711" s="1"/>
  <c r="L712" s="1"/>
  <c r="L718" s="1"/>
  <c r="L719" s="1"/>
  <c r="L720" s="1"/>
  <c r="K710"/>
  <c r="J710"/>
  <c r="D710"/>
  <c r="K748"/>
  <c r="D748"/>
  <c r="H748" s="1"/>
  <c r="K747"/>
  <c r="D747"/>
  <c r="H747" s="1"/>
  <c r="M746"/>
  <c r="M747" s="1"/>
  <c r="M748" s="1"/>
  <c r="N748" s="1"/>
  <c r="K746"/>
  <c r="D746"/>
  <c r="M745"/>
  <c r="K740"/>
  <c r="J740"/>
  <c r="D740"/>
  <c r="H740" s="1"/>
  <c r="K739"/>
  <c r="J739"/>
  <c r="D739"/>
  <c r="H739" s="1"/>
  <c r="L738"/>
  <c r="L739" s="1"/>
  <c r="L740" s="1"/>
  <c r="L746" s="1"/>
  <c r="L747" s="1"/>
  <c r="L748" s="1"/>
  <c r="K738"/>
  <c r="J738"/>
  <c r="D738"/>
  <c r="K776"/>
  <c r="D776"/>
  <c r="H776" s="1"/>
  <c r="K775"/>
  <c r="D775"/>
  <c r="H775" s="1"/>
  <c r="M774"/>
  <c r="M775" s="1"/>
  <c r="M776" s="1"/>
  <c r="N776" s="1"/>
  <c r="K774"/>
  <c r="D774"/>
  <c r="M773"/>
  <c r="K768"/>
  <c r="J768"/>
  <c r="D768"/>
  <c r="H768" s="1"/>
  <c r="K767"/>
  <c r="J767"/>
  <c r="D767"/>
  <c r="H767" s="1"/>
  <c r="L766"/>
  <c r="L767" s="1"/>
  <c r="L768" s="1"/>
  <c r="L774" s="1"/>
  <c r="L775" s="1"/>
  <c r="L776" s="1"/>
  <c r="K766"/>
  <c r="J766"/>
  <c r="D766"/>
  <c r="K805"/>
  <c r="D805"/>
  <c r="H805" s="1"/>
  <c r="K804"/>
  <c r="D804"/>
  <c r="H804" s="1"/>
  <c r="M803"/>
  <c r="M804" s="1"/>
  <c r="M805" s="1"/>
  <c r="N805" s="1"/>
  <c r="K803"/>
  <c r="D803"/>
  <c r="M802"/>
  <c r="K797"/>
  <c r="J797"/>
  <c r="D797"/>
  <c r="H797" s="1"/>
  <c r="K796"/>
  <c r="J796"/>
  <c r="D796"/>
  <c r="H796" s="1"/>
  <c r="L795"/>
  <c r="L796" s="1"/>
  <c r="L797" s="1"/>
  <c r="L803" s="1"/>
  <c r="L804" s="1"/>
  <c r="L805" s="1"/>
  <c r="K795"/>
  <c r="J795"/>
  <c r="D795"/>
  <c r="H795" s="1"/>
  <c r="K830"/>
  <c r="D830"/>
  <c r="H830" s="1"/>
  <c r="K829"/>
  <c r="D829"/>
  <c r="H829" s="1"/>
  <c r="M828"/>
  <c r="M829" s="1"/>
  <c r="M830" s="1"/>
  <c r="N830" s="1"/>
  <c r="K828"/>
  <c r="D828"/>
  <c r="H828" s="1"/>
  <c r="M827"/>
  <c r="K822"/>
  <c r="J822"/>
  <c r="D822"/>
  <c r="H822" s="1"/>
  <c r="K821"/>
  <c r="J821"/>
  <c r="D821"/>
  <c r="H821" s="1"/>
  <c r="L820"/>
  <c r="L821" s="1"/>
  <c r="L822" s="1"/>
  <c r="L828" s="1"/>
  <c r="L829" s="1"/>
  <c r="L830" s="1"/>
  <c r="K820"/>
  <c r="J820"/>
  <c r="D820"/>
  <c r="H820" s="1"/>
  <c r="K856"/>
  <c r="D856"/>
  <c r="H856" s="1"/>
  <c r="K855"/>
  <c r="D855"/>
  <c r="H855" s="1"/>
  <c r="M854"/>
  <c r="M855" s="1"/>
  <c r="M856" s="1"/>
  <c r="K854"/>
  <c r="D854"/>
  <c r="M853"/>
  <c r="K848"/>
  <c r="J848"/>
  <c r="D848"/>
  <c r="H848" s="1"/>
  <c r="K847"/>
  <c r="J847"/>
  <c r="D847"/>
  <c r="H847" s="1"/>
  <c r="L846"/>
  <c r="L847" s="1"/>
  <c r="L848" s="1"/>
  <c r="L854" s="1"/>
  <c r="L855" s="1"/>
  <c r="L856" s="1"/>
  <c r="K846"/>
  <c r="J846"/>
  <c r="D846"/>
  <c r="K890"/>
  <c r="D890"/>
  <c r="H890" s="1"/>
  <c r="K889"/>
  <c r="D889"/>
  <c r="H889" s="1"/>
  <c r="M888"/>
  <c r="M889" s="1"/>
  <c r="M890" s="1"/>
  <c r="K888"/>
  <c r="D888"/>
  <c r="M887"/>
  <c r="K882"/>
  <c r="J882"/>
  <c r="D882"/>
  <c r="H882" s="1"/>
  <c r="K881"/>
  <c r="J881"/>
  <c r="D881"/>
  <c r="H881" s="1"/>
  <c r="L880"/>
  <c r="L881" s="1"/>
  <c r="L882" s="1"/>
  <c r="L888" s="1"/>
  <c r="L889" s="1"/>
  <c r="L890" s="1"/>
  <c r="K880"/>
  <c r="J880"/>
  <c r="D880"/>
  <c r="K917"/>
  <c r="D917"/>
  <c r="H917" s="1"/>
  <c r="K916"/>
  <c r="D916"/>
  <c r="M915"/>
  <c r="M916" s="1"/>
  <c r="M917" s="1"/>
  <c r="K915"/>
  <c r="D915"/>
  <c r="H915" s="1"/>
  <c r="M914"/>
  <c r="K909"/>
  <c r="J909"/>
  <c r="D909"/>
  <c r="H909" s="1"/>
  <c r="K908"/>
  <c r="J908"/>
  <c r="D908"/>
  <c r="H908" s="1"/>
  <c r="L907"/>
  <c r="L908" s="1"/>
  <c r="L909" s="1"/>
  <c r="L915" s="1"/>
  <c r="L916" s="1"/>
  <c r="L917" s="1"/>
  <c r="K907"/>
  <c r="J907"/>
  <c r="D907"/>
  <c r="K943"/>
  <c r="D943"/>
  <c r="H943" s="1"/>
  <c r="K942"/>
  <c r="D942"/>
  <c r="H942" s="1"/>
  <c r="M941"/>
  <c r="M942" s="1"/>
  <c r="M943" s="1"/>
  <c r="K941"/>
  <c r="D941"/>
  <c r="M940"/>
  <c r="K935"/>
  <c r="J935"/>
  <c r="D935"/>
  <c r="H935" s="1"/>
  <c r="K934"/>
  <c r="J934"/>
  <c r="D934"/>
  <c r="H934" s="1"/>
  <c r="L933"/>
  <c r="L934" s="1"/>
  <c r="L935" s="1"/>
  <c r="L941" s="1"/>
  <c r="L942" s="1"/>
  <c r="L943" s="1"/>
  <c r="K933"/>
  <c r="J933"/>
  <c r="D933"/>
  <c r="H933" s="1"/>
  <c r="D958"/>
  <c r="H958" s="1"/>
  <c r="K968"/>
  <c r="D968"/>
  <c r="H968" s="1"/>
  <c r="K967"/>
  <c r="D967"/>
  <c r="H967" s="1"/>
  <c r="M966"/>
  <c r="M967" s="1"/>
  <c r="M968" s="1"/>
  <c r="K966"/>
  <c r="D966"/>
  <c r="H966" s="1"/>
  <c r="M965"/>
  <c r="K960"/>
  <c r="J960"/>
  <c r="D960"/>
  <c r="H960" s="1"/>
  <c r="K959"/>
  <c r="J959"/>
  <c r="D959"/>
  <c r="H959" s="1"/>
  <c r="L958"/>
  <c r="L959" s="1"/>
  <c r="L960" s="1"/>
  <c r="L966" s="1"/>
  <c r="L967" s="1"/>
  <c r="L968" s="1"/>
  <c r="K958"/>
  <c r="J958"/>
  <c r="K995"/>
  <c r="D995"/>
  <c r="H995" s="1"/>
  <c r="K994"/>
  <c r="D994"/>
  <c r="H994" s="1"/>
  <c r="M993"/>
  <c r="M994" s="1"/>
  <c r="M995" s="1"/>
  <c r="K993"/>
  <c r="D993"/>
  <c r="H993" s="1"/>
  <c r="M992"/>
  <c r="K987"/>
  <c r="J987"/>
  <c r="D987"/>
  <c r="H987" s="1"/>
  <c r="K986"/>
  <c r="J986"/>
  <c r="D986"/>
  <c r="H986" s="1"/>
  <c r="L985"/>
  <c r="L986" s="1"/>
  <c r="L987" s="1"/>
  <c r="L993" s="1"/>
  <c r="L994" s="1"/>
  <c r="L995" s="1"/>
  <c r="K985"/>
  <c r="J985"/>
  <c r="D985"/>
  <c r="H985" s="1"/>
  <c r="J1014"/>
  <c r="J1013"/>
  <c r="J1012"/>
  <c r="K1022"/>
  <c r="D1022"/>
  <c r="H1022" s="1"/>
  <c r="K1021"/>
  <c r="D1021"/>
  <c r="H1021" s="1"/>
  <c r="M1020"/>
  <c r="M1021" s="1"/>
  <c r="M1022" s="1"/>
  <c r="K1020"/>
  <c r="D1020"/>
  <c r="H1020" s="1"/>
  <c r="M1019"/>
  <c r="K1014"/>
  <c r="D1014"/>
  <c r="H1014" s="1"/>
  <c r="K1013"/>
  <c r="D1013"/>
  <c r="H1013" s="1"/>
  <c r="L1012"/>
  <c r="L1013" s="1"/>
  <c r="L1014" s="1"/>
  <c r="L1020" s="1"/>
  <c r="L1021" s="1"/>
  <c r="L1022" s="1"/>
  <c r="K1012"/>
  <c r="D1012"/>
  <c r="H1012" s="1"/>
  <c r="K1046"/>
  <c r="D1046"/>
  <c r="H1046" s="1"/>
  <c r="K1045"/>
  <c r="D1045"/>
  <c r="H1045" s="1"/>
  <c r="M1044"/>
  <c r="M1045" s="1"/>
  <c r="M1046" s="1"/>
  <c r="K1044"/>
  <c r="D1044"/>
  <c r="H1044" s="1"/>
  <c r="M1043"/>
  <c r="K1038"/>
  <c r="D1038"/>
  <c r="H1038" s="1"/>
  <c r="K1037"/>
  <c r="D1037"/>
  <c r="H1037" s="1"/>
  <c r="L1036"/>
  <c r="L1037" s="1"/>
  <c r="L1038" s="1"/>
  <c r="L1044" s="1"/>
  <c r="L1045" s="1"/>
  <c r="L1046" s="1"/>
  <c r="K1036"/>
  <c r="D1036"/>
  <c r="H1036" s="1"/>
  <c r="K1189"/>
  <c r="D1189"/>
  <c r="H1189" s="1"/>
  <c r="K1188"/>
  <c r="D1188"/>
  <c r="H1188" s="1"/>
  <c r="M1187"/>
  <c r="M1188" s="1"/>
  <c r="M1189" s="1"/>
  <c r="K1187"/>
  <c r="D1187"/>
  <c r="H1187" s="1"/>
  <c r="M1186"/>
  <c r="L1179"/>
  <c r="L1187" s="1"/>
  <c r="L1188" s="1"/>
  <c r="L1189" s="1"/>
  <c r="K1179"/>
  <c r="D1179"/>
  <c r="D1182" s="1"/>
  <c r="K1074"/>
  <c r="D1074"/>
  <c r="H1074" s="1"/>
  <c r="K1073"/>
  <c r="D1073"/>
  <c r="H1073" s="1"/>
  <c r="M1072"/>
  <c r="M1073" s="1"/>
  <c r="M1074" s="1"/>
  <c r="K1072"/>
  <c r="D1072"/>
  <c r="H1072" s="1"/>
  <c r="M1071"/>
  <c r="K1066"/>
  <c r="D1066"/>
  <c r="H1066" s="1"/>
  <c r="K1065"/>
  <c r="D1065"/>
  <c r="H1065" s="1"/>
  <c r="L1064"/>
  <c r="L1065" s="1"/>
  <c r="L1066" s="1"/>
  <c r="L1072" s="1"/>
  <c r="L1073" s="1"/>
  <c r="L1074" s="1"/>
  <c r="K1064"/>
  <c r="D1064"/>
  <c r="H1064" s="1"/>
  <c r="L1093"/>
  <c r="L1094" s="1"/>
  <c r="L1095" s="1"/>
  <c r="L1101" s="1"/>
  <c r="L1102" s="1"/>
  <c r="L1103" s="1"/>
  <c r="K1103"/>
  <c r="D1103"/>
  <c r="H1103" s="1"/>
  <c r="K1102"/>
  <c r="D1102"/>
  <c r="H1102" s="1"/>
  <c r="M1101"/>
  <c r="M1102" s="1"/>
  <c r="M1103" s="1"/>
  <c r="K1101"/>
  <c r="D1101"/>
  <c r="M1100"/>
  <c r="K1095"/>
  <c r="D1095"/>
  <c r="H1095" s="1"/>
  <c r="K1094"/>
  <c r="D1094"/>
  <c r="H1094" s="1"/>
  <c r="K1093"/>
  <c r="D1093"/>
  <c r="H1093" s="1"/>
  <c r="M1131"/>
  <c r="M1132"/>
  <c r="M1133" s="1"/>
  <c r="M1134" s="1"/>
  <c r="K1134"/>
  <c r="K1133"/>
  <c r="K1132"/>
  <c r="K1126"/>
  <c r="K1125"/>
  <c r="K1124"/>
  <c r="L1124"/>
  <c r="L1125" s="1"/>
  <c r="L1126" s="1"/>
  <c r="L1132" s="1"/>
  <c r="L1133" s="1"/>
  <c r="L1134" s="1"/>
  <c r="D27" i="4" l="1"/>
  <c r="D55"/>
  <c r="D83"/>
  <c r="D443"/>
  <c r="D110"/>
  <c r="D609"/>
  <c r="D138"/>
  <c r="D499"/>
  <c r="M733"/>
  <c r="N811"/>
  <c r="D165"/>
  <c r="N602"/>
  <c r="D193"/>
  <c r="D304"/>
  <c r="D766"/>
  <c r="N575"/>
  <c r="D554"/>
  <c r="N681"/>
  <c r="N785"/>
  <c r="D221"/>
  <c r="D332"/>
  <c r="D688"/>
  <c r="D582"/>
  <c r="M707"/>
  <c r="D360"/>
  <c r="D527"/>
  <c r="D416"/>
  <c r="D740"/>
  <c r="D818"/>
  <c r="D636"/>
  <c r="D471"/>
  <c r="D248"/>
  <c r="N655"/>
  <c r="M629"/>
  <c r="N759"/>
  <c r="N547"/>
  <c r="D714"/>
  <c r="D792"/>
  <c r="D388"/>
  <c r="D662"/>
  <c r="D276"/>
  <c r="D26" i="1"/>
  <c r="M19"/>
  <c r="N48"/>
  <c r="D55"/>
  <c r="M74"/>
  <c r="D81"/>
  <c r="M101"/>
  <c r="D108"/>
  <c r="M128"/>
  <c r="D135"/>
  <c r="M155"/>
  <c r="D162"/>
  <c r="M182"/>
  <c r="D189"/>
  <c r="M209"/>
  <c r="H200"/>
  <c r="D213" s="1"/>
  <c r="D214" s="1"/>
  <c r="D216" s="1"/>
  <c r="N235"/>
  <c r="D242"/>
  <c r="D266"/>
  <c r="D267" s="1"/>
  <c r="D269" s="1"/>
  <c r="N262"/>
  <c r="M289"/>
  <c r="M343"/>
  <c r="M316"/>
  <c r="D296"/>
  <c r="D323"/>
  <c r="D350"/>
  <c r="M478"/>
  <c r="D377"/>
  <c r="N370"/>
  <c r="M397"/>
  <c r="D404"/>
  <c r="M424"/>
  <c r="D431"/>
  <c r="D458"/>
  <c r="M451"/>
  <c r="D485"/>
  <c r="D512"/>
  <c r="M505"/>
  <c r="M531"/>
  <c r="D538"/>
  <c r="M558"/>
  <c r="N558"/>
  <c r="D565"/>
  <c r="D592"/>
  <c r="M585"/>
  <c r="D618"/>
  <c r="N611"/>
  <c r="M638"/>
  <c r="N638"/>
  <c r="D645"/>
  <c r="H684"/>
  <c r="D697" s="1"/>
  <c r="D698" s="1"/>
  <c r="D671"/>
  <c r="M664"/>
  <c r="D692"/>
  <c r="D684"/>
  <c r="J684"/>
  <c r="M693" s="1"/>
  <c r="H692"/>
  <c r="D699" s="1"/>
  <c r="J713"/>
  <c r="N722" s="1"/>
  <c r="D713"/>
  <c r="H710"/>
  <c r="H713" s="1"/>
  <c r="H721"/>
  <c r="D728" s="1"/>
  <c r="D721"/>
  <c r="J769"/>
  <c r="N778" s="1"/>
  <c r="D749"/>
  <c r="H746"/>
  <c r="H749" s="1"/>
  <c r="D756" s="1"/>
  <c r="J741"/>
  <c r="N750" s="1"/>
  <c r="D741"/>
  <c r="H738"/>
  <c r="H741" s="1"/>
  <c r="D754" s="1"/>
  <c r="D755" s="1"/>
  <c r="D777"/>
  <c r="H774"/>
  <c r="H777" s="1"/>
  <c r="D784" s="1"/>
  <c r="D769"/>
  <c r="H766"/>
  <c r="H769" s="1"/>
  <c r="D782" s="1"/>
  <c r="D783" s="1"/>
  <c r="D806"/>
  <c r="H803"/>
  <c r="H806" s="1"/>
  <c r="D813" s="1"/>
  <c r="D798"/>
  <c r="J798"/>
  <c r="M807" s="1"/>
  <c r="H798"/>
  <c r="D811" s="1"/>
  <c r="D812" s="1"/>
  <c r="J883"/>
  <c r="N892" s="1"/>
  <c r="D831"/>
  <c r="J823"/>
  <c r="N832" s="1"/>
  <c r="H823"/>
  <c r="D836" s="1"/>
  <c r="D837" s="1"/>
  <c r="D823"/>
  <c r="H831"/>
  <c r="D838" s="1"/>
  <c r="D849"/>
  <c r="J849"/>
  <c r="N858" s="1"/>
  <c r="H846"/>
  <c r="H849" s="1"/>
  <c r="D862" s="1"/>
  <c r="D863" s="1"/>
  <c r="D857"/>
  <c r="H854"/>
  <c r="H857" s="1"/>
  <c r="D864" s="1"/>
  <c r="D910"/>
  <c r="D944"/>
  <c r="D891"/>
  <c r="D883"/>
  <c r="H880"/>
  <c r="H883" s="1"/>
  <c r="D896" s="1"/>
  <c r="D897" s="1"/>
  <c r="H888"/>
  <c r="H891" s="1"/>
  <c r="D898" s="1"/>
  <c r="D918"/>
  <c r="J910"/>
  <c r="N919" s="1"/>
  <c r="H907"/>
  <c r="H910" s="1"/>
  <c r="D923" s="1"/>
  <c r="D924" s="1"/>
  <c r="H916"/>
  <c r="H918" s="1"/>
  <c r="D925" s="1"/>
  <c r="D936"/>
  <c r="J936"/>
  <c r="N945" s="1"/>
  <c r="H936"/>
  <c r="D949" s="1"/>
  <c r="D950" s="1"/>
  <c r="H941"/>
  <c r="H944" s="1"/>
  <c r="D951" s="1"/>
  <c r="D1104"/>
  <c r="J961"/>
  <c r="N970" s="1"/>
  <c r="H969"/>
  <c r="D976" s="1"/>
  <c r="D969"/>
  <c r="H961"/>
  <c r="D974" s="1"/>
  <c r="D975" s="1"/>
  <c r="D961"/>
  <c r="D1015"/>
  <c r="J1015"/>
  <c r="M1024" s="1"/>
  <c r="J988"/>
  <c r="M997" s="1"/>
  <c r="D996"/>
  <c r="H996"/>
  <c r="D1003" s="1"/>
  <c r="H988"/>
  <c r="D1001" s="1"/>
  <c r="D1002" s="1"/>
  <c r="D988"/>
  <c r="H1015"/>
  <c r="D1028" s="1"/>
  <c r="D1029" s="1"/>
  <c r="H1023"/>
  <c r="D1030" s="1"/>
  <c r="D1023"/>
  <c r="H1047"/>
  <c r="D1054" s="1"/>
  <c r="H1039"/>
  <c r="D1052" s="1"/>
  <c r="D1053" s="1"/>
  <c r="D1039"/>
  <c r="D1047"/>
  <c r="H1179"/>
  <c r="H1182" s="1"/>
  <c r="D1195" s="1"/>
  <c r="D1196" s="1"/>
  <c r="H1190"/>
  <c r="D1197" s="1"/>
  <c r="D1190"/>
  <c r="H1075"/>
  <c r="D1082" s="1"/>
  <c r="H1067"/>
  <c r="D1080" s="1"/>
  <c r="D1081" s="1"/>
  <c r="D1067"/>
  <c r="D1075"/>
  <c r="H1101"/>
  <c r="H1104" s="1"/>
  <c r="D1111" s="1"/>
  <c r="D1096"/>
  <c r="H1096"/>
  <c r="D1134"/>
  <c r="H1134" s="1"/>
  <c r="D1133"/>
  <c r="H1133" s="1"/>
  <c r="D1132"/>
  <c r="H1132" s="1"/>
  <c r="D1126"/>
  <c r="H1126" s="1"/>
  <c r="D1125"/>
  <c r="H1125" s="1"/>
  <c r="D1124"/>
  <c r="H1124" s="1"/>
  <c r="D1162"/>
  <c r="H1162" s="1"/>
  <c r="D1161"/>
  <c r="H1161" s="1"/>
  <c r="D1160"/>
  <c r="H1160" s="1"/>
  <c r="D1212"/>
  <c r="H1212" s="1"/>
  <c r="E1159"/>
  <c r="D1154"/>
  <c r="H1154" s="1"/>
  <c r="D1153"/>
  <c r="H1153" s="1"/>
  <c r="D1152"/>
  <c r="H1152" s="1"/>
  <c r="H1219"/>
  <c r="E1211"/>
  <c r="D1206"/>
  <c r="H1206" s="1"/>
  <c r="D1205"/>
  <c r="H1205" s="1"/>
  <c r="D1204"/>
  <c r="H1204" s="1"/>
  <c r="D1214"/>
  <c r="H1214" s="1"/>
  <c r="D1213"/>
  <c r="H1213" s="1"/>
  <c r="D726" l="1"/>
  <c r="D727" s="1"/>
  <c r="D729" s="1"/>
  <c r="N693"/>
  <c r="D700"/>
  <c r="M722"/>
  <c r="M778"/>
  <c r="M750"/>
  <c r="D757"/>
  <c r="M892"/>
  <c r="D785"/>
  <c r="N807"/>
  <c r="D814"/>
  <c r="D839"/>
  <c r="M832"/>
  <c r="M970"/>
  <c r="D865"/>
  <c r="M858"/>
  <c r="D899"/>
  <c r="M919"/>
  <c r="D926"/>
  <c r="D952"/>
  <c r="M945"/>
  <c r="D977"/>
  <c r="D1004"/>
  <c r="D1031"/>
  <c r="D1055"/>
  <c r="D1198"/>
  <c r="D1083"/>
  <c r="D1109"/>
  <c r="D1110" s="1"/>
  <c r="D1112" s="1"/>
  <c r="E1212"/>
  <c r="E1213" s="1"/>
  <c r="D1127"/>
  <c r="D1135"/>
  <c r="H1135"/>
  <c r="D1142" s="1"/>
  <c r="H1127"/>
  <c r="H1163"/>
  <c r="D1170" s="1"/>
  <c r="H1155"/>
  <c r="H1218"/>
  <c r="H1220" s="1"/>
  <c r="D1207"/>
  <c r="D1219" s="1"/>
  <c r="D1220" s="1"/>
  <c r="D1155"/>
  <c r="D1215"/>
  <c r="D1140" l="1"/>
  <c r="D1141" s="1"/>
  <c r="D1143" s="1"/>
  <c r="D1168"/>
  <c r="D1169" s="1"/>
  <c r="D1171" s="1"/>
</calcChain>
</file>

<file path=xl/sharedStrings.xml><?xml version="1.0" encoding="utf-8"?>
<sst xmlns="http://schemas.openxmlformats.org/spreadsheetml/2006/main" count="3811" uniqueCount="248">
  <si>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</si>
  <si>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</si>
  <si>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</si>
  <si>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</si>
  <si>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</si>
  <si>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</si>
  <si>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</si>
  <si>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</si>
  <si>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</si>
  <si>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</si>
  <si>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</si>
  <si>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</si>
  <si>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</si>
  <si>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</si>
  <si>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</si>
  <si>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</si>
  <si>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</si>
  <si>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</si>
  <si>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</si>
  <si>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</si>
  <si>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</si>
  <si>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</si>
  <si>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</si>
  <si>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</si>
  <si>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</si>
  <si>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</si>
  <si>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</si>
  <si>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</si>
  <si>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</si>
  <si>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</si>
  <si>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</si>
  <si>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</si>
  <si>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</si>
  <si>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</si>
  <si>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</si>
  <si>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</si>
  <si>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</si>
  <si>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</si>
  <si>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</si>
  <si>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</si>
  <si>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</si>
  <si>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</si>
  <si>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</si>
  <si>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</si>
  <si>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</si>
  <si>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</si>
  <si>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</si>
  <si>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</si>
  <si>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</si>
  <si>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</si>
  <si>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</si>
  <si>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</si>
  <si>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</si>
  <si>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</si>
  <si>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</si>
  <si>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</si>
  <si>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</si>
  <si>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</si>
  <si>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</si>
  <si>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</si>
  <si>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</si>
  <si>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</si>
  <si>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</si>
  <si>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</si>
  <si>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</si>
  <si>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</si>
  <si>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</si>
  <si>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</si>
  <si>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</si>
  <si>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</si>
  <si>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</si>
  <si>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</si>
  <si>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</si>
  <si>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</si>
  <si>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</si>
  <si>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</si>
  <si>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</si>
  <si>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</si>
  <si>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</si>
  <si>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</si>
  <si>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</si>
  <si>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</si>
  <si>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</si>
  <si>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</si>
  <si>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</si>
  <si>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</si>
  <si>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</si>
  <si>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</si>
  <si>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</si>
  <si>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</si>
  <si>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</si>
  <si>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</si>
  <si>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</si>
  <si>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</si>
  <si>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</si>
  <si>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</si>
  <si>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</si>
  <si>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</si>
  <si>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</si>
  <si>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</si>
  <si>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</si>
  <si>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</si>
  <si>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</si>
  <si>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</si>
  <si>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</si>
  <si>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</si>
  <si>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</si>
  <si>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</si>
  <si>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</si>
  <si>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</si>
  <si>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</si>
  <si>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</si>
  <si>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</si>
  <si>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</si>
  <si>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</si>
  <si>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</si>
  <si>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</si>
  <si>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</si>
  <si>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</si>
  <si>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</si>
  <si>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</si>
  <si>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</si>
  <si>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</si>
  <si>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</si>
  <si>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</si>
  <si>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</si>
  <si>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</si>
  <si>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</si>
  <si>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</si>
  <si>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</si>
  <si>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</si>
  <si>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</si>
  <si>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</si>
  <si>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</si>
  <si>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</si>
  <si>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</si>
  <si>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</si>
  <si>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</si>
  <si>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</si>
  <si>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</si>
  <si>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</si>
  <si>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</si>
  <si>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</si>
  <si>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</si>
  <si>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</si>
  <si>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</si>
  <si>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</si>
  <si>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</si>
  <si>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</si>
  <si>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</si>
  <si>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</si>
  <si>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</si>
  <si>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</si>
  <si>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</si>
  <si>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</si>
  <si>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</si>
  <si>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</si>
  <si>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</si>
  <si>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</si>
  <si>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</si>
  <si>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</si>
  <si>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</si>
  <si>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</si>
  <si>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</si>
  <si>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</si>
  <si>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</si>
  <si>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</si>
  <si>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</si>
  <si>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</si>
  <si>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</si>
  <si>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</si>
  <si>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</si>
  <si>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</si>
  <si>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</si>
  <si>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</si>
  <si>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</si>
  <si>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</si>
  <si>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</si>
  <si>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</si>
  <si>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</si>
  <si>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</si>
  <si>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</si>
  <si>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</si>
  <si>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</si>
  <si>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</si>
  <si>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</si>
  <si>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</si>
  <si>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</si>
  <si>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</si>
  <si>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</si>
  <si>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</si>
  <si>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</si>
  <si>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</si>
  <si>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</si>
  <si>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</si>
  <si>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</si>
  <si>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</si>
  <si>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</si>
  <si>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</si>
  <si>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</si>
  <si>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</si>
  <si>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</si>
  <si>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</si>
  <si>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</si>
  <si>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</si>
  <si>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</si>
  <si>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</si>
  <si>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</si>
  <si>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</si>
  <si>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</si>
  <si>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</si>
  <si>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</si>
  <si>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</si>
  <si>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</si>
  <si>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</si>
  <si>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</si>
  <si>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</si>
  <si>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</si>
  <si>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</si>
  <si>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</si>
  <si>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</si>
  <si>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</si>
  <si>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</si>
  <si>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</si>
  <si>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</si>
  <si>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</si>
  <si>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</si>
  <si>
    <t>ASPN</t>
  </si>
  <si>
    <t>CXW</t>
  </si>
  <si>
    <t>REVG</t>
  </si>
  <si>
    <t>GCT</t>
  </si>
  <si>
    <t>KAI</t>
  </si>
  <si>
    <t>GLP</t>
  </si>
  <si>
    <t>IDYA</t>
  </si>
  <si>
    <t>ASND</t>
  </si>
  <si>
    <t>TRMD</t>
  </si>
  <si>
    <t>DYN</t>
  </si>
  <si>
    <t>RXST</t>
  </si>
  <si>
    <t>FIX</t>
  </si>
  <si>
    <t>TPC</t>
  </si>
  <si>
    <t>SKYW</t>
  </si>
  <si>
    <t>GFF</t>
  </si>
  <si>
    <t>S</t>
  </si>
  <si>
    <t>SWTX</t>
  </si>
  <si>
    <t>DAWN</t>
  </si>
  <si>
    <t>VRNA</t>
  </si>
  <si>
    <t>RNA</t>
  </si>
  <si>
    <t>PLSE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</si>
</sst>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Q820"/>
  <sheetViews>
    <sheetView tabSelected="1" zoomScale="80" zoomScaleNormal="80" workbookViewId="0">
      <selection activeCell="G19" sqref="G19"/>
    </sheetView>
  </sheetViews>
  <sheetFormatPr defaultRowHeight="14.2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>
      <c r="C3" s="1"/>
      <c r="D3" s="1"/>
      <c r="G3" s="1"/>
      <c r="H3" s="37" t="s">
        <v>108</v>
      </c>
    </row>
    <row r="4" spans="1:17" ht="14.65" thickBot="1"/>
    <row r="5" spans="1:17" ht="14.65" thickTop="1">
      <c r="A5" s="3"/>
      <c r="B5" s="4"/>
      <c r="C5" s="5">
        <v>45626</v>
      </c>
      <c r="D5" s="6"/>
      <c r="E5" s="4"/>
      <c r="F5" s="4"/>
      <c r="G5" s="6"/>
      <c r="H5" s="6"/>
      <c r="I5" s="4"/>
      <c r="J5" s="4"/>
      <c r="K5" s="4"/>
      <c r="L5" s="21" t="s">
        <v>40</v>
      </c>
      <c r="M5" s="4"/>
      <c r="N5" s="4"/>
      <c r="O5" s="4"/>
      <c r="P5" s="4"/>
      <c r="Q5" s="7"/>
    </row>
    <row r="6" spans="1:17">
      <c r="A6" s="8" t="s">
        <v>11</v>
      </c>
      <c r="B6" s="9"/>
      <c r="C6" s="10"/>
      <c r="D6" s="10"/>
      <c r="E6" s="9"/>
      <c r="F6" s="9"/>
      <c r="G6" s="10"/>
      <c r="H6" s="10"/>
      <c r="I6" s="9"/>
      <c r="J6" s="12" t="s">
        <v>68</v>
      </c>
      <c r="K6" s="9"/>
      <c r="L6" s="12" t="s">
        <v>21</v>
      </c>
      <c r="M6" s="12"/>
      <c r="N6" s="9"/>
      <c r="O6" s="9"/>
      <c r="P6" s="9"/>
      <c r="Q6" s="11"/>
    </row>
    <row r="7" spans="1:17">
      <c r="A7" s="8" t="s">
        <v>3</v>
      </c>
      <c r="B7" s="12" t="s">
        <v>6</v>
      </c>
      <c r="C7" s="13" t="s">
        <v>4</v>
      </c>
      <c r="D7" s="13" t="s">
        <v>7</v>
      </c>
      <c r="E7" s="12" t="s">
        <v>16</v>
      </c>
      <c r="F7" s="9"/>
      <c r="G7" s="13" t="s">
        <v>18</v>
      </c>
      <c r="H7" s="13" t="s">
        <v>19</v>
      </c>
      <c r="I7" s="43" t="s">
        <v>133</v>
      </c>
      <c r="J7" s="12" t="s">
        <v>67</v>
      </c>
      <c r="K7" s="9"/>
      <c r="L7" s="22">
        <v>20877.349999999999</v>
      </c>
      <c r="M7" s="9" t="s">
        <v>135</v>
      </c>
      <c r="N7" s="9"/>
      <c r="O7" s="9"/>
      <c r="P7" s="9"/>
      <c r="Q7" s="11"/>
    </row>
    <row r="8" spans="1:17">
      <c r="A8" s="14" t="s">
        <v>236</v>
      </c>
      <c r="B8" s="9">
        <v>63</v>
      </c>
      <c r="C8" s="10">
        <v>30.61</v>
      </c>
      <c r="D8" s="10">
        <f>C8*B8</f>
        <v>1928.43</v>
      </c>
      <c r="E8" s="38" t="s">
        <v>17</v>
      </c>
      <c r="F8" s="9"/>
      <c r="G8" s="10">
        <v>30.45</v>
      </c>
      <c r="H8" s="10">
        <f>(B8*G8)-D8</f>
        <v>-10.080000000000155</v>
      </c>
      <c r="I8" s="9" t="s">
        <v>134</v>
      </c>
      <c r="J8" s="38">
        <f>G8*B8</f>
        <v>1918.35</v>
      </c>
      <c r="K8" s="9" t="str">
        <f>IF(B8&lt;&gt;0,"sell "&amp;B8&amp;" "&amp;A8&amp;" @ $"&amp;G8,"")</f>
        <v>sell 63 DYN @ $30.45</v>
      </c>
      <c r="L8" s="50">
        <f>L7+(G8*B8)</f>
        <v>22795.699999999997</v>
      </c>
      <c r="M8" s="9"/>
      <c r="N8" s="9"/>
      <c r="O8" s="9"/>
      <c r="P8" s="9"/>
      <c r="Q8" s="11"/>
    </row>
    <row r="9" spans="1:17">
      <c r="A9" s="14" t="s">
        <v>237</v>
      </c>
      <c r="B9" s="9">
        <v>51</v>
      </c>
      <c r="C9" s="10">
        <v>46.88</v>
      </c>
      <c r="D9" s="10">
        <f>C9*B9</f>
        <v>2390.88</v>
      </c>
      <c r="E9" s="38" t="s">
        <v>17</v>
      </c>
      <c r="F9" s="9"/>
      <c r="G9" s="10">
        <v>46.65</v>
      </c>
      <c r="H9" s="10">
        <f>(B9*G9)-D9</f>
        <v>-11.730000000000018</v>
      </c>
      <c r="I9" s="9" t="s">
        <v>134</v>
      </c>
      <c r="J9" s="38">
        <f>G9*B9</f>
        <v>2379.15</v>
      </c>
      <c r="K9" s="9" t="str">
        <f t="shared" ref="K9:K10" si="0">IF(B9&lt;&gt;0,"sell "&amp;B9&amp;" "&amp;A9&amp;" @ $"&amp;G9,"")</f>
        <v>sell 51 RXST @ $46.65</v>
      </c>
      <c r="L9" s="50">
        <f>L8+(G9*B9)</f>
        <v>25174.85</v>
      </c>
      <c r="M9" s="9"/>
      <c r="N9" s="9"/>
      <c r="O9" s="9"/>
      <c r="P9" s="9"/>
      <c r="Q9" s="11"/>
    </row>
    <row r="10" spans="1:17">
      <c r="A10" s="14" t="s">
        <v>238</v>
      </c>
      <c r="B10" s="9">
        <v>8</v>
      </c>
      <c r="C10" s="10">
        <v>493.27</v>
      </c>
      <c r="D10" s="10">
        <f>C10*B10</f>
        <v>3946.16</v>
      </c>
      <c r="E10" s="38" t="s">
        <v>17</v>
      </c>
      <c r="F10" s="9"/>
      <c r="G10" s="10">
        <v>495.5</v>
      </c>
      <c r="H10" s="10">
        <f>(B10*G10)-D10</f>
        <v>17.840000000000146</v>
      </c>
      <c r="I10" s="9" t="s">
        <v>134</v>
      </c>
      <c r="J10" s="38">
        <f>G10*B10</f>
        <v>3964</v>
      </c>
      <c r="K10" s="9" t="str">
        <f t="shared" si="0"/>
        <v>sell 8 FIX @ $495.5</v>
      </c>
      <c r="L10" s="10">
        <f>L9+(G10*B10)</f>
        <v>29138.85</v>
      </c>
      <c r="M10" s="9" t="s">
        <v>44</v>
      </c>
      <c r="N10" s="9"/>
      <c r="O10" s="9"/>
      <c r="P10" s="9"/>
      <c r="Q10" s="11"/>
    </row>
    <row r="11" spans="1:17">
      <c r="A11" s="14"/>
      <c r="B11" s="9"/>
      <c r="C11" s="10" t="s">
        <v>20</v>
      </c>
      <c r="D11" s="10">
        <f>SUM(D8:D10)</f>
        <v>8265.4700000000012</v>
      </c>
      <c r="E11" s="9"/>
      <c r="F11" s="9"/>
      <c r="G11" s="41"/>
      <c r="H11" s="10">
        <f>SUM(H8:H10)</f>
        <v>-3.9700000000000273</v>
      </c>
      <c r="I11" s="9"/>
      <c r="J11" s="38">
        <f>SUM(J8:J10)</f>
        <v>8261.5</v>
      </c>
      <c r="K11" s="9"/>
      <c r="L11" s="10"/>
      <c r="M11" s="9"/>
      <c r="N11" s="9"/>
      <c r="O11" s="9"/>
      <c r="P11" s="9"/>
      <c r="Q11" s="11"/>
    </row>
    <row r="12" spans="1:17">
      <c r="A12" s="14"/>
      <c r="B12" s="9"/>
      <c r="C12" s="10"/>
      <c r="D12" s="10"/>
      <c r="E12" s="9"/>
      <c r="F12" s="9"/>
      <c r="G12" s="42"/>
      <c r="H12" s="39"/>
      <c r="I12" s="9"/>
      <c r="J12" s="9"/>
      <c r="K12" s="9"/>
      <c r="L12" s="10"/>
      <c r="M12" s="9"/>
      <c r="N12" s="9"/>
      <c r="O12" s="9"/>
      <c r="P12" s="9"/>
      <c r="Q12" s="11"/>
    </row>
    <row r="13" spans="1:17">
      <c r="A13" s="14"/>
      <c r="B13" s="9"/>
      <c r="C13" s="10"/>
      <c r="D13" s="51"/>
      <c r="E13" s="42"/>
      <c r="F13" s="9"/>
      <c r="G13" s="41"/>
      <c r="H13" s="10"/>
      <c r="I13" s="9"/>
      <c r="J13" s="9"/>
      <c r="K13" s="9"/>
      <c r="L13" s="10"/>
      <c r="M13" s="12" t="s">
        <v>41</v>
      </c>
      <c r="N13" s="9"/>
      <c r="O13" s="9"/>
      <c r="P13" s="9"/>
      <c r="Q13" s="11"/>
    </row>
    <row r="14" spans="1:17">
      <c r="A14" s="8"/>
      <c r="B14" s="9"/>
      <c r="C14" s="10"/>
      <c r="D14" s="10"/>
      <c r="E14" s="20"/>
      <c r="F14" s="9"/>
      <c r="G14" s="41"/>
      <c r="H14" s="10"/>
      <c r="I14" s="9"/>
      <c r="J14" s="9"/>
      <c r="K14" s="9"/>
      <c r="L14" s="10"/>
      <c r="M14" s="12" t="s">
        <v>42</v>
      </c>
      <c r="N14" s="9"/>
      <c r="O14" s="9"/>
      <c r="P14" s="9"/>
      <c r="Q14" s="11"/>
    </row>
    <row r="15" spans="1:17">
      <c r="A15" s="8"/>
      <c r="B15" s="12" t="s">
        <v>6</v>
      </c>
      <c r="C15" s="13" t="s">
        <v>4</v>
      </c>
      <c r="D15" s="13" t="s">
        <v>5</v>
      </c>
      <c r="E15" s="23" t="s">
        <v>16</v>
      </c>
      <c r="F15" s="9"/>
      <c r="G15" s="43" t="s">
        <v>18</v>
      </c>
      <c r="H15" s="13" t="s">
        <v>19</v>
      </c>
      <c r="I15" s="9"/>
      <c r="J15" s="9"/>
      <c r="K15" s="9"/>
      <c r="L15" s="10"/>
      <c r="M15" s="38">
        <f>L7</f>
        <v>20877.349999999999</v>
      </c>
      <c r="N15" s="9"/>
      <c r="O15" s="9"/>
      <c r="P15" s="9"/>
      <c r="Q15" s="11"/>
    </row>
    <row r="16" spans="1:17">
      <c r="A16" s="14" t="s">
        <v>246</v>
      </c>
      <c r="B16" s="9">
        <v>68</v>
      </c>
      <c r="C16" s="10">
        <v>43.03</v>
      </c>
      <c r="D16" s="10">
        <f>C16*B16</f>
        <v>2926.04</v>
      </c>
      <c r="E16" s="38" t="s">
        <v>17</v>
      </c>
      <c r="F16" s="9"/>
      <c r="G16" s="10">
        <v>42.19</v>
      </c>
      <c r="H16" s="10">
        <f>(B16*G16)-D16</f>
        <v>-57.119999999999891</v>
      </c>
      <c r="I16" s="9" t="s">
        <v>134</v>
      </c>
      <c r="J16" s="9"/>
      <c r="K16" s="9" t="str">
        <f>IF(B16&lt;&gt;0,"buy "&amp;B16&amp;" "&amp;A16&amp;" @ $"&amp;G16,"")</f>
        <v>buy 68 RNA @ $42.19</v>
      </c>
      <c r="L16" s="10">
        <f>L10-(G16*B16)</f>
        <v>26269.93</v>
      </c>
      <c r="M16" s="38">
        <f>L7-(G16*B16)</f>
        <v>18008.43</v>
      </c>
      <c r="N16" s="9"/>
      <c r="O16" s="9"/>
      <c r="P16" s="9"/>
      <c r="Q16" s="11"/>
    </row>
    <row r="17" spans="1:17">
      <c r="A17" s="14" t="s">
        <v>215</v>
      </c>
      <c r="B17" s="9">
        <v>21</v>
      </c>
      <c r="C17" s="10">
        <v>135.79</v>
      </c>
      <c r="D17" s="10">
        <f>C17*B17</f>
        <v>2851.5899999999997</v>
      </c>
      <c r="E17" s="38" t="s">
        <v>17</v>
      </c>
      <c r="F17" s="9"/>
      <c r="G17" s="10">
        <v>136.55000000000001</v>
      </c>
      <c r="H17" s="10">
        <f>(B17*G17)-D17</f>
        <v>15.960000000000491</v>
      </c>
      <c r="I17" s="9" t="s">
        <v>134</v>
      </c>
      <c r="J17" s="9"/>
      <c r="K17" s="9" t="str">
        <f>IF(B17&lt;&gt;0,"buy "&amp;B17&amp;" "&amp;A17&amp;" @ $"&amp;G17,"")</f>
        <v>buy 21 MOD @ $136.55</v>
      </c>
      <c r="L17" s="10">
        <f>L16-(G17*B17)</f>
        <v>23402.38</v>
      </c>
      <c r="M17" s="38">
        <f>M16-(G17*B17)</f>
        <v>15140.880000000001</v>
      </c>
      <c r="N17" s="9"/>
      <c r="O17" s="9"/>
      <c r="P17" s="9"/>
      <c r="Q17" s="11"/>
    </row>
    <row r="18" spans="1:17">
      <c r="A18" s="28" t="s">
        <v>247</v>
      </c>
      <c r="B18" s="29">
        <v>138</v>
      </c>
      <c r="C18" s="30">
        <v>21.4</v>
      </c>
      <c r="D18" s="30">
        <f>C18*B18</f>
        <v>2953.2</v>
      </c>
      <c r="E18" s="38" t="s">
        <v>17</v>
      </c>
      <c r="F18" s="29"/>
      <c r="G18" s="30">
        <v>21.38</v>
      </c>
      <c r="H18" s="30">
        <f>(B18*G18)-D18</f>
        <v>-2.7599999999997635</v>
      </c>
      <c r="I18" s="9" t="s">
        <v>134</v>
      </c>
      <c r="J18" s="9"/>
      <c r="K18" s="9" t="str">
        <f>IF(B18&lt;&gt;0,"buy "&amp;B18&amp;" "&amp;A18&amp;" @ $"&amp;G18,"")</f>
        <v>buy 138 PLSE @ $21.38</v>
      </c>
      <c r="L18" s="10">
        <f>L17-(G18*B18)</f>
        <v>20451.940000000002</v>
      </c>
      <c r="M18" s="46">
        <f>M17-(G18*B18)</f>
        <v>12190.44</v>
      </c>
      <c r="N18" s="47"/>
      <c r="O18" s="47"/>
      <c r="P18" s="47"/>
      <c r="Q18" s="48"/>
    </row>
    <row r="19" spans="1:17">
      <c r="A19" s="14"/>
      <c r="B19" s="9"/>
      <c r="C19" s="10" t="s">
        <v>20</v>
      </c>
      <c r="D19" s="10">
        <f>SUM(D16:D18)</f>
        <v>8730.8299999999981</v>
      </c>
      <c r="E19" s="9"/>
      <c r="F19" s="9"/>
      <c r="G19" s="10"/>
      <c r="H19" s="10">
        <f>SUM(H16:H18)</f>
        <v>-43.919999999999163</v>
      </c>
      <c r="I19" s="9"/>
      <c r="J19" s="9"/>
      <c r="K19" s="9"/>
      <c r="L19" s="10"/>
      <c r="M19" s="9"/>
      <c r="N19" s="9"/>
      <c r="O19" s="9"/>
      <c r="P19" s="9"/>
      <c r="Q19" s="11"/>
    </row>
    <row r="20" spans="1:17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12" t="str">
        <f>IF(J11+M18&gt;0,"Credit Surplus","Credit Shortage")</f>
        <v>Credit Surplus</v>
      </c>
      <c r="N20" s="38"/>
      <c r="O20" s="9"/>
      <c r="P20" s="9"/>
      <c r="Q20" s="11"/>
    </row>
    <row r="21" spans="1:17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9"/>
      <c r="N21" s="9"/>
      <c r="O21" s="9"/>
      <c r="P21" s="9"/>
      <c r="Q21" s="11"/>
    </row>
    <row r="22" spans="1:17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</row>
    <row r="23" spans="1:17">
      <c r="A23" s="14" t="s">
        <v>23</v>
      </c>
      <c r="B23" s="9"/>
      <c r="C23" s="10"/>
      <c r="D23" s="22">
        <v>903.8</v>
      </c>
      <c r="E23" s="9" t="s">
        <v>111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>
      <c r="A24" s="14" t="s">
        <v>24</v>
      </c>
      <c r="B24" s="9"/>
      <c r="C24" s="10"/>
      <c r="D24" s="49">
        <f>H11</f>
        <v>-3.9700000000000273</v>
      </c>
      <c r="E24" s="9" t="s">
        <v>36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>
      <c r="A25" s="14" t="s">
        <v>25</v>
      </c>
      <c r="B25" s="9"/>
      <c r="C25" s="10"/>
      <c r="D25" s="10">
        <f>D23+D24</f>
        <v>899.82999999999993</v>
      </c>
      <c r="E25" s="9"/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>
      <c r="A26" s="14" t="s">
        <v>27</v>
      </c>
      <c r="B26" s="9"/>
      <c r="C26" s="10"/>
      <c r="D26" s="10">
        <f>H19</f>
        <v>-43.919999999999163</v>
      </c>
      <c r="E26" s="9" t="s">
        <v>37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>
      <c r="A27" s="14" t="s">
        <v>25</v>
      </c>
      <c r="B27" s="9"/>
      <c r="C27" s="10"/>
      <c r="D27" s="32">
        <f>D25-D26</f>
        <v>943.74999999999909</v>
      </c>
      <c r="E27" s="20" t="s">
        <v>38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 ht="14.65" thickBot="1">
      <c r="A28" s="16"/>
      <c r="B28" s="17"/>
      <c r="C28" s="18"/>
      <c r="D28" s="18"/>
      <c r="E28" s="17"/>
      <c r="F28" s="17"/>
      <c r="G28" s="18"/>
      <c r="H28" s="18"/>
      <c r="I28" s="17"/>
      <c r="J28" s="17"/>
      <c r="K28" s="17"/>
      <c r="L28" s="17"/>
      <c r="M28" s="17"/>
      <c r="N28" s="17"/>
      <c r="O28" s="17"/>
      <c r="P28" s="17"/>
      <c r="Q28" s="19"/>
    </row>
    <row r="29" spans="1:17" ht="14.65" thickTop="1"/>
    <row r="32" spans="1:17" ht="14.65" thickBot="1"/>
    <row r="33" spans="1:17" ht="14.65" thickTop="1">
      <c r="A33" s="3"/>
      <c r="B33" s="4"/>
      <c r="C33" s="5">
        <v>45597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</row>
    <row r="34" spans="1:17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</row>
    <row r="35" spans="1:17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20155.740000000002</v>
      </c>
      <c r="M35" s="9" t="s">
        <v>135</v>
      </c>
      <c r="N35" s="9"/>
      <c r="O35" s="9"/>
      <c r="P35" s="9"/>
      <c r="Q35" s="11"/>
    </row>
    <row r="36" spans="1:17">
      <c r="A36" s="14" t="s">
        <v>233</v>
      </c>
      <c r="B36" s="9">
        <v>68</v>
      </c>
      <c r="C36" s="10">
        <v>28.15</v>
      </c>
      <c r="D36" s="10">
        <f>C36*B36</f>
        <v>1914.1999999999998</v>
      </c>
      <c r="E36" s="38" t="s">
        <v>17</v>
      </c>
      <c r="F36" s="9"/>
      <c r="G36" s="10">
        <v>28.28</v>
      </c>
      <c r="H36" s="10">
        <f>(B36*G36)-D36</f>
        <v>8.8400000000001455</v>
      </c>
      <c r="I36" s="9" t="s">
        <v>134</v>
      </c>
      <c r="J36" s="38">
        <f>G36*B36</f>
        <v>1923.04</v>
      </c>
      <c r="K36" s="9" t="str">
        <f>IF(B36&lt;&gt;0,"sell "&amp;B36&amp;" "&amp;A36&amp;" @ $"&amp;G36,"")</f>
        <v>sell 68 IDYA @ $28.28</v>
      </c>
      <c r="L36" s="50">
        <f>L35+(G36*B36)</f>
        <v>22078.780000000002</v>
      </c>
      <c r="M36" s="9"/>
      <c r="N36" s="9"/>
      <c r="O36" s="9"/>
      <c r="P36" s="9"/>
      <c r="Q36" s="11"/>
    </row>
    <row r="37" spans="1:17">
      <c r="A37" s="14" t="s">
        <v>234</v>
      </c>
      <c r="B37" s="9">
        <v>22</v>
      </c>
      <c r="C37" s="10">
        <v>122.82</v>
      </c>
      <c r="D37" s="10">
        <f>C37*B37</f>
        <v>2702.04</v>
      </c>
      <c r="E37" s="38" t="s">
        <v>17</v>
      </c>
      <c r="F37" s="9"/>
      <c r="G37" s="10">
        <v>124.04</v>
      </c>
      <c r="H37" s="10">
        <f>(B37*G37)-D37</f>
        <v>26.840000000000146</v>
      </c>
      <c r="I37" s="9" t="s">
        <v>134</v>
      </c>
      <c r="J37" s="38">
        <f>G37*B37</f>
        <v>2728.88</v>
      </c>
      <c r="K37" s="9" t="str">
        <f t="shared" ref="K37:K38" si="1">IF(B37&lt;&gt;0,"sell "&amp;B37&amp;" "&amp;A37&amp;" @ $"&amp;G37,"")</f>
        <v>sell 22 ASND @ $124.04</v>
      </c>
      <c r="L37" s="50">
        <f>L36+(G37*B37)</f>
        <v>24807.660000000003</v>
      </c>
      <c r="M37" s="9"/>
      <c r="N37" s="9"/>
      <c r="O37" s="9"/>
      <c r="P37" s="9"/>
      <c r="Q37" s="11"/>
    </row>
    <row r="38" spans="1:17">
      <c r="A38" s="14" t="s">
        <v>235</v>
      </c>
      <c r="B38" s="9">
        <v>76</v>
      </c>
      <c r="C38" s="10">
        <v>26</v>
      </c>
      <c r="D38" s="10">
        <f>C38*B38</f>
        <v>1976</v>
      </c>
      <c r="E38" s="38" t="s">
        <v>17</v>
      </c>
      <c r="F38" s="9"/>
      <c r="G38" s="10">
        <v>26.41</v>
      </c>
      <c r="H38" s="10">
        <f>(B38*G38)-D38</f>
        <v>31.160000000000082</v>
      </c>
      <c r="I38" s="9" t="s">
        <v>134</v>
      </c>
      <c r="J38" s="38">
        <f>G38*B38</f>
        <v>2007.16</v>
      </c>
      <c r="K38" s="9" t="str">
        <f t="shared" si="1"/>
        <v>sell 76 TRMD @ $26.41</v>
      </c>
      <c r="L38" s="10">
        <f>L37+(G38*B38)</f>
        <v>26814.820000000003</v>
      </c>
      <c r="M38" s="9" t="s">
        <v>44</v>
      </c>
      <c r="N38" s="9"/>
      <c r="O38" s="9"/>
      <c r="P38" s="9"/>
      <c r="Q38" s="11"/>
    </row>
    <row r="39" spans="1:17">
      <c r="A39" s="14"/>
      <c r="B39" s="9"/>
      <c r="C39" s="10" t="s">
        <v>20</v>
      </c>
      <c r="D39" s="10">
        <f>SUM(D36:D38)</f>
        <v>6592.24</v>
      </c>
      <c r="E39" s="9"/>
      <c r="F39" s="9"/>
      <c r="G39" s="41"/>
      <c r="H39" s="10">
        <f>SUM(H36:H38)</f>
        <v>66.840000000000373</v>
      </c>
      <c r="I39" s="9"/>
      <c r="J39" s="38">
        <f>SUM(J36:J38)</f>
        <v>6659.08</v>
      </c>
      <c r="K39" s="9"/>
      <c r="L39" s="10"/>
      <c r="M39" s="9"/>
      <c r="N39" s="9"/>
      <c r="O39" s="9"/>
      <c r="P39" s="9"/>
      <c r="Q39" s="11"/>
    </row>
    <row r="40" spans="1:17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</row>
    <row r="41" spans="1:17">
      <c r="A41" s="14"/>
      <c r="B41" s="9"/>
      <c r="C41" s="10"/>
      <c r="D41" s="51"/>
      <c r="E41" s="42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</row>
    <row r="42" spans="1:17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</row>
    <row r="43" spans="1:17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20155.740000000002</v>
      </c>
      <c r="N43" s="9"/>
      <c r="O43" s="9"/>
      <c r="P43" s="9"/>
      <c r="Q43" s="11"/>
    </row>
    <row r="44" spans="1:17">
      <c r="A44" s="14" t="s">
        <v>243</v>
      </c>
      <c r="B44" s="9">
        <v>90</v>
      </c>
      <c r="C44" s="10">
        <v>30.13</v>
      </c>
      <c r="D44" s="10">
        <f>C44*B44</f>
        <v>2711.7</v>
      </c>
      <c r="E44" s="38" t="s">
        <v>17</v>
      </c>
      <c r="F44" s="9"/>
      <c r="G44" s="10">
        <v>30.11</v>
      </c>
      <c r="H44" s="10">
        <f>(B44*G44)-D44</f>
        <v>-1.7999999999997272</v>
      </c>
      <c r="I44" s="9" t="s">
        <v>134</v>
      </c>
      <c r="J44" s="9"/>
      <c r="K44" s="9" t="str">
        <f>IF(B44&lt;&gt;0,"buy "&amp;B44&amp;" "&amp;A44&amp;" @ $"&amp;G44,"")</f>
        <v>buy 90 SWTX @ $30.11</v>
      </c>
      <c r="L44" s="10">
        <f>L38-(G44*B44)</f>
        <v>24104.920000000002</v>
      </c>
      <c r="M44" s="38">
        <f>L35-(G44*B44)</f>
        <v>17445.84</v>
      </c>
      <c r="N44" s="9"/>
      <c r="O44" s="9"/>
      <c r="P44" s="9"/>
      <c r="Q44" s="11"/>
    </row>
    <row r="45" spans="1:17">
      <c r="A45" s="14" t="s">
        <v>244</v>
      </c>
      <c r="B45" s="9">
        <v>186</v>
      </c>
      <c r="C45" s="10">
        <v>14.72</v>
      </c>
      <c r="D45" s="10">
        <f>C45*B45</f>
        <v>2737.92</v>
      </c>
      <c r="E45" s="38" t="s">
        <v>17</v>
      </c>
      <c r="F45" s="9"/>
      <c r="G45" s="10">
        <v>14.72</v>
      </c>
      <c r="H45" s="10">
        <f>(B45*G45)-D45</f>
        <v>0</v>
      </c>
      <c r="I45" s="9" t="s">
        <v>134</v>
      </c>
      <c r="J45" s="9"/>
      <c r="K45" s="9" t="str">
        <f>IF(B45&lt;&gt;0,"buy "&amp;B45&amp;" "&amp;A45&amp;" @ $"&amp;G45,"")</f>
        <v>buy 186 DAWN @ $14.72</v>
      </c>
      <c r="L45" s="10">
        <f>L44-(G45*B45)</f>
        <v>21367</v>
      </c>
      <c r="M45" s="38">
        <f>M44-(G45*B45)</f>
        <v>14707.92</v>
      </c>
      <c r="N45" s="9"/>
      <c r="O45" s="9"/>
      <c r="P45" s="9"/>
      <c r="Q45" s="11"/>
    </row>
    <row r="46" spans="1:17">
      <c r="A46" s="28" t="s">
        <v>245</v>
      </c>
      <c r="B46" s="29">
        <v>80</v>
      </c>
      <c r="C46" s="30">
        <v>33.93</v>
      </c>
      <c r="D46" s="30">
        <f>C46*B46</f>
        <v>2714.4</v>
      </c>
      <c r="E46" s="38" t="s">
        <v>17</v>
      </c>
      <c r="F46" s="29"/>
      <c r="G46" s="30">
        <v>34.42</v>
      </c>
      <c r="H46" s="30">
        <f>(B46*G46)-D46</f>
        <v>39.200000000000273</v>
      </c>
      <c r="I46" s="9" t="s">
        <v>134</v>
      </c>
      <c r="J46" s="9"/>
      <c r="K46" s="9" t="str">
        <f>IF(B46&lt;&gt;0,"buy "&amp;B46&amp;" "&amp;A46&amp;" @ $"&amp;G46,"")</f>
        <v>buy 80 VRNA @ $34.42</v>
      </c>
      <c r="L46" s="10">
        <f>L45-(G46*B46)</f>
        <v>18613.400000000001</v>
      </c>
      <c r="M46" s="46">
        <f>M45-(G46*B46)</f>
        <v>11954.32</v>
      </c>
      <c r="N46" s="47"/>
      <c r="O46" s="47"/>
      <c r="P46" s="47"/>
      <c r="Q46" s="48"/>
    </row>
    <row r="47" spans="1:17">
      <c r="A47" s="14"/>
      <c r="B47" s="9"/>
      <c r="C47" s="10" t="s">
        <v>20</v>
      </c>
      <c r="D47" s="10">
        <f>SUM(D44:D46)</f>
        <v>8164.02</v>
      </c>
      <c r="E47" s="9"/>
      <c r="F47" s="9"/>
      <c r="G47" s="10"/>
      <c r="H47" s="10">
        <f>SUM(H44:H46)</f>
        <v>37.400000000000546</v>
      </c>
      <c r="I47" s="9"/>
      <c r="J47" s="9"/>
      <c r="K47" s="9"/>
      <c r="L47" s="10"/>
      <c r="M47" s="9"/>
      <c r="N47" s="9"/>
      <c r="O47" s="9"/>
      <c r="P47" s="9"/>
      <c r="Q47" s="11"/>
    </row>
    <row r="48" spans="1:17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/>
      <c r="O48" s="9"/>
      <c r="P48" s="9"/>
      <c r="Q48" s="11"/>
    </row>
    <row r="49" spans="1:17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17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17">
      <c r="A51" s="14" t="s">
        <v>23</v>
      </c>
      <c r="B51" s="9"/>
      <c r="C51" s="10"/>
      <c r="D51" s="22">
        <v>339.72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>
      <c r="A52" s="14" t="s">
        <v>24</v>
      </c>
      <c r="B52" s="9"/>
      <c r="C52" s="10"/>
      <c r="D52" s="49">
        <f>H39</f>
        <v>66.840000000000373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>
      <c r="A53" s="14" t="s">
        <v>25</v>
      </c>
      <c r="B53" s="9"/>
      <c r="C53" s="10"/>
      <c r="D53" s="10">
        <f>D51+D52</f>
        <v>406.5600000000004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>
      <c r="A54" s="14" t="s">
        <v>27</v>
      </c>
      <c r="B54" s="9"/>
      <c r="C54" s="10"/>
      <c r="D54" s="10">
        <f>H47</f>
        <v>37.400000000000546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>
      <c r="A55" s="14" t="s">
        <v>25</v>
      </c>
      <c r="B55" s="9"/>
      <c r="C55" s="10"/>
      <c r="D55" s="32">
        <f>D53-D54</f>
        <v>369.15999999999985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ht="14.6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17" ht="14.65" thickTop="1"/>
    <row r="60" spans="1:17" ht="14.65" thickBot="1"/>
    <row r="61" spans="1:17" ht="14.65" thickTop="1">
      <c r="A61" s="3"/>
      <c r="B61" s="4"/>
      <c r="C61" s="5">
        <v>45566</v>
      </c>
      <c r="D61" s="6"/>
      <c r="E61" s="4"/>
      <c r="F61" s="4"/>
      <c r="G61" s="6"/>
      <c r="H61" s="6"/>
      <c r="I61" s="4"/>
      <c r="J61" s="4"/>
      <c r="K61" s="4"/>
      <c r="L61" s="21" t="s">
        <v>40</v>
      </c>
      <c r="M61" s="4"/>
      <c r="N61" s="4"/>
      <c r="O61" s="4"/>
      <c r="P61" s="4"/>
      <c r="Q61" s="7"/>
    </row>
    <row r="62" spans="1:17">
      <c r="A62" s="8" t="s">
        <v>11</v>
      </c>
      <c r="B62" s="9"/>
      <c r="C62" s="10"/>
      <c r="D62" s="10"/>
      <c r="E62" s="9"/>
      <c r="F62" s="9"/>
      <c r="G62" s="10"/>
      <c r="H62" s="10"/>
      <c r="I62" s="9"/>
      <c r="J62" s="12" t="s">
        <v>68</v>
      </c>
      <c r="K62" s="9"/>
      <c r="L62" s="12" t="s">
        <v>21</v>
      </c>
      <c r="M62" s="12"/>
      <c r="N62" s="9"/>
      <c r="O62" s="9"/>
      <c r="P62" s="9"/>
      <c r="Q62" s="11"/>
    </row>
    <row r="63" spans="1:17">
      <c r="A63" s="8" t="s">
        <v>3</v>
      </c>
      <c r="B63" s="12" t="s">
        <v>6</v>
      </c>
      <c r="C63" s="13" t="s">
        <v>4</v>
      </c>
      <c r="D63" s="13" t="s">
        <v>7</v>
      </c>
      <c r="E63" s="12" t="s">
        <v>16</v>
      </c>
      <c r="F63" s="9"/>
      <c r="G63" s="13" t="s">
        <v>18</v>
      </c>
      <c r="H63" s="13" t="s">
        <v>19</v>
      </c>
      <c r="I63" s="43" t="s">
        <v>133</v>
      </c>
      <c r="J63" s="12" t="s">
        <v>67</v>
      </c>
      <c r="K63" s="9"/>
      <c r="L63" s="22">
        <v>21764.49</v>
      </c>
      <c r="M63" s="9" t="s">
        <v>135</v>
      </c>
      <c r="N63" s="9"/>
      <c r="O63" s="9"/>
      <c r="P63" s="9"/>
      <c r="Q63" s="11"/>
    </row>
    <row r="64" spans="1:17">
      <c r="A64" s="14" t="s">
        <v>230</v>
      </c>
      <c r="B64" s="9">
        <v>92</v>
      </c>
      <c r="C64" s="10">
        <v>22.98</v>
      </c>
      <c r="D64" s="10">
        <f>C64*B64</f>
        <v>2114.16</v>
      </c>
      <c r="E64" s="38" t="s">
        <v>17</v>
      </c>
      <c r="F64" s="9"/>
      <c r="G64" s="10">
        <v>22.89</v>
      </c>
      <c r="H64" s="10">
        <f>(B64*G64)-D64</f>
        <v>-8.2799999999997453</v>
      </c>
      <c r="I64" s="9" t="s">
        <v>134</v>
      </c>
      <c r="J64" s="38">
        <f>G64*B64</f>
        <v>2105.88</v>
      </c>
      <c r="K64" s="9" t="str">
        <f>IF(B64&lt;&gt;0,"sell "&amp;B64&amp;" "&amp;A64&amp;" @ $"&amp;G64,"")</f>
        <v>sell 92 GCT @ $22.89</v>
      </c>
      <c r="L64" s="50">
        <f>L63+(G64*B64)</f>
        <v>23870.370000000003</v>
      </c>
      <c r="M64" s="9"/>
      <c r="N64" s="9"/>
      <c r="O64" s="9"/>
      <c r="P64" s="9"/>
      <c r="Q64" s="11"/>
    </row>
    <row r="65" spans="1:17">
      <c r="A65" s="14" t="s">
        <v>231</v>
      </c>
      <c r="B65" s="9">
        <v>9</v>
      </c>
      <c r="C65" s="10">
        <v>338</v>
      </c>
      <c r="D65" s="10">
        <f>C65*B65</f>
        <v>3042</v>
      </c>
      <c r="E65" s="38" t="s">
        <v>17</v>
      </c>
      <c r="F65" s="9"/>
      <c r="G65" s="10">
        <v>338.57</v>
      </c>
      <c r="H65" s="10">
        <f>(B65*G65)-D65</f>
        <v>5.1300000000001091</v>
      </c>
      <c r="I65" s="9" t="s">
        <v>134</v>
      </c>
      <c r="J65" s="38">
        <f>G65*B65</f>
        <v>3047.13</v>
      </c>
      <c r="K65" s="9" t="str">
        <f t="shared" ref="K65:K66" si="2">IF(B65&lt;&gt;0,"sell "&amp;B65&amp;" "&amp;A65&amp;" @ $"&amp;G65,"")</f>
        <v>sell 9 KAI @ $338.57</v>
      </c>
      <c r="L65" s="50">
        <f>L64+(G65*B65)</f>
        <v>26917.500000000004</v>
      </c>
      <c r="M65" s="9"/>
      <c r="N65" s="9"/>
      <c r="O65" s="9"/>
      <c r="P65" s="9"/>
      <c r="Q65" s="11"/>
    </row>
    <row r="66" spans="1:17">
      <c r="A66" s="14" t="s">
        <v>232</v>
      </c>
      <c r="B66" s="9">
        <v>61</v>
      </c>
      <c r="C66" s="10">
        <v>46.56</v>
      </c>
      <c r="D66" s="10">
        <f>C66*B66</f>
        <v>2840.1600000000003</v>
      </c>
      <c r="E66" s="38" t="s">
        <v>17</v>
      </c>
      <c r="F66" s="9"/>
      <c r="G66" s="10">
        <v>46.32</v>
      </c>
      <c r="H66" s="10">
        <f>(B66*G66)-D66</f>
        <v>-14.640000000000327</v>
      </c>
      <c r="I66" s="9" t="s">
        <v>134</v>
      </c>
      <c r="J66" s="38">
        <f>G66*B66</f>
        <v>2825.52</v>
      </c>
      <c r="K66" s="9" t="str">
        <f t="shared" si="2"/>
        <v>sell 61 GLP @ $46.32</v>
      </c>
      <c r="L66" s="10">
        <f>L65+(G66*B66)</f>
        <v>29743.020000000004</v>
      </c>
      <c r="M66" s="9" t="s">
        <v>44</v>
      </c>
      <c r="N66" s="9"/>
      <c r="O66" s="9"/>
      <c r="P66" s="9"/>
      <c r="Q66" s="11"/>
    </row>
    <row r="67" spans="1:17">
      <c r="A67" s="14"/>
      <c r="B67" s="9"/>
      <c r="C67" s="10" t="s">
        <v>20</v>
      </c>
      <c r="D67" s="10">
        <f>SUM(D64:D66)</f>
        <v>7996.32</v>
      </c>
      <c r="E67" s="9"/>
      <c r="F67" s="9"/>
      <c r="G67" s="41"/>
      <c r="H67" s="10">
        <f>SUM(H64:H66)</f>
        <v>-17.789999999999964</v>
      </c>
      <c r="I67" s="9"/>
      <c r="J67" s="38">
        <f>SUM(J64:J66)</f>
        <v>7978.5300000000007</v>
      </c>
      <c r="K67" s="9"/>
      <c r="L67" s="10"/>
      <c r="M67" s="9"/>
      <c r="N67" s="9"/>
      <c r="O67" s="9"/>
      <c r="P67" s="9"/>
      <c r="Q67" s="11"/>
    </row>
    <row r="68" spans="1:17">
      <c r="A68" s="14"/>
      <c r="B68" s="9"/>
      <c r="C68" s="10"/>
      <c r="D68" s="10"/>
      <c r="E68" s="9"/>
      <c r="F68" s="9"/>
      <c r="G68" s="42"/>
      <c r="H68" s="39"/>
      <c r="I68" s="9"/>
      <c r="J68" s="9"/>
      <c r="K68" s="9"/>
      <c r="L68" s="10"/>
      <c r="M68" s="9"/>
      <c r="N68" s="9"/>
      <c r="O68" s="9"/>
      <c r="P68" s="9"/>
      <c r="Q68" s="11"/>
    </row>
    <row r="69" spans="1:17">
      <c r="A69" s="14"/>
      <c r="B69" s="9"/>
      <c r="C69" s="10"/>
      <c r="D69" s="51"/>
      <c r="E69" s="42"/>
      <c r="F69" s="9"/>
      <c r="G69" s="41"/>
      <c r="H69" s="10"/>
      <c r="I69" s="9"/>
      <c r="J69" s="9"/>
      <c r="K69" s="9"/>
      <c r="L69" s="10"/>
      <c r="M69" s="12" t="s">
        <v>41</v>
      </c>
      <c r="N69" s="9"/>
      <c r="O69" s="9"/>
      <c r="P69" s="9"/>
      <c r="Q69" s="11"/>
    </row>
    <row r="70" spans="1:17">
      <c r="A70" s="8"/>
      <c r="B70" s="9"/>
      <c r="C70" s="10"/>
      <c r="D70" s="10"/>
      <c r="E70" s="20"/>
      <c r="F70" s="9"/>
      <c r="G70" s="41"/>
      <c r="H70" s="10"/>
      <c r="I70" s="9"/>
      <c r="J70" s="9"/>
      <c r="K70" s="9"/>
      <c r="L70" s="10"/>
      <c r="M70" s="12" t="s">
        <v>42</v>
      </c>
      <c r="N70" s="9"/>
      <c r="O70" s="9"/>
      <c r="P70" s="9"/>
      <c r="Q70" s="11"/>
    </row>
    <row r="71" spans="1:17">
      <c r="A71" s="8"/>
      <c r="B71" s="12" t="s">
        <v>6</v>
      </c>
      <c r="C71" s="13" t="s">
        <v>4</v>
      </c>
      <c r="D71" s="13" t="s">
        <v>5</v>
      </c>
      <c r="E71" s="23" t="s">
        <v>16</v>
      </c>
      <c r="F71" s="9"/>
      <c r="G71" s="43" t="s">
        <v>18</v>
      </c>
      <c r="H71" s="13" t="s">
        <v>19</v>
      </c>
      <c r="I71" s="9"/>
      <c r="J71" s="9"/>
      <c r="K71" s="9"/>
      <c r="L71" s="10"/>
      <c r="M71" s="38">
        <f>L63</f>
        <v>21764.49</v>
      </c>
      <c r="N71" s="9"/>
      <c r="O71" s="9"/>
      <c r="P71" s="9"/>
      <c r="Q71" s="11"/>
    </row>
    <row r="72" spans="1:17">
      <c r="A72" s="14" t="s">
        <v>239</v>
      </c>
      <c r="B72" s="9">
        <v>110</v>
      </c>
      <c r="C72" s="10">
        <v>27.16</v>
      </c>
      <c r="D72" s="10">
        <f>C72*B72</f>
        <v>2987.6</v>
      </c>
      <c r="E72" s="38" t="s">
        <v>17</v>
      </c>
      <c r="F72" s="9"/>
      <c r="G72" s="10">
        <v>27.02</v>
      </c>
      <c r="H72" s="10">
        <f>(B72*G72)-D72</f>
        <v>-15.400000000000091</v>
      </c>
      <c r="I72" s="9" t="s">
        <v>134</v>
      </c>
      <c r="J72" s="9"/>
      <c r="K72" s="9" t="str">
        <f>IF(B72&lt;&gt;0,"buy "&amp;B72&amp;" "&amp;A72&amp;" @ $"&amp;G72,"")</f>
        <v>buy 110 TPC @ $27.02</v>
      </c>
      <c r="L72" s="10">
        <f>L66-(G72*B72)</f>
        <v>26770.820000000003</v>
      </c>
      <c r="M72" s="38">
        <f>L63-(G72*B72)</f>
        <v>18792.29</v>
      </c>
      <c r="N72" s="9"/>
      <c r="O72" s="9"/>
      <c r="P72" s="9"/>
      <c r="Q72" s="11"/>
    </row>
    <row r="73" spans="1:17">
      <c r="A73" s="14" t="s">
        <v>240</v>
      </c>
      <c r="B73" s="9">
        <v>35</v>
      </c>
      <c r="C73" s="10">
        <v>85.02</v>
      </c>
      <c r="D73" s="10">
        <f>C73*B73</f>
        <v>2975.7</v>
      </c>
      <c r="E73" s="38" t="s">
        <v>17</v>
      </c>
      <c r="F73" s="9"/>
      <c r="G73" s="10">
        <v>84.62</v>
      </c>
      <c r="H73" s="10">
        <f>(B73*G73)-D73</f>
        <v>-13.999999999999545</v>
      </c>
      <c r="I73" s="9" t="s">
        <v>134</v>
      </c>
      <c r="J73" s="9"/>
      <c r="K73" s="9" t="str">
        <f>IF(B73&lt;&gt;0,"buy "&amp;B73&amp;" "&amp;A73&amp;" @ $"&amp;G73,"")</f>
        <v>buy 35 SKYW @ $84.62</v>
      </c>
      <c r="L73" s="10">
        <f>L72-(G73*B73)</f>
        <v>23809.120000000003</v>
      </c>
      <c r="M73" s="38">
        <f>M72-(G73*B73)</f>
        <v>15830.59</v>
      </c>
      <c r="N73" s="9"/>
      <c r="O73" s="9"/>
      <c r="P73" s="9"/>
      <c r="Q73" s="11"/>
    </row>
    <row r="74" spans="1:17">
      <c r="A74" s="28" t="s">
        <v>241</v>
      </c>
      <c r="B74" s="29">
        <v>42</v>
      </c>
      <c r="C74" s="30">
        <v>70</v>
      </c>
      <c r="D74" s="30">
        <f>C74*B74</f>
        <v>2940</v>
      </c>
      <c r="E74" s="38" t="s">
        <v>17</v>
      </c>
      <c r="F74" s="29"/>
      <c r="G74" s="30">
        <v>70</v>
      </c>
      <c r="H74" s="30">
        <f>(B74*G74)-D74</f>
        <v>0</v>
      </c>
      <c r="I74" s="9" t="s">
        <v>134</v>
      </c>
      <c r="J74" s="9"/>
      <c r="K74" s="9" t="str">
        <f>IF(B74&lt;&gt;0,"buy "&amp;B74&amp;" "&amp;A74&amp;" @ $"&amp;G74,"")</f>
        <v>buy 42 GFF @ $70</v>
      </c>
      <c r="L74" s="10">
        <f>L73-(G74*B74)</f>
        <v>20869.120000000003</v>
      </c>
      <c r="M74" s="46">
        <f>M73-(G74*B74)</f>
        <v>12890.59</v>
      </c>
      <c r="N74" s="47"/>
      <c r="O74" s="47"/>
      <c r="P74" s="47"/>
      <c r="Q74" s="48"/>
    </row>
    <row r="75" spans="1:17">
      <c r="A75" s="14"/>
      <c r="B75" s="9"/>
      <c r="C75" s="10" t="s">
        <v>20</v>
      </c>
      <c r="D75" s="10">
        <f>SUM(D72:D74)</f>
        <v>8903.2999999999993</v>
      </c>
      <c r="E75" s="9"/>
      <c r="F75" s="9"/>
      <c r="G75" s="10" t="s">
        <v>242</v>
      </c>
      <c r="H75" s="10">
        <f>SUM(H72:H74)</f>
        <v>-29.399999999999636</v>
      </c>
      <c r="I75" s="9"/>
      <c r="J75" s="9"/>
      <c r="K75" s="9"/>
      <c r="L75" s="10"/>
      <c r="M75" s="9"/>
      <c r="N75" s="9"/>
      <c r="O75" s="9"/>
      <c r="P75" s="9"/>
      <c r="Q75" s="11"/>
    </row>
    <row r="76" spans="1:17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10"/>
      <c r="M76" s="12" t="str">
        <f>IF(J67+M74&gt;0,"Credit Surplus","Credit Shortage")</f>
        <v>Credit Surplus</v>
      </c>
      <c r="N76" s="38"/>
      <c r="O76" s="9"/>
      <c r="P76" s="9"/>
      <c r="Q76" s="11"/>
    </row>
    <row r="77" spans="1:17">
      <c r="A77" s="14"/>
      <c r="B77" s="9"/>
      <c r="C77" s="10"/>
      <c r="D77" s="10"/>
      <c r="E77" s="9"/>
      <c r="F77" s="9"/>
      <c r="G77" s="10"/>
      <c r="H77" s="10"/>
      <c r="I77" s="9"/>
      <c r="J77" s="9"/>
      <c r="K77" s="9"/>
      <c r="L77" s="10"/>
      <c r="M77" s="9"/>
      <c r="N77" s="9"/>
      <c r="O77" s="9"/>
      <c r="P77" s="9"/>
      <c r="Q77" s="11"/>
    </row>
    <row r="78" spans="1:17">
      <c r="A78" s="14"/>
      <c r="B78" s="9"/>
      <c r="C78" s="10"/>
      <c r="D78" s="10"/>
      <c r="E78" s="9"/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17">
      <c r="A79" s="14" t="s">
        <v>23</v>
      </c>
      <c r="B79" s="9"/>
      <c r="C79" s="10"/>
      <c r="D79" s="22">
        <v>1899.89</v>
      </c>
      <c r="E79" s="9" t="s">
        <v>111</v>
      </c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17">
      <c r="A80" s="14" t="s">
        <v>24</v>
      </c>
      <c r="B80" s="9"/>
      <c r="C80" s="10"/>
      <c r="D80" s="49">
        <f>H67</f>
        <v>-17.789999999999964</v>
      </c>
      <c r="E80" s="9" t="s">
        <v>36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10">
        <f>D79+D80</f>
        <v>1882.1000000000001</v>
      </c>
      <c r="E81" s="9"/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>
      <c r="A82" s="14" t="s">
        <v>27</v>
      </c>
      <c r="B82" s="9"/>
      <c r="C82" s="10"/>
      <c r="D82" s="10">
        <f>H75</f>
        <v>-29.399999999999636</v>
      </c>
      <c r="E82" s="9" t="s">
        <v>37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>
      <c r="A83" s="14" t="s">
        <v>25</v>
      </c>
      <c r="B83" s="9"/>
      <c r="C83" s="10"/>
      <c r="D83" s="32">
        <f>D81-D82</f>
        <v>1911.4999999999998</v>
      </c>
      <c r="E83" s="20" t="s">
        <v>38</v>
      </c>
      <c r="F83" s="9"/>
      <c r="G83" s="10"/>
      <c r="H83" s="10"/>
      <c r="I83" s="9"/>
      <c r="J83" s="9"/>
      <c r="K83" s="9"/>
      <c r="L83" s="9"/>
      <c r="M83" s="9"/>
      <c r="N83" s="9"/>
      <c r="O83" s="9"/>
      <c r="P83" s="9"/>
      <c r="Q83" s="11"/>
    </row>
    <row r="84" spans="1:17" ht="14.65" thickBot="1">
      <c r="A84" s="16"/>
      <c r="B84" s="17"/>
      <c r="C84" s="18"/>
      <c r="D84" s="18"/>
      <c r="E84" s="17"/>
      <c r="F84" s="17"/>
      <c r="G84" s="18"/>
      <c r="H84" s="18"/>
      <c r="I84" s="17"/>
      <c r="J84" s="17"/>
      <c r="K84" s="17"/>
      <c r="L84" s="17"/>
      <c r="M84" s="17"/>
      <c r="N84" s="17"/>
      <c r="O84" s="17"/>
      <c r="P84" s="17"/>
      <c r="Q84" s="19"/>
    </row>
    <row r="85" spans="1:17" ht="14.65" thickTop="1"/>
    <row r="87" spans="1:17" ht="14.65" thickBot="1"/>
    <row r="88" spans="1:17" ht="14.65" thickTop="1">
      <c r="A88" s="3"/>
      <c r="B88" s="4"/>
      <c r="C88" s="5">
        <v>45536</v>
      </c>
      <c r="D88" s="6"/>
      <c r="E88" s="4"/>
      <c r="F88" s="4"/>
      <c r="G88" s="6"/>
      <c r="H88" s="6"/>
      <c r="I88" s="4"/>
      <c r="J88" s="4"/>
      <c r="K88" s="4"/>
      <c r="L88" s="21" t="s">
        <v>40</v>
      </c>
      <c r="M88" s="4"/>
      <c r="N88" s="4"/>
      <c r="O88" s="4"/>
      <c r="P88" s="4"/>
      <c r="Q88" s="7"/>
    </row>
    <row r="89" spans="1:17">
      <c r="A89" s="8" t="s">
        <v>11</v>
      </c>
      <c r="B89" s="9"/>
      <c r="C89" s="10"/>
      <c r="D89" s="10"/>
      <c r="E89" s="9"/>
      <c r="F89" s="9"/>
      <c r="G89" s="10"/>
      <c r="H89" s="10"/>
      <c r="I89" s="9"/>
      <c r="J89" s="12" t="s">
        <v>68</v>
      </c>
      <c r="K89" s="9"/>
      <c r="L89" s="12" t="s">
        <v>21</v>
      </c>
      <c r="M89" s="12"/>
      <c r="N89" s="9"/>
      <c r="O89" s="9"/>
      <c r="P89" s="9"/>
      <c r="Q89" s="11"/>
    </row>
    <row r="90" spans="1:17">
      <c r="A90" s="8" t="s">
        <v>3</v>
      </c>
      <c r="B90" s="12" t="s">
        <v>6</v>
      </c>
      <c r="C90" s="13" t="s">
        <v>4</v>
      </c>
      <c r="D90" s="13" t="s">
        <v>7</v>
      </c>
      <c r="E90" s="12" t="s">
        <v>16</v>
      </c>
      <c r="F90" s="9"/>
      <c r="G90" s="13" t="s">
        <v>18</v>
      </c>
      <c r="H90" s="13" t="s">
        <v>19</v>
      </c>
      <c r="I90" s="43" t="s">
        <v>133</v>
      </c>
      <c r="J90" s="12" t="s">
        <v>67</v>
      </c>
      <c r="K90" s="9"/>
      <c r="L90" s="22">
        <v>20456.11</v>
      </c>
      <c r="M90" s="9" t="s">
        <v>135</v>
      </c>
      <c r="N90" s="9"/>
      <c r="O90" s="9"/>
      <c r="P90" s="9"/>
      <c r="Q90" s="11"/>
    </row>
    <row r="91" spans="1:17">
      <c r="A91" s="14" t="s">
        <v>227</v>
      </c>
      <c r="B91" s="9">
        <v>93</v>
      </c>
      <c r="C91" s="10">
        <v>28.69</v>
      </c>
      <c r="D91" s="10">
        <f>C91*B91</f>
        <v>2668.17</v>
      </c>
      <c r="E91" s="38" t="s">
        <v>17</v>
      </c>
      <c r="F91" s="9"/>
      <c r="G91" s="10">
        <v>28.04</v>
      </c>
      <c r="H91" s="10">
        <f>(B91*G91)-D91</f>
        <v>-60.450000000000273</v>
      </c>
      <c r="I91" s="9" t="s">
        <v>134</v>
      </c>
      <c r="J91" s="38">
        <f>G91*B91</f>
        <v>2607.7199999999998</v>
      </c>
      <c r="K91" s="9" t="str">
        <f>IF(B91&lt;&gt;0,"sell "&amp;B91&amp;" "&amp;A91&amp;" @ $"&amp;G91,"")</f>
        <v>sell 93 ASPN @ $28.04</v>
      </c>
      <c r="L91" s="50">
        <f>L90+(G91*B91)</f>
        <v>23063.83</v>
      </c>
      <c r="M91" s="9"/>
      <c r="N91" s="9"/>
      <c r="O91" s="9"/>
      <c r="P91" s="9"/>
      <c r="Q91" s="11"/>
    </row>
    <row r="92" spans="1:17">
      <c r="A92" s="14" t="s">
        <v>228</v>
      </c>
      <c r="B92" s="9">
        <v>175</v>
      </c>
      <c r="C92" s="10">
        <v>13.78</v>
      </c>
      <c r="D92" s="10">
        <f>C92*B92</f>
        <v>2411.5</v>
      </c>
      <c r="E92" s="38" t="s">
        <v>17</v>
      </c>
      <c r="F92" s="9"/>
      <c r="G92" s="10">
        <v>13.64</v>
      </c>
      <c r="H92" s="10">
        <f>(B92*G92)-D92</f>
        <v>-24.5</v>
      </c>
      <c r="I92" s="9" t="s">
        <v>134</v>
      </c>
      <c r="J92" s="38">
        <f>G92*B92</f>
        <v>2387</v>
      </c>
      <c r="K92" s="9" t="str">
        <f t="shared" ref="K92:K93" si="3">IF(B92&lt;&gt;0,"sell "&amp;B92&amp;" "&amp;A92&amp;" @ $"&amp;G92,"")</f>
        <v>sell 175 CXW @ $13.64</v>
      </c>
      <c r="L92" s="50">
        <f>L91+(G92*B92)</f>
        <v>25450.83</v>
      </c>
      <c r="M92" s="9"/>
      <c r="N92" s="9"/>
      <c r="O92" s="9"/>
      <c r="P92" s="9"/>
      <c r="Q92" s="11"/>
    </row>
    <row r="93" spans="1:17">
      <c r="A93" s="14" t="s">
        <v>229</v>
      </c>
      <c r="B93" s="9">
        <v>102</v>
      </c>
      <c r="C93" s="10">
        <v>31.84</v>
      </c>
      <c r="D93" s="10">
        <f>C93*B93</f>
        <v>3247.68</v>
      </c>
      <c r="E93" s="38" t="s">
        <v>17</v>
      </c>
      <c r="F93" s="9"/>
      <c r="G93" s="10">
        <v>31.64</v>
      </c>
      <c r="H93" s="10">
        <f>(B93*G93)-D93</f>
        <v>-20.399999999999636</v>
      </c>
      <c r="I93" s="9" t="s">
        <v>134</v>
      </c>
      <c r="J93" s="38">
        <f>G93*B93</f>
        <v>3227.28</v>
      </c>
      <c r="K93" s="9" t="str">
        <f t="shared" si="3"/>
        <v>sell 102 REVG @ $31.64</v>
      </c>
      <c r="L93" s="10">
        <f>L92+(G93*B93)</f>
        <v>28678.11</v>
      </c>
      <c r="M93" s="9" t="s">
        <v>44</v>
      </c>
      <c r="N93" s="9"/>
      <c r="O93" s="9"/>
      <c r="P93" s="9"/>
      <c r="Q93" s="11"/>
    </row>
    <row r="94" spans="1:17">
      <c r="A94" s="14"/>
      <c r="B94" s="9"/>
      <c r="C94" s="10" t="s">
        <v>20</v>
      </c>
      <c r="D94" s="10">
        <f>SUM(D91:D93)</f>
        <v>8327.35</v>
      </c>
      <c r="E94" s="9"/>
      <c r="F94" s="9"/>
      <c r="G94" s="41"/>
      <c r="H94" s="10">
        <f>SUM(H91:H93)</f>
        <v>-105.34999999999991</v>
      </c>
      <c r="I94" s="9"/>
      <c r="J94" s="38">
        <f>SUM(J91:J93)</f>
        <v>8222</v>
      </c>
      <c r="K94" s="9"/>
      <c r="L94" s="10"/>
      <c r="M94" s="9"/>
      <c r="N94" s="9"/>
      <c r="O94" s="9"/>
      <c r="P94" s="9"/>
      <c r="Q94" s="11"/>
    </row>
    <row r="95" spans="1:17">
      <c r="A95" s="14"/>
      <c r="B95" s="9"/>
      <c r="C95" s="10"/>
      <c r="D95" s="10"/>
      <c r="E95" s="9"/>
      <c r="F95" s="9"/>
      <c r="G95" s="42"/>
      <c r="H95" s="39"/>
      <c r="I95" s="9"/>
      <c r="J95" s="9"/>
      <c r="K95" s="9"/>
      <c r="L95" s="10"/>
      <c r="M95" s="9"/>
      <c r="N95" s="9"/>
      <c r="O95" s="9"/>
      <c r="P95" s="9"/>
      <c r="Q95" s="11"/>
    </row>
    <row r="96" spans="1:17">
      <c r="A96" s="14"/>
      <c r="B96" s="9"/>
      <c r="C96" s="10"/>
      <c r="D96" s="51"/>
      <c r="E96" s="42"/>
      <c r="F96" s="9"/>
      <c r="G96" s="41"/>
      <c r="H96" s="10"/>
      <c r="I96" s="9"/>
      <c r="J96" s="9"/>
      <c r="K96" s="9"/>
      <c r="L96" s="10"/>
      <c r="M96" s="12" t="s">
        <v>41</v>
      </c>
      <c r="N96" s="9"/>
      <c r="O96" s="9"/>
      <c r="P96" s="9"/>
      <c r="Q96" s="11"/>
    </row>
    <row r="97" spans="1:17">
      <c r="A97" s="8"/>
      <c r="B97" s="9"/>
      <c r="C97" s="10"/>
      <c r="D97" s="10"/>
      <c r="E97" s="20"/>
      <c r="F97" s="9"/>
      <c r="G97" s="41"/>
      <c r="H97" s="10"/>
      <c r="I97" s="9"/>
      <c r="J97" s="9"/>
      <c r="K97" s="9"/>
      <c r="L97" s="10"/>
      <c r="M97" s="12" t="s">
        <v>42</v>
      </c>
      <c r="N97" s="9"/>
      <c r="O97" s="9"/>
      <c r="P97" s="9"/>
      <c r="Q97" s="11"/>
    </row>
    <row r="98" spans="1:17">
      <c r="A98" s="8"/>
      <c r="B98" s="12" t="s">
        <v>6</v>
      </c>
      <c r="C98" s="13" t="s">
        <v>4</v>
      </c>
      <c r="D98" s="13" t="s">
        <v>5</v>
      </c>
      <c r="E98" s="23" t="s">
        <v>16</v>
      </c>
      <c r="F98" s="9"/>
      <c r="G98" s="43" t="s">
        <v>18</v>
      </c>
      <c r="H98" s="13" t="s">
        <v>19</v>
      </c>
      <c r="I98" s="9"/>
      <c r="J98" s="9"/>
      <c r="K98" s="9"/>
      <c r="L98" s="10"/>
      <c r="M98" s="38">
        <f>L90</f>
        <v>20456.11</v>
      </c>
      <c r="N98" s="9"/>
      <c r="O98" s="9"/>
      <c r="P98" s="9"/>
      <c r="Q98" s="11"/>
    </row>
    <row r="99" spans="1:17">
      <c r="A99" s="14" t="s">
        <v>236</v>
      </c>
      <c r="B99" s="9">
        <v>63</v>
      </c>
      <c r="C99" s="10">
        <v>46.09</v>
      </c>
      <c r="D99" s="10">
        <f>C99*B99</f>
        <v>2903.67</v>
      </c>
      <c r="E99" s="38" t="s">
        <v>17</v>
      </c>
      <c r="F99" s="9"/>
      <c r="G99" s="10">
        <v>25.25</v>
      </c>
      <c r="H99" s="10">
        <f>(B99*G99)-D99</f>
        <v>-1312.92</v>
      </c>
      <c r="I99" s="9" t="s">
        <v>134</v>
      </c>
      <c r="J99" s="9"/>
      <c r="K99" s="9" t="str">
        <f>IF(B99&lt;&gt;0,"buy "&amp;B99&amp;" "&amp;A99&amp;" @ $"&amp;G99,"")</f>
        <v>buy 63 DYN @ $25.25</v>
      </c>
      <c r="L99" s="10">
        <f>L93-(G99*B99)</f>
        <v>27087.360000000001</v>
      </c>
      <c r="M99" s="38">
        <f>L90-(G99*B99)</f>
        <v>18865.36</v>
      </c>
      <c r="N99" s="9"/>
      <c r="O99" s="9"/>
      <c r="P99" s="9"/>
      <c r="Q99" s="11"/>
    </row>
    <row r="100" spans="1:17">
      <c r="A100" s="14" t="s">
        <v>238</v>
      </c>
      <c r="B100" s="9">
        <v>8</v>
      </c>
      <c r="C100" s="10">
        <v>353.52</v>
      </c>
      <c r="D100" s="10">
        <f>C100*B100</f>
        <v>2828.16</v>
      </c>
      <c r="E100" s="38" t="s">
        <v>17</v>
      </c>
      <c r="F100" s="9"/>
      <c r="G100" s="10">
        <v>352.94</v>
      </c>
      <c r="H100" s="10">
        <f>(B100*G100)-D100</f>
        <v>-4.6399999999998727</v>
      </c>
      <c r="I100" s="9" t="s">
        <v>134</v>
      </c>
      <c r="J100" s="9"/>
      <c r="K100" s="9" t="str">
        <f>IF(B100&lt;&gt;0,"buy "&amp;B100&amp;" "&amp;A100&amp;" @ $"&amp;G100,"")</f>
        <v>buy 8 FIX @ $352.94</v>
      </c>
      <c r="L100" s="10">
        <f>L99-(G100*B100)</f>
        <v>24263.84</v>
      </c>
      <c r="M100" s="38">
        <f>M99-(G100*B100)</f>
        <v>16041.84</v>
      </c>
      <c r="N100" s="9"/>
      <c r="O100" s="9"/>
      <c r="P100" s="9"/>
      <c r="Q100" s="11"/>
    </row>
    <row r="101" spans="1:17">
      <c r="A101" s="28" t="s">
        <v>237</v>
      </c>
      <c r="B101" s="29">
        <v>51</v>
      </c>
      <c r="C101" s="30">
        <v>56.39</v>
      </c>
      <c r="D101" s="30">
        <f>C101*B101</f>
        <v>2875.89</v>
      </c>
      <c r="E101" s="38" t="s">
        <v>17</v>
      </c>
      <c r="F101" s="29"/>
      <c r="G101" s="30">
        <v>56.3</v>
      </c>
      <c r="H101" s="30">
        <f>(B101*G101)-D101</f>
        <v>-4.5900000000001455</v>
      </c>
      <c r="I101" s="9" t="s">
        <v>134</v>
      </c>
      <c r="J101" s="9"/>
      <c r="K101" s="9" t="str">
        <f>IF(B101&lt;&gt;0,"buy "&amp;B101&amp;" "&amp;A101&amp;" @ $"&amp;G101,"")</f>
        <v>buy 51 RXST @ $56.3</v>
      </c>
      <c r="L101" s="10">
        <f>L100-(G101*B101)</f>
        <v>21392.54</v>
      </c>
      <c r="M101" s="46">
        <f>M100-(G101*B101)</f>
        <v>13170.54</v>
      </c>
      <c r="N101" s="47"/>
      <c r="O101" s="47"/>
      <c r="P101" s="47"/>
      <c r="Q101" s="48"/>
    </row>
    <row r="102" spans="1:17">
      <c r="A102" s="14"/>
      <c r="B102" s="9"/>
      <c r="C102" s="10" t="s">
        <v>20</v>
      </c>
      <c r="D102" s="10">
        <f>SUM(D99:D101)</f>
        <v>8607.7199999999993</v>
      </c>
      <c r="E102" s="9"/>
      <c r="F102" s="9"/>
      <c r="G102" s="10"/>
      <c r="H102" s="10">
        <f>SUM(H99:H101)</f>
        <v>-1322.15</v>
      </c>
      <c r="I102" s="9"/>
      <c r="J102" s="9"/>
      <c r="K102" s="9"/>
      <c r="L102" s="10"/>
      <c r="M102" s="9"/>
      <c r="N102" s="9"/>
      <c r="O102" s="9"/>
      <c r="P102" s="9"/>
      <c r="Q102" s="11"/>
    </row>
    <row r="103" spans="1:17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10"/>
      <c r="M103" s="12" t="str">
        <f>IF(J94+M101&gt;0,"Credit Surplus","Credit Shortage")</f>
        <v>Credit Surplus</v>
      </c>
      <c r="N103" s="38"/>
      <c r="O103" s="9"/>
      <c r="P103" s="9"/>
      <c r="Q103" s="11"/>
    </row>
    <row r="104" spans="1:17">
      <c r="A104" s="14"/>
      <c r="B104" s="9"/>
      <c r="C104" s="10"/>
      <c r="D104" s="10"/>
      <c r="E104" s="9"/>
      <c r="F104" s="9"/>
      <c r="G104" s="10"/>
      <c r="H104" s="10"/>
      <c r="I104" s="9"/>
      <c r="J104" s="9"/>
      <c r="K104" s="9"/>
      <c r="L104" s="10"/>
      <c r="M104" s="9"/>
      <c r="N104" s="9"/>
      <c r="O104" s="9"/>
      <c r="P104" s="9"/>
      <c r="Q104" s="11"/>
    </row>
    <row r="105" spans="1:17">
      <c r="A105" s="14"/>
      <c r="B105" s="9"/>
      <c r="C105" s="10"/>
      <c r="D105" s="10"/>
      <c r="E105" s="9"/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>
      <c r="A106" s="14" t="s">
        <v>23</v>
      </c>
      <c r="B106" s="9"/>
      <c r="C106" s="10"/>
      <c r="D106" s="22">
        <v>590.07000000000005</v>
      </c>
      <c r="E106" s="9" t="s">
        <v>111</v>
      </c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24</v>
      </c>
      <c r="B107" s="9"/>
      <c r="C107" s="10"/>
      <c r="D107" s="49">
        <f>H94</f>
        <v>-105.34999999999991</v>
      </c>
      <c r="E107" s="9" t="s">
        <v>36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25</v>
      </c>
      <c r="B108" s="9"/>
      <c r="C108" s="10"/>
      <c r="D108" s="10">
        <f>D106+D107</f>
        <v>484.72000000000014</v>
      </c>
      <c r="E108" s="9"/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>
      <c r="A109" s="14" t="s">
        <v>27</v>
      </c>
      <c r="B109" s="9"/>
      <c r="C109" s="10"/>
      <c r="D109" s="10">
        <f>H102</f>
        <v>-1322.15</v>
      </c>
      <c r="E109" s="9" t="s">
        <v>37</v>
      </c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>
      <c r="A110" s="14" t="s">
        <v>25</v>
      </c>
      <c r="B110" s="9"/>
      <c r="C110" s="10"/>
      <c r="D110" s="32">
        <f>D108-D109</f>
        <v>1806.8700000000003</v>
      </c>
      <c r="E110" s="20" t="s">
        <v>38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 ht="14.65" thickBot="1">
      <c r="A111" s="16"/>
      <c r="B111" s="17"/>
      <c r="C111" s="18"/>
      <c r="D111" s="18"/>
      <c r="E111" s="17"/>
      <c r="F111" s="17"/>
      <c r="G111" s="18"/>
      <c r="H111" s="18"/>
      <c r="I111" s="17"/>
      <c r="J111" s="17"/>
      <c r="K111" s="17"/>
      <c r="L111" s="17"/>
      <c r="M111" s="17"/>
      <c r="N111" s="17"/>
      <c r="O111" s="17"/>
      <c r="P111" s="17"/>
      <c r="Q111" s="19"/>
    </row>
    <row r="112" spans="1:17" ht="14.65" thickTop="1"/>
    <row r="115" spans="1:17" ht="14.65" thickBot="1"/>
    <row r="116" spans="1:17" ht="14.65" thickTop="1">
      <c r="A116" s="3"/>
      <c r="B116" s="4"/>
      <c r="C116" s="5">
        <v>45505</v>
      </c>
      <c r="D116" s="6"/>
      <c r="E116" s="4"/>
      <c r="F116" s="4"/>
      <c r="G116" s="6"/>
      <c r="H116" s="6"/>
      <c r="I116" s="4"/>
      <c r="J116" s="4"/>
      <c r="K116" s="4"/>
      <c r="L116" s="21" t="s">
        <v>40</v>
      </c>
      <c r="M116" s="4"/>
      <c r="N116" s="4"/>
      <c r="O116" s="4"/>
      <c r="P116" s="4"/>
      <c r="Q116" s="7"/>
    </row>
    <row r="117" spans="1:17">
      <c r="A117" s="8" t="s">
        <v>11</v>
      </c>
      <c r="B117" s="9"/>
      <c r="C117" s="10"/>
      <c r="D117" s="10"/>
      <c r="E117" s="9"/>
      <c r="F117" s="9"/>
      <c r="G117" s="10"/>
      <c r="H117" s="10"/>
      <c r="I117" s="9"/>
      <c r="J117" s="12" t="s">
        <v>68</v>
      </c>
      <c r="K117" s="9"/>
      <c r="L117" s="12" t="s">
        <v>21</v>
      </c>
      <c r="M117" s="12"/>
      <c r="N117" s="9"/>
      <c r="O117" s="9"/>
      <c r="P117" s="9"/>
      <c r="Q117" s="11"/>
    </row>
    <row r="118" spans="1:17">
      <c r="A118" s="8" t="s">
        <v>3</v>
      </c>
      <c r="B118" s="12" t="s">
        <v>6</v>
      </c>
      <c r="C118" s="13" t="s">
        <v>4</v>
      </c>
      <c r="D118" s="13" t="s">
        <v>7</v>
      </c>
      <c r="E118" s="12" t="s">
        <v>16</v>
      </c>
      <c r="F118" s="9"/>
      <c r="G118" s="13" t="s">
        <v>18</v>
      </c>
      <c r="H118" s="13" t="s">
        <v>19</v>
      </c>
      <c r="I118" s="43" t="s">
        <v>133</v>
      </c>
      <c r="J118" s="12" t="s">
        <v>67</v>
      </c>
      <c r="K118" s="9"/>
      <c r="L118" s="22">
        <v>22301.759999999998</v>
      </c>
      <c r="M118" s="9" t="s">
        <v>135</v>
      </c>
      <c r="N118" s="9"/>
      <c r="O118" s="9"/>
      <c r="P118" s="9"/>
      <c r="Q118" s="11"/>
    </row>
    <row r="119" spans="1:17">
      <c r="A119" s="14" t="s">
        <v>224</v>
      </c>
      <c r="B119" s="9">
        <v>159</v>
      </c>
      <c r="C119" s="10">
        <v>14.5</v>
      </c>
      <c r="D119" s="10">
        <f>C119*B119</f>
        <v>2305.5</v>
      </c>
      <c r="E119" s="38" t="s">
        <v>17</v>
      </c>
      <c r="F119" s="9"/>
      <c r="G119" s="10">
        <v>14.45</v>
      </c>
      <c r="H119" s="10">
        <f>(B119*G119)-D119</f>
        <v>-7.9500000000002728</v>
      </c>
      <c r="I119" s="9" t="s">
        <v>134</v>
      </c>
      <c r="J119" s="38">
        <f>G119*B119</f>
        <v>2297.5499999999997</v>
      </c>
      <c r="K119" s="9" t="str">
        <f>IF(B119&lt;&gt;0,"sell "&amp;B119&amp;" "&amp;A119&amp;" @ $"&amp;G119,"")</f>
        <v>sell 159 GEO @ $14.45</v>
      </c>
      <c r="L119" s="50">
        <f>L118+(G119*B119)</f>
        <v>24599.309999999998</v>
      </c>
      <c r="M119" s="9"/>
      <c r="N119" s="9"/>
      <c r="O119" s="9"/>
      <c r="P119" s="9"/>
      <c r="Q119" s="11"/>
    </row>
    <row r="120" spans="1:17">
      <c r="A120" s="14" t="s">
        <v>225</v>
      </c>
      <c r="B120" s="9">
        <v>28</v>
      </c>
      <c r="C120" s="10">
        <v>92.94</v>
      </c>
      <c r="D120" s="10">
        <f>C120*B120</f>
        <v>2602.3199999999997</v>
      </c>
      <c r="E120" s="38" t="s">
        <v>17</v>
      </c>
      <c r="F120" s="9"/>
      <c r="G120" s="10">
        <v>93.21</v>
      </c>
      <c r="H120" s="10">
        <f>(B120*G120)-D120</f>
        <v>7.5599999999999454</v>
      </c>
      <c r="I120" s="9" t="s">
        <v>134</v>
      </c>
      <c r="J120" s="38">
        <f>G120*B120</f>
        <v>2609.8799999999997</v>
      </c>
      <c r="K120" s="9" t="str">
        <f t="shared" ref="K120:K121" si="4">IF(B120&lt;&gt;0,"sell "&amp;B120&amp;" "&amp;A120&amp;" @ $"&amp;G120,"")</f>
        <v>sell 28 EHC @ $93.21</v>
      </c>
      <c r="L120" s="50">
        <f>L119+(G120*B120)</f>
        <v>27209.19</v>
      </c>
      <c r="M120" s="9"/>
      <c r="N120" s="9"/>
      <c r="O120" s="9"/>
      <c r="P120" s="9"/>
      <c r="Q120" s="11"/>
    </row>
    <row r="121" spans="1:17">
      <c r="A121" s="14" t="s">
        <v>226</v>
      </c>
      <c r="B121" s="9">
        <v>73</v>
      </c>
      <c r="C121" s="10">
        <v>46.4</v>
      </c>
      <c r="D121" s="10">
        <f>C121*B121</f>
        <v>3387.2</v>
      </c>
      <c r="E121" s="38" t="s">
        <v>17</v>
      </c>
      <c r="F121" s="9"/>
      <c r="G121" s="10">
        <v>44.88</v>
      </c>
      <c r="H121" s="10">
        <f>(B121*G121)-D121</f>
        <v>-110.95999999999958</v>
      </c>
      <c r="I121" s="9" t="s">
        <v>134</v>
      </c>
      <c r="J121" s="38">
        <f>G121*B121</f>
        <v>3276.2400000000002</v>
      </c>
      <c r="K121" s="9" t="str">
        <f t="shared" si="4"/>
        <v>sell 73 AGIO @ $44.88</v>
      </c>
      <c r="L121" s="10">
        <f>L120+(G121*B121)</f>
        <v>30485.43</v>
      </c>
      <c r="M121" s="9" t="s">
        <v>44</v>
      </c>
      <c r="N121" s="9"/>
      <c r="O121" s="9"/>
      <c r="P121" s="9"/>
      <c r="Q121" s="11"/>
    </row>
    <row r="122" spans="1:17">
      <c r="A122" s="14"/>
      <c r="B122" s="9"/>
      <c r="C122" s="10" t="s">
        <v>20</v>
      </c>
      <c r="D122" s="10">
        <f>SUM(D119:D121)</f>
        <v>8295.02</v>
      </c>
      <c r="E122" s="9"/>
      <c r="F122" s="9"/>
      <c r="G122" s="41"/>
      <c r="H122" s="10">
        <f>SUM(H119:H121)</f>
        <v>-111.34999999999991</v>
      </c>
      <c r="I122" s="9"/>
      <c r="J122" s="38">
        <f>SUM(J119:J121)</f>
        <v>8183.67</v>
      </c>
      <c r="K122" s="9"/>
      <c r="L122" s="10"/>
      <c r="M122" s="9"/>
      <c r="N122" s="9"/>
      <c r="O122" s="9"/>
      <c r="P122" s="9"/>
      <c r="Q122" s="11"/>
    </row>
    <row r="123" spans="1:17">
      <c r="A123" s="14"/>
      <c r="B123" s="9"/>
      <c r="C123" s="10"/>
      <c r="D123" s="10"/>
      <c r="E123" s="9"/>
      <c r="F123" s="9"/>
      <c r="G123" s="42"/>
      <c r="H123" s="39"/>
      <c r="I123" s="9"/>
      <c r="J123" s="9"/>
      <c r="K123" s="9"/>
      <c r="L123" s="10"/>
      <c r="M123" s="9"/>
      <c r="N123" s="9"/>
      <c r="O123" s="9"/>
      <c r="P123" s="9"/>
      <c r="Q123" s="11"/>
    </row>
    <row r="124" spans="1:17">
      <c r="A124" s="14"/>
      <c r="B124" s="9"/>
      <c r="C124" s="10"/>
      <c r="D124" s="51"/>
      <c r="E124" s="42"/>
      <c r="F124" s="9"/>
      <c r="G124" s="41"/>
      <c r="H124" s="10"/>
      <c r="I124" s="9"/>
      <c r="J124" s="9"/>
      <c r="K124" s="9"/>
      <c r="L124" s="10"/>
      <c r="M124" s="12" t="s">
        <v>41</v>
      </c>
      <c r="N124" s="9"/>
      <c r="O124" s="9"/>
      <c r="P124" s="9"/>
      <c r="Q124" s="11"/>
    </row>
    <row r="125" spans="1:17">
      <c r="A125" s="8"/>
      <c r="B125" s="9"/>
      <c r="C125" s="10"/>
      <c r="D125" s="10"/>
      <c r="E125" s="20"/>
      <c r="F125" s="9"/>
      <c r="G125" s="41"/>
      <c r="H125" s="10"/>
      <c r="I125" s="9"/>
      <c r="J125" s="9"/>
      <c r="K125" s="9"/>
      <c r="L125" s="10"/>
      <c r="M125" s="12" t="s">
        <v>42</v>
      </c>
      <c r="N125" s="9"/>
      <c r="O125" s="9"/>
      <c r="P125" s="9"/>
      <c r="Q125" s="11"/>
    </row>
    <row r="126" spans="1:17">
      <c r="A126" s="8"/>
      <c r="B126" s="12" t="s">
        <v>6</v>
      </c>
      <c r="C126" s="13" t="s">
        <v>4</v>
      </c>
      <c r="D126" s="13" t="s">
        <v>5</v>
      </c>
      <c r="E126" s="23" t="s">
        <v>16</v>
      </c>
      <c r="F126" s="9"/>
      <c r="G126" s="43" t="s">
        <v>18</v>
      </c>
      <c r="H126" s="13" t="s">
        <v>19</v>
      </c>
      <c r="I126" s="9"/>
      <c r="J126" s="9"/>
      <c r="K126" s="9"/>
      <c r="L126" s="10"/>
      <c r="M126" s="38">
        <f>L118</f>
        <v>22301.759999999998</v>
      </c>
      <c r="N126" s="9"/>
      <c r="O126" s="9"/>
      <c r="P126" s="9"/>
      <c r="Q126" s="11"/>
    </row>
    <row r="127" spans="1:17">
      <c r="A127" s="14" t="s">
        <v>233</v>
      </c>
      <c r="B127" s="9">
        <v>68</v>
      </c>
      <c r="C127" s="10">
        <v>43.05</v>
      </c>
      <c r="D127" s="10">
        <f>C127*B127</f>
        <v>2927.3999999999996</v>
      </c>
      <c r="E127" s="38" t="s">
        <v>17</v>
      </c>
      <c r="F127" s="9"/>
      <c r="G127" s="10">
        <v>43.11</v>
      </c>
      <c r="H127" s="10">
        <f>(B127*G127)-D127</f>
        <v>4.080000000000382</v>
      </c>
      <c r="I127" s="9" t="s">
        <v>134</v>
      </c>
      <c r="J127" s="9"/>
      <c r="K127" s="9" t="str">
        <f>IF(B127&lt;&gt;0,"buy "&amp;B127&amp;" "&amp;A127&amp;" @ $"&amp;G127,"")</f>
        <v>buy 68 IDYA @ $43.11</v>
      </c>
      <c r="L127" s="10">
        <f>L121-(G127*B127)</f>
        <v>27553.95</v>
      </c>
      <c r="M127" s="38">
        <f>L118-(G127*B127)</f>
        <v>19370.28</v>
      </c>
      <c r="N127" s="9"/>
      <c r="O127" s="9"/>
      <c r="P127" s="9"/>
      <c r="Q127" s="11"/>
    </row>
    <row r="128" spans="1:17">
      <c r="A128" s="14" t="s">
        <v>234</v>
      </c>
      <c r="B128" s="9">
        <v>22</v>
      </c>
      <c r="C128" s="10">
        <v>133.5</v>
      </c>
      <c r="D128" s="10">
        <f>C128*B128</f>
        <v>2937</v>
      </c>
      <c r="E128" s="38" t="s">
        <v>17</v>
      </c>
      <c r="F128" s="9"/>
      <c r="G128" s="10">
        <v>133.56</v>
      </c>
      <c r="H128" s="10">
        <f>(B128*G128)-D128</f>
        <v>1.3200000000001637</v>
      </c>
      <c r="I128" s="9" t="s">
        <v>134</v>
      </c>
      <c r="J128" s="9"/>
      <c r="K128" s="9" t="str">
        <f>IF(B128&lt;&gt;0,"buy "&amp;B128&amp;" "&amp;A128&amp;" @ $"&amp;G128,"")</f>
        <v>buy 22 ASND @ $133.56</v>
      </c>
      <c r="L128" s="10">
        <f>L127-(G128*B128)</f>
        <v>24615.63</v>
      </c>
      <c r="M128" s="38">
        <f>M127-(G128*B128)</f>
        <v>16431.96</v>
      </c>
      <c r="N128" s="9"/>
      <c r="O128" s="9"/>
      <c r="P128" s="9"/>
      <c r="Q128" s="11"/>
    </row>
    <row r="129" spans="1:17">
      <c r="A129" s="28" t="s">
        <v>235</v>
      </c>
      <c r="B129" s="29">
        <v>76</v>
      </c>
      <c r="C129" s="30">
        <v>38.68</v>
      </c>
      <c r="D129" s="30">
        <f>C129*B129</f>
        <v>2939.68</v>
      </c>
      <c r="E129" s="38" t="s">
        <v>17</v>
      </c>
      <c r="F129" s="29"/>
      <c r="G129" s="30">
        <v>38.630000000000003</v>
      </c>
      <c r="H129" s="30">
        <f>(B129*G129)-D129</f>
        <v>-3.7999999999997272</v>
      </c>
      <c r="I129" s="9" t="s">
        <v>134</v>
      </c>
      <c r="J129" s="9"/>
      <c r="K129" s="9" t="str">
        <f>IF(B129&lt;&gt;0,"buy "&amp;B129&amp;" "&amp;A129&amp;" @ $"&amp;G129,"")</f>
        <v>buy 76 TRMD @ $38.63</v>
      </c>
      <c r="L129" s="10">
        <f>L128-(G129*B129)</f>
        <v>21679.75</v>
      </c>
      <c r="M129" s="46">
        <f>M128-(G129*B129)</f>
        <v>13496.079999999998</v>
      </c>
      <c r="N129" s="47"/>
      <c r="O129" s="47"/>
      <c r="P129" s="47"/>
      <c r="Q129" s="48"/>
    </row>
    <row r="130" spans="1:17">
      <c r="A130" s="14"/>
      <c r="B130" s="9"/>
      <c r="C130" s="10" t="s">
        <v>20</v>
      </c>
      <c r="D130" s="10">
        <f>SUM(D127:D129)</f>
        <v>8804.08</v>
      </c>
      <c r="E130" s="9"/>
      <c r="F130" s="9"/>
      <c r="G130" s="10"/>
      <c r="H130" s="10">
        <f>SUM(H127:H129)</f>
        <v>1.6000000000008185</v>
      </c>
      <c r="I130" s="9"/>
      <c r="J130" s="9"/>
      <c r="K130" s="9"/>
      <c r="L130" s="10"/>
      <c r="M130" s="9"/>
      <c r="N130" s="9"/>
      <c r="O130" s="9"/>
      <c r="P130" s="9"/>
      <c r="Q130" s="11"/>
    </row>
    <row r="131" spans="1:17">
      <c r="A131" s="14"/>
      <c r="B131" s="9"/>
      <c r="C131" s="10"/>
      <c r="D131" s="10"/>
      <c r="E131" s="9"/>
      <c r="F131" s="9"/>
      <c r="G131" s="10"/>
      <c r="H131" s="10"/>
      <c r="I131" s="9"/>
      <c r="J131" s="9"/>
      <c r="K131" s="9"/>
      <c r="L131" s="10"/>
      <c r="M131" s="12" t="str">
        <f>IF(J122+M129&gt;0,"Credit Surplus","Credit Shortage")</f>
        <v>Credit Surplus</v>
      </c>
      <c r="N131" s="38"/>
      <c r="O131" s="9"/>
      <c r="P131" s="9"/>
      <c r="Q131" s="11"/>
    </row>
    <row r="132" spans="1:17">
      <c r="A132" s="14"/>
      <c r="B132" s="9"/>
      <c r="C132" s="10"/>
      <c r="D132" s="10"/>
      <c r="E132" s="9"/>
      <c r="F132" s="9"/>
      <c r="G132" s="10"/>
      <c r="H132" s="10"/>
      <c r="I132" s="9"/>
      <c r="J132" s="9"/>
      <c r="K132" s="9"/>
      <c r="L132" s="10"/>
      <c r="M132" s="9"/>
      <c r="N132" s="9"/>
      <c r="O132" s="9"/>
      <c r="P132" s="9"/>
      <c r="Q132" s="11"/>
    </row>
    <row r="133" spans="1:17">
      <c r="A133" s="14"/>
      <c r="B133" s="9"/>
      <c r="C133" s="10"/>
      <c r="D133" s="10"/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>
      <c r="A134" s="14" t="s">
        <v>23</v>
      </c>
      <c r="B134" s="9"/>
      <c r="C134" s="10"/>
      <c r="D134" s="22">
        <v>983.39</v>
      </c>
      <c r="E134" s="9" t="s">
        <v>111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24</v>
      </c>
      <c r="B135" s="9"/>
      <c r="C135" s="10"/>
      <c r="D135" s="49">
        <f>H122</f>
        <v>-111.34999999999991</v>
      </c>
      <c r="E135" s="9" t="s">
        <v>36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>
      <c r="A136" s="14" t="s">
        <v>25</v>
      </c>
      <c r="B136" s="9"/>
      <c r="C136" s="10"/>
      <c r="D136" s="10">
        <f>D134+D135</f>
        <v>872.04000000000008</v>
      </c>
      <c r="E136" s="9"/>
      <c r="F136" s="9"/>
      <c r="G136" s="10"/>
      <c r="H136" s="10"/>
      <c r="I136" s="9"/>
      <c r="J136" s="9"/>
      <c r="K136" s="9"/>
      <c r="L136" s="9"/>
      <c r="M136" s="9"/>
      <c r="N136" s="9"/>
      <c r="O136" s="9"/>
      <c r="P136" s="9"/>
      <c r="Q136" s="11"/>
    </row>
    <row r="137" spans="1:17">
      <c r="A137" s="14" t="s">
        <v>27</v>
      </c>
      <c r="B137" s="9"/>
      <c r="C137" s="10"/>
      <c r="D137" s="10">
        <f>H130</f>
        <v>1.6000000000008185</v>
      </c>
      <c r="E137" s="9" t="s">
        <v>37</v>
      </c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>
      <c r="A138" s="14" t="s">
        <v>25</v>
      </c>
      <c r="B138" s="9"/>
      <c r="C138" s="10"/>
      <c r="D138" s="32">
        <f>D136-D137</f>
        <v>870.43999999999926</v>
      </c>
      <c r="E138" s="20" t="s">
        <v>38</v>
      </c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 ht="14.65" thickBot="1">
      <c r="A139" s="16"/>
      <c r="B139" s="17"/>
      <c r="C139" s="18"/>
      <c r="D139" s="18"/>
      <c r="E139" s="17"/>
      <c r="F139" s="17"/>
      <c r="G139" s="18"/>
      <c r="H139" s="18"/>
      <c r="I139" s="17"/>
      <c r="J139" s="17"/>
      <c r="K139" s="17"/>
      <c r="L139" s="17"/>
      <c r="M139" s="17"/>
      <c r="N139" s="17"/>
      <c r="O139" s="17"/>
      <c r="P139" s="17"/>
      <c r="Q139" s="19"/>
    </row>
    <row r="140" spans="1:17" ht="14.65" thickTop="1"/>
    <row r="142" spans="1:17" ht="14.65" thickBot="1"/>
    <row r="143" spans="1:17" ht="14.65" thickTop="1">
      <c r="A143" s="3"/>
      <c r="B143" s="4"/>
      <c r="C143" s="5">
        <v>45474</v>
      </c>
      <c r="D143" s="6"/>
      <c r="E143" s="4"/>
      <c r="F143" s="4"/>
      <c r="G143" s="6"/>
      <c r="H143" s="6"/>
      <c r="I143" s="4"/>
      <c r="J143" s="4"/>
      <c r="K143" s="4"/>
      <c r="L143" s="21" t="s">
        <v>40</v>
      </c>
      <c r="M143" s="4"/>
      <c r="N143" s="4"/>
      <c r="O143" s="4"/>
      <c r="P143" s="4"/>
      <c r="Q143" s="7"/>
    </row>
    <row r="144" spans="1:17">
      <c r="A144" s="8" t="s">
        <v>11</v>
      </c>
      <c r="B144" s="9"/>
      <c r="C144" s="10"/>
      <c r="D144" s="10"/>
      <c r="E144" s="9"/>
      <c r="F144" s="9"/>
      <c r="G144" s="10"/>
      <c r="H144" s="10"/>
      <c r="I144" s="9"/>
      <c r="J144" s="12" t="s">
        <v>68</v>
      </c>
      <c r="K144" s="9"/>
      <c r="L144" s="12" t="s">
        <v>21</v>
      </c>
      <c r="M144" s="12"/>
      <c r="N144" s="9"/>
      <c r="O144" s="9"/>
      <c r="P144" s="9"/>
      <c r="Q144" s="11"/>
    </row>
    <row r="145" spans="1:17">
      <c r="A145" s="8" t="s">
        <v>3</v>
      </c>
      <c r="B145" s="12" t="s">
        <v>6</v>
      </c>
      <c r="C145" s="13" t="s">
        <v>4</v>
      </c>
      <c r="D145" s="13" t="s">
        <v>7</v>
      </c>
      <c r="E145" s="12" t="s">
        <v>16</v>
      </c>
      <c r="F145" s="9"/>
      <c r="G145" s="13" t="s">
        <v>18</v>
      </c>
      <c r="H145" s="13" t="s">
        <v>19</v>
      </c>
      <c r="I145" s="43" t="s">
        <v>133</v>
      </c>
      <c r="J145" s="12" t="s">
        <v>67</v>
      </c>
      <c r="K145" s="9"/>
      <c r="L145" s="22">
        <v>26567.27</v>
      </c>
      <c r="M145" s="9" t="s">
        <v>135</v>
      </c>
      <c r="N145" s="9"/>
      <c r="O145" s="9"/>
      <c r="P145" s="9"/>
      <c r="Q145" s="11"/>
    </row>
    <row r="146" spans="1:17">
      <c r="A146" s="14" t="s">
        <v>221</v>
      </c>
      <c r="B146" s="9">
        <v>56</v>
      </c>
      <c r="C146" s="10">
        <v>31.99</v>
      </c>
      <c r="D146" s="10">
        <f>C146*B146</f>
        <v>1791.4399999999998</v>
      </c>
      <c r="E146" s="38" t="s">
        <v>17</v>
      </c>
      <c r="F146" s="9"/>
      <c r="G146" s="10">
        <v>32.19</v>
      </c>
      <c r="H146" s="10">
        <f>(B146*G146)-D146</f>
        <v>11.200000000000045</v>
      </c>
      <c r="I146" s="9" t="s">
        <v>134</v>
      </c>
      <c r="J146" s="38">
        <f>G146*B146</f>
        <v>1802.6399999999999</v>
      </c>
      <c r="K146" s="9" t="str">
        <f>IF(B146&lt;&gt;0,"sell "&amp;B146&amp;" "&amp;A146&amp;" @ $"&amp;G146,"")</f>
        <v>sell 56 FOR @ $32.19</v>
      </c>
      <c r="L146" s="50">
        <f>L145+(G146*B146)</f>
        <v>28369.91</v>
      </c>
      <c r="M146" s="9"/>
      <c r="N146" s="9"/>
      <c r="O146" s="9"/>
      <c r="P146" s="9"/>
      <c r="Q146" s="11"/>
    </row>
    <row r="147" spans="1:17">
      <c r="A147" s="14" t="s">
        <v>223</v>
      </c>
      <c r="B147" s="9">
        <v>29</v>
      </c>
      <c r="C147" s="10">
        <v>91</v>
      </c>
      <c r="D147" s="10">
        <f>C147*B147</f>
        <v>2639</v>
      </c>
      <c r="E147" s="38" t="s">
        <v>17</v>
      </c>
      <c r="F147" s="9"/>
      <c r="G147" s="10">
        <v>91.06</v>
      </c>
      <c r="H147" s="10">
        <f>(B147*G147)-D147</f>
        <v>1.7400000000002365</v>
      </c>
      <c r="I147" s="9" t="s">
        <v>134</v>
      </c>
      <c r="J147" s="38">
        <f>G147*B147</f>
        <v>2640.7400000000002</v>
      </c>
      <c r="K147" s="9" t="str">
        <f t="shared" ref="K147:K148" si="5">IF(B147&lt;&gt;0,"sell "&amp;B147&amp;" "&amp;A147&amp;" @ $"&amp;G147,"")</f>
        <v>sell 29 HWKN @ $91.06</v>
      </c>
      <c r="L147" s="50">
        <f>L146+(G147*B147)</f>
        <v>31010.65</v>
      </c>
      <c r="M147" s="9"/>
      <c r="N147" s="9"/>
      <c r="O147" s="9"/>
      <c r="P147" s="9"/>
      <c r="Q147" s="11"/>
    </row>
    <row r="148" spans="1:17">
      <c r="A148" s="14"/>
      <c r="B148" s="9"/>
      <c r="C148" s="10">
        <v>0</v>
      </c>
      <c r="D148" s="10">
        <f>C148*B148</f>
        <v>0</v>
      </c>
      <c r="E148" s="38" t="s">
        <v>17</v>
      </c>
      <c r="F148" s="9"/>
      <c r="G148" s="10">
        <v>0</v>
      </c>
      <c r="H148" s="10">
        <f>(B148*G148)-D148</f>
        <v>0</v>
      </c>
      <c r="I148" s="9" t="s">
        <v>134</v>
      </c>
      <c r="J148" s="38">
        <f>G148*B148</f>
        <v>0</v>
      </c>
      <c r="K148" s="9" t="str">
        <f t="shared" si="5"/>
        <v/>
      </c>
      <c r="L148" s="10">
        <f>L147+(G148*B148)</f>
        <v>31010.65</v>
      </c>
      <c r="M148" s="9" t="s">
        <v>44</v>
      </c>
      <c r="N148" s="9"/>
      <c r="O148" s="9"/>
      <c r="P148" s="9"/>
      <c r="Q148" s="11"/>
    </row>
    <row r="149" spans="1:17">
      <c r="A149" s="14"/>
      <c r="B149" s="9"/>
      <c r="C149" s="10" t="s">
        <v>20</v>
      </c>
      <c r="D149" s="10">
        <f>SUM(D146:D148)</f>
        <v>4430.4399999999996</v>
      </c>
      <c r="E149" s="9"/>
      <c r="F149" s="9"/>
      <c r="G149" s="41"/>
      <c r="H149" s="10">
        <f>SUM(H146:H148)</f>
        <v>12.940000000000282</v>
      </c>
      <c r="I149" s="9"/>
      <c r="J149" s="38">
        <f>SUM(J146:J148)</f>
        <v>4443.38</v>
      </c>
      <c r="K149" s="9"/>
      <c r="L149" s="10"/>
      <c r="M149" s="9"/>
      <c r="N149" s="9"/>
      <c r="O149" s="9"/>
      <c r="P149" s="9"/>
      <c r="Q149" s="11"/>
    </row>
    <row r="150" spans="1:17">
      <c r="A150" s="14"/>
      <c r="B150" s="9"/>
      <c r="C150" s="10"/>
      <c r="D150" s="10"/>
      <c r="E150" s="9"/>
      <c r="F150" s="9"/>
      <c r="G150" s="42"/>
      <c r="H150" s="39"/>
      <c r="I150" s="9"/>
      <c r="J150" s="9"/>
      <c r="K150" s="9"/>
      <c r="L150" s="10"/>
      <c r="M150" s="9"/>
      <c r="N150" s="9"/>
      <c r="O150" s="9"/>
      <c r="P150" s="9"/>
      <c r="Q150" s="11"/>
    </row>
    <row r="151" spans="1:17">
      <c r="A151" s="14"/>
      <c r="B151" s="9"/>
      <c r="C151" s="10"/>
      <c r="D151" s="51"/>
      <c r="E151" s="42"/>
      <c r="F151" s="9"/>
      <c r="G151" s="41"/>
      <c r="H151" s="10"/>
      <c r="I151" s="9"/>
      <c r="J151" s="9"/>
      <c r="K151" s="9"/>
      <c r="L151" s="10"/>
      <c r="M151" s="12" t="s">
        <v>41</v>
      </c>
      <c r="N151" s="9"/>
      <c r="O151" s="9"/>
      <c r="P151" s="9"/>
      <c r="Q151" s="11"/>
    </row>
    <row r="152" spans="1:17">
      <c r="A152" s="8"/>
      <c r="B152" s="9"/>
      <c r="C152" s="10"/>
      <c r="D152" s="10"/>
      <c r="E152" s="20"/>
      <c r="F152" s="9"/>
      <c r="G152" s="41"/>
      <c r="H152" s="10"/>
      <c r="I152" s="9"/>
      <c r="J152" s="9"/>
      <c r="K152" s="9"/>
      <c r="L152" s="10"/>
      <c r="M152" s="12" t="s">
        <v>42</v>
      </c>
      <c r="N152" s="9"/>
      <c r="O152" s="9"/>
      <c r="P152" s="9"/>
      <c r="Q152" s="11"/>
    </row>
    <row r="153" spans="1:17">
      <c r="A153" s="8"/>
      <c r="B153" s="12" t="s">
        <v>6</v>
      </c>
      <c r="C153" s="13" t="s">
        <v>4</v>
      </c>
      <c r="D153" s="13" t="s">
        <v>5</v>
      </c>
      <c r="E153" s="23" t="s">
        <v>16</v>
      </c>
      <c r="F153" s="9"/>
      <c r="G153" s="43" t="s">
        <v>18</v>
      </c>
      <c r="H153" s="13" t="s">
        <v>19</v>
      </c>
      <c r="I153" s="9"/>
      <c r="J153" s="9"/>
      <c r="K153" s="9"/>
      <c r="L153" s="10"/>
      <c r="M153" s="38">
        <f>L145</f>
        <v>26567.27</v>
      </c>
      <c r="N153" s="9"/>
      <c r="O153" s="9"/>
      <c r="P153" s="9"/>
      <c r="Q153" s="11"/>
    </row>
    <row r="154" spans="1:17">
      <c r="A154" s="14" t="s">
        <v>230</v>
      </c>
      <c r="B154" s="9">
        <v>92</v>
      </c>
      <c r="C154" s="10">
        <v>30.42</v>
      </c>
      <c r="D154" s="10">
        <f>C154*B154</f>
        <v>2798.6400000000003</v>
      </c>
      <c r="E154" s="38" t="s">
        <v>17</v>
      </c>
      <c r="F154" s="9"/>
      <c r="G154" s="10">
        <v>30.68</v>
      </c>
      <c r="H154" s="10">
        <f>(B154*G154)-D154</f>
        <v>23.919999999999618</v>
      </c>
      <c r="I154" s="9" t="s">
        <v>134</v>
      </c>
      <c r="J154" s="9"/>
      <c r="K154" s="9" t="str">
        <f>IF(B154&lt;&gt;0,"buy "&amp;B154&amp;" "&amp;A154&amp;" @ $"&amp;G154,"")</f>
        <v>buy 92 GCT @ $30.68</v>
      </c>
      <c r="L154" s="10">
        <f>L148-(G154*B154)</f>
        <v>28188.09</v>
      </c>
      <c r="M154" s="38">
        <f>L145-(G154*B154)</f>
        <v>23744.71</v>
      </c>
      <c r="N154" s="9"/>
      <c r="O154" s="9"/>
      <c r="P154" s="9"/>
      <c r="Q154" s="11"/>
    </row>
    <row r="155" spans="1:17">
      <c r="A155" s="14" t="s">
        <v>231</v>
      </c>
      <c r="B155" s="9">
        <v>9</v>
      </c>
      <c r="C155" s="10">
        <v>293.77999999999997</v>
      </c>
      <c r="D155" s="10">
        <f>C155*B155</f>
        <v>2644.0199999999995</v>
      </c>
      <c r="E155" s="38" t="s">
        <v>17</v>
      </c>
      <c r="F155" s="9"/>
      <c r="G155" s="10">
        <v>295.17</v>
      </c>
      <c r="H155" s="10">
        <f>(B155*G155)-D155</f>
        <v>12.510000000000673</v>
      </c>
      <c r="I155" s="9" t="s">
        <v>134</v>
      </c>
      <c r="J155" s="9"/>
      <c r="K155" s="9" t="str">
        <f>IF(B155&lt;&gt;0,"buy "&amp;B155&amp;" "&amp;A155&amp;" @ $"&amp;G155,"")</f>
        <v>buy 9 KAI @ $295.17</v>
      </c>
      <c r="L155" s="10">
        <f>L154-(G155*B155)</f>
        <v>25531.56</v>
      </c>
      <c r="M155" s="38">
        <f>M154-(G155*B155)</f>
        <v>21088.18</v>
      </c>
      <c r="N155" s="9"/>
      <c r="O155" s="9"/>
      <c r="P155" s="9"/>
      <c r="Q155" s="11"/>
    </row>
    <row r="156" spans="1:17">
      <c r="A156" s="28" t="s">
        <v>232</v>
      </c>
      <c r="B156" s="29">
        <v>61</v>
      </c>
      <c r="C156" s="30">
        <v>45.63</v>
      </c>
      <c r="D156" s="30">
        <f>C156*B156</f>
        <v>2783.4300000000003</v>
      </c>
      <c r="E156" s="38" t="s">
        <v>17</v>
      </c>
      <c r="F156" s="29"/>
      <c r="G156" s="30">
        <v>46.24</v>
      </c>
      <c r="H156" s="30">
        <f>(B156*G156)-D156</f>
        <v>37.210000000000036</v>
      </c>
      <c r="I156" s="9" t="s">
        <v>134</v>
      </c>
      <c r="J156" s="9"/>
      <c r="K156" s="9" t="str">
        <f>IF(B156&lt;&gt;0,"buy "&amp;B156&amp;" "&amp;A156&amp;" @ $"&amp;G156,"")</f>
        <v>buy 61 GLP @ $46.24</v>
      </c>
      <c r="L156" s="10">
        <f>L155-(G156*B156)</f>
        <v>22710.920000000002</v>
      </c>
      <c r="M156" s="46">
        <f>M155-(G156*B156)</f>
        <v>18267.54</v>
      </c>
      <c r="N156" s="47"/>
      <c r="O156" s="47"/>
      <c r="P156" s="47"/>
      <c r="Q156" s="48"/>
    </row>
    <row r="157" spans="1:17">
      <c r="A157" s="14"/>
      <c r="B157" s="9"/>
      <c r="C157" s="10" t="s">
        <v>20</v>
      </c>
      <c r="D157" s="10">
        <f>SUM(D154:D156)</f>
        <v>8226.09</v>
      </c>
      <c r="E157" s="9"/>
      <c r="F157" s="9"/>
      <c r="G157" s="10"/>
      <c r="H157" s="10">
        <f>SUM(H154:H156)</f>
        <v>73.640000000000327</v>
      </c>
      <c r="I157" s="9"/>
      <c r="J157" s="9"/>
      <c r="K157" s="9"/>
      <c r="L157" s="10"/>
      <c r="M157" s="9"/>
      <c r="N157" s="9"/>
      <c r="O157" s="9"/>
      <c r="P157" s="9"/>
      <c r="Q157" s="11"/>
    </row>
    <row r="158" spans="1:17">
      <c r="A158" s="14"/>
      <c r="B158" s="9"/>
      <c r="C158" s="10"/>
      <c r="D158" s="10"/>
      <c r="E158" s="9"/>
      <c r="F158" s="9"/>
      <c r="G158" s="10"/>
      <c r="H158" s="10"/>
      <c r="I158" s="9"/>
      <c r="J158" s="9"/>
      <c r="K158" s="9"/>
      <c r="L158" s="10"/>
      <c r="M158" s="12" t="str">
        <f>IF(J149+M156&gt;0,"Credit Surplus","Credit Shortage")</f>
        <v>Credit Surplus</v>
      </c>
      <c r="N158" s="38"/>
      <c r="O158" s="9"/>
      <c r="P158" s="9"/>
      <c r="Q158" s="11"/>
    </row>
    <row r="159" spans="1:17">
      <c r="A159" s="14"/>
      <c r="B159" s="9"/>
      <c r="C159" s="10"/>
      <c r="D159" s="10"/>
      <c r="E159" s="9"/>
      <c r="F159" s="9"/>
      <c r="G159" s="10"/>
      <c r="H159" s="10"/>
      <c r="I159" s="9"/>
      <c r="J159" s="9"/>
      <c r="K159" s="9"/>
      <c r="L159" s="10"/>
      <c r="M159" s="9"/>
      <c r="N159" s="9"/>
      <c r="O159" s="9"/>
      <c r="P159" s="9"/>
      <c r="Q159" s="11"/>
    </row>
    <row r="160" spans="1:17">
      <c r="A160" s="14"/>
      <c r="B160" s="9"/>
      <c r="C160" s="10"/>
      <c r="D160" s="10"/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>
      <c r="A161" s="14" t="s">
        <v>23</v>
      </c>
      <c r="B161" s="9"/>
      <c r="C161" s="10"/>
      <c r="D161" s="22">
        <v>1553.15</v>
      </c>
      <c r="E161" s="9" t="s">
        <v>111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24</v>
      </c>
      <c r="B162" s="9"/>
      <c r="C162" s="10"/>
      <c r="D162" s="49">
        <f>H149</f>
        <v>12.940000000000282</v>
      </c>
      <c r="E162" s="9" t="s">
        <v>36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>
      <c r="A163" s="14" t="s">
        <v>25</v>
      </c>
      <c r="B163" s="9"/>
      <c r="C163" s="10"/>
      <c r="D163" s="10">
        <f>D161+D162</f>
        <v>1566.0900000000004</v>
      </c>
      <c r="E163" s="9"/>
      <c r="F163" s="9"/>
      <c r="G163" s="10"/>
      <c r="H163" s="10"/>
      <c r="I163" s="9"/>
      <c r="J163" s="9"/>
      <c r="K163" s="9"/>
      <c r="L163" s="9"/>
      <c r="M163" s="9"/>
      <c r="N163" s="9"/>
      <c r="O163" s="9"/>
      <c r="P163" s="9"/>
      <c r="Q163" s="11"/>
    </row>
    <row r="164" spans="1:17">
      <c r="A164" s="14" t="s">
        <v>27</v>
      </c>
      <c r="B164" s="9"/>
      <c r="C164" s="10"/>
      <c r="D164" s="10">
        <f>H157</f>
        <v>73.640000000000327</v>
      </c>
      <c r="E164" s="9" t="s">
        <v>37</v>
      </c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>
      <c r="A165" s="14" t="s">
        <v>25</v>
      </c>
      <c r="B165" s="9"/>
      <c r="C165" s="10"/>
      <c r="D165" s="32">
        <f>D163-D164</f>
        <v>1492.45</v>
      </c>
      <c r="E165" s="20" t="s">
        <v>38</v>
      </c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 ht="14.65" thickBot="1">
      <c r="A166" s="16"/>
      <c r="B166" s="17"/>
      <c r="C166" s="18"/>
      <c r="D166" s="18"/>
      <c r="E166" s="17"/>
      <c r="F166" s="17"/>
      <c r="G166" s="18"/>
      <c r="H166" s="18"/>
      <c r="I166" s="17"/>
      <c r="J166" s="17"/>
      <c r="K166" s="17"/>
      <c r="L166" s="17"/>
      <c r="M166" s="17"/>
      <c r="N166" s="17"/>
      <c r="O166" s="17"/>
      <c r="P166" s="17"/>
      <c r="Q166" s="19"/>
    </row>
    <row r="167" spans="1:17" ht="14.65" thickTop="1"/>
    <row r="170" spans="1:17" ht="14.65" thickBot="1"/>
    <row r="171" spans="1:17" ht="14.65" thickTop="1">
      <c r="A171" s="3"/>
      <c r="B171" s="4"/>
      <c r="C171" s="5">
        <v>45444</v>
      </c>
      <c r="D171" s="6"/>
      <c r="E171" s="4"/>
      <c r="F171" s="4"/>
      <c r="G171" s="6"/>
      <c r="H171" s="6"/>
      <c r="I171" s="4"/>
      <c r="J171" s="4"/>
      <c r="K171" s="4"/>
      <c r="L171" s="21" t="s">
        <v>40</v>
      </c>
      <c r="M171" s="4"/>
      <c r="N171" s="4"/>
      <c r="O171" s="4"/>
      <c r="P171" s="4"/>
      <c r="Q171" s="7"/>
    </row>
    <row r="172" spans="1:17">
      <c r="A172" s="8" t="s">
        <v>11</v>
      </c>
      <c r="B172" s="9"/>
      <c r="C172" s="10"/>
      <c r="D172" s="10"/>
      <c r="E172" s="9"/>
      <c r="F172" s="9"/>
      <c r="G172" s="10"/>
      <c r="H172" s="10"/>
      <c r="I172" s="9"/>
      <c r="J172" s="12" t="s">
        <v>68</v>
      </c>
      <c r="K172" s="9"/>
      <c r="L172" s="12" t="s">
        <v>21</v>
      </c>
      <c r="M172" s="12"/>
      <c r="N172" s="9"/>
      <c r="O172" s="9"/>
      <c r="P172" s="9"/>
      <c r="Q172" s="11"/>
    </row>
    <row r="173" spans="1:17">
      <c r="A173" s="8" t="s">
        <v>3</v>
      </c>
      <c r="B173" s="12" t="s">
        <v>6</v>
      </c>
      <c r="C173" s="13" t="s">
        <v>4</v>
      </c>
      <c r="D173" s="13" t="s">
        <v>7</v>
      </c>
      <c r="E173" s="12" t="s">
        <v>16</v>
      </c>
      <c r="F173" s="9"/>
      <c r="G173" s="13" t="s">
        <v>18</v>
      </c>
      <c r="H173" s="13" t="s">
        <v>19</v>
      </c>
      <c r="I173" s="43" t="s">
        <v>133</v>
      </c>
      <c r="J173" s="12" t="s">
        <v>67</v>
      </c>
      <c r="K173" s="9"/>
      <c r="L173" s="22">
        <v>27624.63</v>
      </c>
      <c r="M173" s="9" t="s">
        <v>135</v>
      </c>
      <c r="N173" s="9"/>
      <c r="O173" s="9"/>
      <c r="P173" s="9"/>
      <c r="Q173" s="11"/>
    </row>
    <row r="174" spans="1:17">
      <c r="A174" s="14" t="s">
        <v>218</v>
      </c>
      <c r="B174" s="9">
        <v>60</v>
      </c>
      <c r="C174" s="10">
        <v>48.45</v>
      </c>
      <c r="D174" s="10">
        <f>C174*B174</f>
        <v>2907</v>
      </c>
      <c r="E174" s="38" t="s">
        <v>17</v>
      </c>
      <c r="F174" s="9"/>
      <c r="G174" s="10">
        <v>48.82</v>
      </c>
      <c r="H174" s="10">
        <f>(B174*G174)-D174</f>
        <v>22.199999999999818</v>
      </c>
      <c r="I174" s="9" t="s">
        <v>134</v>
      </c>
      <c r="J174" s="38">
        <f>G174*B174</f>
        <v>2929.2</v>
      </c>
      <c r="K174" s="9" t="str">
        <f>IF(B174&lt;&gt;0,"sell "&amp;B174&amp;" "&amp;A174&amp;" @ $"&amp;G174,"")</f>
        <v>sell 60 VIST @ $48.82</v>
      </c>
      <c r="L174" s="50">
        <f>L173+(G174*B174)</f>
        <v>30553.83</v>
      </c>
      <c r="M174" s="9"/>
      <c r="N174" s="9"/>
      <c r="O174" s="9"/>
      <c r="P174" s="9"/>
      <c r="Q174" s="11"/>
    </row>
    <row r="175" spans="1:17">
      <c r="A175" s="14" t="s">
        <v>219</v>
      </c>
      <c r="B175" s="9">
        <v>121</v>
      </c>
      <c r="C175" s="10">
        <v>20.239999999999998</v>
      </c>
      <c r="D175" s="10">
        <f>C175*B175</f>
        <v>2449.04</v>
      </c>
      <c r="E175" s="38" t="s">
        <v>17</v>
      </c>
      <c r="F175" s="9"/>
      <c r="G175" s="10">
        <v>20.55</v>
      </c>
      <c r="H175" s="10">
        <f>(B175*G175)-D175</f>
        <v>37.510000000000218</v>
      </c>
      <c r="I175" s="9" t="s">
        <v>134</v>
      </c>
      <c r="J175" s="38">
        <f>G175*B175</f>
        <v>2486.5500000000002</v>
      </c>
      <c r="K175" s="9" t="str">
        <f t="shared" ref="K175:K176" si="6">IF(B175&lt;&gt;0,"sell "&amp;B175&amp;" "&amp;A175&amp;" @ $"&amp;G175,"")</f>
        <v>sell 121 AROC @ $20.55</v>
      </c>
      <c r="L175" s="50">
        <f>L174+(G175*B175)</f>
        <v>33040.380000000005</v>
      </c>
      <c r="M175" s="9"/>
      <c r="N175" s="9"/>
      <c r="O175" s="9"/>
      <c r="P175" s="9"/>
      <c r="Q175" s="11"/>
    </row>
    <row r="176" spans="1:17">
      <c r="A176" s="14" t="s">
        <v>220</v>
      </c>
      <c r="B176" s="9">
        <v>161</v>
      </c>
      <c r="C176" s="10">
        <v>13.66</v>
      </c>
      <c r="D176" s="10">
        <f>C176*B176</f>
        <v>2199.2600000000002</v>
      </c>
      <c r="E176" s="38" t="s">
        <v>17</v>
      </c>
      <c r="F176" s="9"/>
      <c r="G176" s="10">
        <v>13.77</v>
      </c>
      <c r="H176" s="10">
        <f>(B176*G176)-D176</f>
        <v>17.709999999999582</v>
      </c>
      <c r="I176" s="9" t="s">
        <v>134</v>
      </c>
      <c r="J176" s="38">
        <f>G176*B176</f>
        <v>2216.9699999999998</v>
      </c>
      <c r="K176" s="9" t="str">
        <f t="shared" si="6"/>
        <v>sell 161 SCS @ $13.77</v>
      </c>
      <c r="L176" s="10">
        <f>L175+(G176*B176)</f>
        <v>35257.350000000006</v>
      </c>
      <c r="M176" s="9" t="s">
        <v>44</v>
      </c>
      <c r="N176" s="9"/>
      <c r="O176" s="9"/>
      <c r="P176" s="9"/>
      <c r="Q176" s="11"/>
    </row>
    <row r="177" spans="1:17">
      <c r="A177" s="14"/>
      <c r="B177" s="9"/>
      <c r="C177" s="10" t="s">
        <v>20</v>
      </c>
      <c r="D177" s="10">
        <f>SUM(D174:D176)</f>
        <v>7555.3</v>
      </c>
      <c r="E177" s="9"/>
      <c r="F177" s="9"/>
      <c r="G177" s="41"/>
      <c r="H177" s="10">
        <f>SUM(H174:H176)</f>
        <v>77.419999999999618</v>
      </c>
      <c r="I177" s="9"/>
      <c r="J177" s="38">
        <f>SUM(J174:J176)</f>
        <v>7632.7199999999993</v>
      </c>
      <c r="K177" s="9"/>
      <c r="L177" s="10"/>
      <c r="M177" s="9"/>
      <c r="N177" s="9"/>
      <c r="O177" s="9"/>
      <c r="P177" s="9"/>
      <c r="Q177" s="11"/>
    </row>
    <row r="178" spans="1:17">
      <c r="A178" s="14"/>
      <c r="B178" s="9"/>
      <c r="C178" s="10"/>
      <c r="D178" s="10"/>
      <c r="E178" s="9"/>
      <c r="F178" s="9"/>
      <c r="G178" s="42"/>
      <c r="H178" s="39"/>
      <c r="I178" s="9"/>
      <c r="J178" s="9"/>
      <c r="K178" s="9"/>
      <c r="L178" s="10"/>
      <c r="M178" s="9"/>
      <c r="N178" s="9"/>
      <c r="O178" s="9"/>
      <c r="P178" s="9"/>
      <c r="Q178" s="11"/>
    </row>
    <row r="179" spans="1:17">
      <c r="A179" s="14"/>
      <c r="B179" s="9"/>
      <c r="C179" s="10"/>
      <c r="D179" s="51"/>
      <c r="E179" s="42"/>
      <c r="F179" s="9"/>
      <c r="G179" s="41"/>
      <c r="H179" s="10"/>
      <c r="I179" s="9"/>
      <c r="J179" s="9"/>
      <c r="K179" s="9"/>
      <c r="L179" s="10"/>
      <c r="M179" s="12" t="s">
        <v>41</v>
      </c>
      <c r="N179" s="9"/>
      <c r="O179" s="9"/>
      <c r="P179" s="9"/>
      <c r="Q179" s="11"/>
    </row>
    <row r="180" spans="1:17">
      <c r="A180" s="8"/>
      <c r="B180" s="9"/>
      <c r="C180" s="10"/>
      <c r="D180" s="10"/>
      <c r="E180" s="20"/>
      <c r="F180" s="9"/>
      <c r="G180" s="41"/>
      <c r="H180" s="10"/>
      <c r="I180" s="9"/>
      <c r="J180" s="9"/>
      <c r="K180" s="9"/>
      <c r="L180" s="10"/>
      <c r="M180" s="12" t="s">
        <v>42</v>
      </c>
      <c r="N180" s="9"/>
      <c r="O180" s="9"/>
      <c r="P180" s="9"/>
      <c r="Q180" s="11"/>
    </row>
    <row r="181" spans="1:17">
      <c r="A181" s="8"/>
      <c r="B181" s="12" t="s">
        <v>6</v>
      </c>
      <c r="C181" s="13" t="s">
        <v>4</v>
      </c>
      <c r="D181" s="13" t="s">
        <v>5</v>
      </c>
      <c r="E181" s="23" t="s">
        <v>16</v>
      </c>
      <c r="F181" s="9"/>
      <c r="G181" s="43" t="s">
        <v>18</v>
      </c>
      <c r="H181" s="13" t="s">
        <v>19</v>
      </c>
      <c r="I181" s="9"/>
      <c r="J181" s="9"/>
      <c r="K181" s="9"/>
      <c r="L181" s="10"/>
      <c r="M181" s="38">
        <f>L173</f>
        <v>27624.63</v>
      </c>
      <c r="N181" s="9"/>
      <c r="O181" s="9"/>
      <c r="P181" s="9"/>
      <c r="Q181" s="11"/>
    </row>
    <row r="182" spans="1:17">
      <c r="A182" s="14" t="s">
        <v>227</v>
      </c>
      <c r="B182" s="9">
        <v>93</v>
      </c>
      <c r="C182" s="10">
        <v>29.92</v>
      </c>
      <c r="D182" s="10">
        <f>C182*B182</f>
        <v>2782.56</v>
      </c>
      <c r="E182" s="38" t="s">
        <v>17</v>
      </c>
      <c r="F182" s="9"/>
      <c r="G182" s="10">
        <v>30.69</v>
      </c>
      <c r="H182" s="10">
        <f>(B182*G182)-D182</f>
        <v>71.610000000000127</v>
      </c>
      <c r="I182" s="9" t="s">
        <v>134</v>
      </c>
      <c r="J182" s="9"/>
      <c r="K182" s="9" t="str">
        <f>IF(B182&lt;&gt;0,"buy "&amp;B182&amp;" "&amp;A182&amp;" @ $"&amp;G182,"")</f>
        <v>buy 93 ASPN @ $30.69</v>
      </c>
      <c r="L182" s="10">
        <f>L176-(G182*B182)</f>
        <v>32403.180000000008</v>
      </c>
      <c r="M182" s="38">
        <f>L173-(G182*B182)</f>
        <v>24770.46</v>
      </c>
      <c r="N182" s="9"/>
      <c r="O182" s="9"/>
      <c r="P182" s="9"/>
      <c r="Q182" s="11"/>
    </row>
    <row r="183" spans="1:17">
      <c r="A183" s="14" t="s">
        <v>228</v>
      </c>
      <c r="B183" s="9">
        <v>175</v>
      </c>
      <c r="C183" s="10">
        <v>16.05</v>
      </c>
      <c r="D183" s="10">
        <f>C183*B183</f>
        <v>2808.75</v>
      </c>
      <c r="E183" s="38" t="s">
        <v>17</v>
      </c>
      <c r="F183" s="9"/>
      <c r="G183" s="10">
        <v>16.170000000000002</v>
      </c>
      <c r="H183" s="10">
        <f>(B183*G183)-D183</f>
        <v>21.000000000000455</v>
      </c>
      <c r="I183" s="9" t="s">
        <v>134</v>
      </c>
      <c r="J183" s="9"/>
      <c r="K183" s="9" t="str">
        <f>IF(B183&lt;&gt;0,"buy "&amp;B183&amp;" "&amp;A183&amp;" @ $"&amp;G183,"")</f>
        <v>buy 175 CXW @ $16.17</v>
      </c>
      <c r="L183" s="10">
        <f>L182-(G183*B183)</f>
        <v>29573.430000000008</v>
      </c>
      <c r="M183" s="38">
        <f>M182-(G183*B183)</f>
        <v>21940.71</v>
      </c>
      <c r="N183" s="9"/>
      <c r="O183" s="9"/>
      <c r="P183" s="9"/>
      <c r="Q183" s="11"/>
    </row>
    <row r="184" spans="1:17">
      <c r="A184" s="28" t="s">
        <v>229</v>
      </c>
      <c r="B184" s="29">
        <v>102</v>
      </c>
      <c r="C184" s="30">
        <v>27.41</v>
      </c>
      <c r="D184" s="30">
        <f>C184*B184</f>
        <v>2795.82</v>
      </c>
      <c r="E184" s="38" t="s">
        <v>17</v>
      </c>
      <c r="F184" s="29"/>
      <c r="G184" s="30">
        <v>27.5</v>
      </c>
      <c r="H184" s="30">
        <f>(B184*G184)-D184</f>
        <v>9.1799999999998363</v>
      </c>
      <c r="I184" s="9" t="s">
        <v>134</v>
      </c>
      <c r="J184" s="9"/>
      <c r="K184" s="9" t="str">
        <f>IF(B184&lt;&gt;0,"buy "&amp;B184&amp;" "&amp;A184&amp;" @ $"&amp;G184,"")</f>
        <v>buy 102 REVG @ $27.5</v>
      </c>
      <c r="L184" s="10">
        <f>L183-(G184*B184)</f>
        <v>26768.430000000008</v>
      </c>
      <c r="M184" s="46">
        <f>M183-(G184*B184)</f>
        <v>19135.71</v>
      </c>
      <c r="N184" s="47"/>
      <c r="O184" s="47"/>
      <c r="P184" s="47"/>
      <c r="Q184" s="48"/>
    </row>
    <row r="185" spans="1:17">
      <c r="A185" s="14"/>
      <c r="B185" s="9"/>
      <c r="C185" s="10" t="s">
        <v>20</v>
      </c>
      <c r="D185" s="10">
        <f>SUM(D182:D184)</f>
        <v>8387.1299999999992</v>
      </c>
      <c r="E185" s="9"/>
      <c r="F185" s="9"/>
      <c r="G185" s="10" t="s">
        <v>28</v>
      </c>
      <c r="H185" s="10">
        <f>SUM(H182:H184)</f>
        <v>101.79000000000042</v>
      </c>
      <c r="I185" s="9"/>
      <c r="J185" s="9"/>
      <c r="K185" s="9"/>
      <c r="L185" s="10"/>
      <c r="M185" s="9"/>
      <c r="N185" s="9"/>
      <c r="O185" s="9"/>
      <c r="P185" s="9"/>
      <c r="Q185" s="11"/>
    </row>
    <row r="186" spans="1:17">
      <c r="A186" s="14"/>
      <c r="B186" s="9"/>
      <c r="C186" s="10"/>
      <c r="D186" s="10"/>
      <c r="E186" s="9"/>
      <c r="F186" s="9"/>
      <c r="G186" s="10"/>
      <c r="H186" s="10"/>
      <c r="I186" s="9"/>
      <c r="J186" s="9"/>
      <c r="K186" s="9"/>
      <c r="L186" s="10"/>
      <c r="M186" s="12" t="str">
        <f>IF(J177+M184&gt;0,"Credit Surplus","Credit Shortage")</f>
        <v>Credit Surplus</v>
      </c>
      <c r="N186" s="38"/>
      <c r="O186" s="9"/>
      <c r="P186" s="9"/>
      <c r="Q186" s="11"/>
    </row>
    <row r="187" spans="1:17">
      <c r="A187" s="14"/>
      <c r="B187" s="9"/>
      <c r="C187" s="10"/>
      <c r="D187" s="10"/>
      <c r="E187" s="9"/>
      <c r="F187" s="9"/>
      <c r="G187" s="10"/>
      <c r="H187" s="10"/>
      <c r="I187" s="9"/>
      <c r="J187" s="9"/>
      <c r="K187" s="9"/>
      <c r="L187" s="10"/>
      <c r="M187" s="9"/>
      <c r="N187" s="9"/>
      <c r="O187" s="9"/>
      <c r="P187" s="9"/>
      <c r="Q187" s="11"/>
    </row>
    <row r="188" spans="1:17">
      <c r="A188" s="14"/>
      <c r="B188" s="9"/>
      <c r="C188" s="10"/>
      <c r="D188" s="10"/>
      <c r="E188" s="9"/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>
      <c r="A189" s="14" t="s">
        <v>23</v>
      </c>
      <c r="B189" s="9"/>
      <c r="C189" s="10"/>
      <c r="D189" s="22">
        <v>5373.17</v>
      </c>
      <c r="E189" s="9" t="s">
        <v>111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>
      <c r="A190" s="14" t="s">
        <v>24</v>
      </c>
      <c r="B190" s="9"/>
      <c r="C190" s="10"/>
      <c r="D190" s="49">
        <f>H177</f>
        <v>77.419999999999618</v>
      </c>
      <c r="E190" s="9" t="s">
        <v>36</v>
      </c>
      <c r="F190" s="9"/>
      <c r="G190" s="10"/>
      <c r="H190" s="10"/>
      <c r="I190" s="9"/>
      <c r="J190" s="9"/>
      <c r="K190" s="9"/>
      <c r="L190" s="9"/>
      <c r="M190" s="9"/>
      <c r="N190" s="9"/>
      <c r="O190" s="9"/>
      <c r="P190" s="9"/>
      <c r="Q190" s="11"/>
    </row>
    <row r="191" spans="1:17">
      <c r="A191" s="14" t="s">
        <v>25</v>
      </c>
      <c r="B191" s="9"/>
      <c r="C191" s="10"/>
      <c r="D191" s="10">
        <f>D189+D190</f>
        <v>5450.59</v>
      </c>
      <c r="E191" s="9"/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>
      <c r="A192" s="14" t="s">
        <v>27</v>
      </c>
      <c r="B192" s="9"/>
      <c r="C192" s="10"/>
      <c r="D192" s="10">
        <f>H185</f>
        <v>101.79000000000042</v>
      </c>
      <c r="E192" s="9" t="s">
        <v>37</v>
      </c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>
      <c r="A193" s="14" t="s">
        <v>25</v>
      </c>
      <c r="B193" s="9"/>
      <c r="C193" s="10"/>
      <c r="D193" s="32">
        <f>D191-D192</f>
        <v>5348.7999999999993</v>
      </c>
      <c r="E193" s="20" t="s">
        <v>38</v>
      </c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 ht="14.65" thickBot="1">
      <c r="A194" s="16"/>
      <c r="B194" s="17"/>
      <c r="C194" s="18"/>
      <c r="D194" s="18"/>
      <c r="E194" s="17"/>
      <c r="F194" s="17"/>
      <c r="G194" s="18"/>
      <c r="H194" s="18"/>
      <c r="I194" s="17"/>
      <c r="J194" s="17"/>
      <c r="K194" s="17"/>
      <c r="L194" s="17"/>
      <c r="M194" s="17"/>
      <c r="N194" s="17"/>
      <c r="O194" s="17"/>
      <c r="P194" s="17"/>
      <c r="Q194" s="19"/>
    </row>
    <row r="195" spans="1:17" ht="14.65" thickTop="1"/>
    <row r="198" spans="1:17" ht="14.65" thickBot="1"/>
    <row r="199" spans="1:17" ht="14.65" thickTop="1">
      <c r="A199" s="3"/>
      <c r="B199" s="4"/>
      <c r="C199" s="5">
        <v>45412</v>
      </c>
      <c r="D199" s="6"/>
      <c r="E199" s="4"/>
      <c r="F199" s="4"/>
      <c r="G199" s="6"/>
      <c r="H199" s="6"/>
      <c r="I199" s="4"/>
      <c r="J199" s="4"/>
      <c r="K199" s="4"/>
      <c r="L199" s="21" t="s">
        <v>40</v>
      </c>
      <c r="M199" s="4"/>
      <c r="N199" s="4"/>
      <c r="O199" s="4"/>
      <c r="P199" s="4"/>
      <c r="Q199" s="7"/>
    </row>
    <row r="200" spans="1:17">
      <c r="A200" s="8" t="s">
        <v>11</v>
      </c>
      <c r="B200" s="9"/>
      <c r="C200" s="10"/>
      <c r="D200" s="10"/>
      <c r="E200" s="9"/>
      <c r="F200" s="9"/>
      <c r="G200" s="10"/>
      <c r="H200" s="10"/>
      <c r="I200" s="9"/>
      <c r="J200" s="12" t="s">
        <v>68</v>
      </c>
      <c r="K200" s="9"/>
      <c r="L200" s="12" t="s">
        <v>21</v>
      </c>
      <c r="M200" s="12"/>
      <c r="N200" s="9"/>
      <c r="O200" s="9"/>
      <c r="P200" s="9"/>
      <c r="Q200" s="11"/>
    </row>
    <row r="201" spans="1:17">
      <c r="A201" s="8" t="s">
        <v>3</v>
      </c>
      <c r="B201" s="12" t="s">
        <v>6</v>
      </c>
      <c r="C201" s="13" t="s">
        <v>4</v>
      </c>
      <c r="D201" s="13" t="s">
        <v>7</v>
      </c>
      <c r="E201" s="12" t="s">
        <v>16</v>
      </c>
      <c r="F201" s="9"/>
      <c r="G201" s="13" t="s">
        <v>18</v>
      </c>
      <c r="H201" s="13" t="s">
        <v>19</v>
      </c>
      <c r="I201" s="43" t="s">
        <v>133</v>
      </c>
      <c r="J201" s="12" t="s">
        <v>67</v>
      </c>
      <c r="K201" s="9"/>
      <c r="L201" s="22">
        <v>23505.35</v>
      </c>
      <c r="M201" s="9" t="s">
        <v>135</v>
      </c>
      <c r="N201" s="9"/>
      <c r="O201" s="9"/>
      <c r="P201" s="9"/>
      <c r="Q201" s="11"/>
    </row>
    <row r="202" spans="1:17">
      <c r="A202" s="14" t="s">
        <v>215</v>
      </c>
      <c r="B202" s="9">
        <v>32</v>
      </c>
      <c r="C202" s="10">
        <v>92.63</v>
      </c>
      <c r="D202" s="10">
        <f>C202*B202</f>
        <v>2964.16</v>
      </c>
      <c r="E202" s="38" t="s">
        <v>17</v>
      </c>
      <c r="F202" s="9"/>
      <c r="G202" s="10">
        <v>92.54</v>
      </c>
      <c r="H202" s="10">
        <f>(B202*G202)-D202</f>
        <v>-2.8799999999996544</v>
      </c>
      <c r="I202" s="9" t="s">
        <v>134</v>
      </c>
      <c r="J202" s="38">
        <f>G202*B202</f>
        <v>2961.28</v>
      </c>
      <c r="K202" s="9" t="str">
        <f>IF(B202&lt;&gt;0,"sell "&amp;B202&amp;" "&amp;A202&amp;" @ $"&amp;G202,"")</f>
        <v>sell 32 MOD @ $92.54</v>
      </c>
      <c r="L202" s="50">
        <f>L201+(G202*B202)</f>
        <v>26466.629999999997</v>
      </c>
      <c r="M202" s="9"/>
      <c r="N202" s="9"/>
      <c r="O202" s="9"/>
      <c r="P202" s="9"/>
      <c r="Q202" s="11"/>
    </row>
    <row r="203" spans="1:17">
      <c r="A203" s="14" t="s">
        <v>216</v>
      </c>
      <c r="B203" s="9">
        <v>4</v>
      </c>
      <c r="C203" s="10">
        <v>537.21</v>
      </c>
      <c r="D203" s="10">
        <f>C203*B203</f>
        <v>2148.84</v>
      </c>
      <c r="E203" s="38" t="s">
        <v>17</v>
      </c>
      <c r="F203" s="9"/>
      <c r="G203" s="10">
        <v>532.29999999999995</v>
      </c>
      <c r="H203" s="10">
        <f>(B203*G203)-D203</f>
        <v>-19.640000000000327</v>
      </c>
      <c r="I203" s="9" t="s">
        <v>134</v>
      </c>
      <c r="J203" s="38">
        <f>G203*B203</f>
        <v>2129.1999999999998</v>
      </c>
      <c r="K203" s="9" t="str">
        <f t="shared" ref="K203:K204" si="7">IF(B203&lt;&gt;0,"sell "&amp;B203&amp;" "&amp;A203&amp;" @ $"&amp;G203,"")</f>
        <v>sell 4 MCK @ $532.3</v>
      </c>
      <c r="L203" s="50">
        <f>L202+(G203*B203)</f>
        <v>28595.829999999998</v>
      </c>
      <c r="M203" s="9"/>
      <c r="N203" s="9"/>
      <c r="O203" s="9"/>
      <c r="P203" s="9"/>
      <c r="Q203" s="11"/>
    </row>
    <row r="204" spans="1:17">
      <c r="A204" s="14" t="s">
        <v>217</v>
      </c>
      <c r="B204" s="9">
        <v>6</v>
      </c>
      <c r="C204" s="10">
        <v>342.1</v>
      </c>
      <c r="D204" s="10">
        <f>C204*B204</f>
        <v>2052.6000000000004</v>
      </c>
      <c r="E204" s="38" t="s">
        <v>17</v>
      </c>
      <c r="F204" s="9"/>
      <c r="G204" s="10">
        <v>341.44</v>
      </c>
      <c r="H204" s="10">
        <f>(B204*G204)-D204</f>
        <v>-3.9600000000004911</v>
      </c>
      <c r="I204" s="9" t="s">
        <v>134</v>
      </c>
      <c r="J204" s="38">
        <f>G204*B204</f>
        <v>2048.64</v>
      </c>
      <c r="K204" s="9" t="str">
        <f t="shared" si="7"/>
        <v>sell 6 MOH @ $341.44</v>
      </c>
      <c r="L204" s="10">
        <f>L203+(G204*B204)</f>
        <v>30644.469999999998</v>
      </c>
      <c r="M204" s="9" t="s">
        <v>44</v>
      </c>
      <c r="N204" s="9"/>
      <c r="O204" s="9"/>
      <c r="P204" s="9"/>
      <c r="Q204" s="11"/>
    </row>
    <row r="205" spans="1:17">
      <c r="A205" s="14"/>
      <c r="B205" s="9"/>
      <c r="C205" s="10" t="s">
        <v>20</v>
      </c>
      <c r="D205" s="10">
        <f>SUM(D202:D204)</f>
        <v>7165.6</v>
      </c>
      <c r="E205" s="9"/>
      <c r="F205" s="9"/>
      <c r="G205" s="41"/>
      <c r="H205" s="10">
        <f>SUM(H202:H204)</f>
        <v>-26.480000000000473</v>
      </c>
      <c r="I205" s="9"/>
      <c r="J205" s="38">
        <f>SUM(J202:J204)</f>
        <v>7139.119999999999</v>
      </c>
      <c r="K205" s="9"/>
      <c r="L205" s="10"/>
      <c r="M205" s="9"/>
      <c r="N205" s="9"/>
      <c r="O205" s="9"/>
      <c r="P205" s="9"/>
      <c r="Q205" s="11"/>
    </row>
    <row r="206" spans="1:17">
      <c r="A206" s="14"/>
      <c r="B206" s="9"/>
      <c r="C206" s="10"/>
      <c r="D206" s="10"/>
      <c r="E206" s="9"/>
      <c r="F206" s="9"/>
      <c r="G206" s="42"/>
      <c r="H206" s="39"/>
      <c r="I206" s="9"/>
      <c r="J206" s="9"/>
      <c r="K206" s="9"/>
      <c r="L206" s="10"/>
      <c r="M206" s="9"/>
      <c r="N206" s="9"/>
      <c r="O206" s="9"/>
      <c r="P206" s="9"/>
      <c r="Q206" s="11"/>
    </row>
    <row r="207" spans="1:17">
      <c r="A207" s="14"/>
      <c r="B207" s="9"/>
      <c r="C207" s="10"/>
      <c r="D207" s="51"/>
      <c r="E207" s="42"/>
      <c r="F207" s="9"/>
      <c r="G207" s="41"/>
      <c r="H207" s="10"/>
      <c r="I207" s="9"/>
      <c r="J207" s="9"/>
      <c r="K207" s="9"/>
      <c r="L207" s="10"/>
      <c r="M207" s="12" t="s">
        <v>41</v>
      </c>
      <c r="N207" s="9"/>
      <c r="O207" s="9"/>
      <c r="P207" s="9"/>
      <c r="Q207" s="11"/>
    </row>
    <row r="208" spans="1:17">
      <c r="A208" s="8"/>
      <c r="B208" s="9"/>
      <c r="C208" s="10"/>
      <c r="D208" s="10"/>
      <c r="E208" s="20"/>
      <c r="F208" s="9"/>
      <c r="G208" s="41"/>
      <c r="H208" s="10"/>
      <c r="I208" s="9"/>
      <c r="J208" s="9"/>
      <c r="K208" s="9"/>
      <c r="L208" s="10"/>
      <c r="M208" s="12" t="s">
        <v>42</v>
      </c>
      <c r="N208" s="9"/>
      <c r="O208" s="9"/>
      <c r="P208" s="9"/>
      <c r="Q208" s="11"/>
    </row>
    <row r="209" spans="1:17">
      <c r="A209" s="8"/>
      <c r="B209" s="12" t="s">
        <v>6</v>
      </c>
      <c r="C209" s="13" t="s">
        <v>4</v>
      </c>
      <c r="D209" s="13" t="s">
        <v>5</v>
      </c>
      <c r="E209" s="23" t="s">
        <v>16</v>
      </c>
      <c r="F209" s="9"/>
      <c r="G209" s="43" t="s">
        <v>18</v>
      </c>
      <c r="H209" s="13" t="s">
        <v>19</v>
      </c>
      <c r="I209" s="9"/>
      <c r="J209" s="9"/>
      <c r="K209" s="9"/>
      <c r="L209" s="10"/>
      <c r="M209" s="38">
        <f>L201</f>
        <v>23505.35</v>
      </c>
      <c r="N209" s="9"/>
      <c r="O209" s="9"/>
      <c r="P209" s="9"/>
      <c r="Q209" s="11"/>
    </row>
    <row r="210" spans="1:17">
      <c r="A210" s="14" t="s">
        <v>224</v>
      </c>
      <c r="B210" s="9">
        <v>159</v>
      </c>
      <c r="C210" s="10">
        <v>14.86</v>
      </c>
      <c r="D210" s="10">
        <f>C210*B210</f>
        <v>2362.7399999999998</v>
      </c>
      <c r="E210" s="38" t="s">
        <v>17</v>
      </c>
      <c r="F210" s="9"/>
      <c r="G210" s="10">
        <v>14.83</v>
      </c>
      <c r="H210" s="10">
        <f>(B210*G210)-D210</f>
        <v>-4.7699999999999818</v>
      </c>
      <c r="I210" s="9" t="s">
        <v>134</v>
      </c>
      <c r="J210" s="9"/>
      <c r="K210" s="9" t="str">
        <f>IF(B210&lt;&gt;0,"buy "&amp;B210&amp;" "&amp;A210&amp;" @ $"&amp;G210,"")</f>
        <v>buy 159 GEO @ $14.83</v>
      </c>
      <c r="L210" s="10">
        <f>L204-(G210*B210)</f>
        <v>28286.499999999996</v>
      </c>
      <c r="M210" s="38">
        <f>L201-(G210*B210)</f>
        <v>21147.379999999997</v>
      </c>
      <c r="N210" s="9"/>
      <c r="O210" s="9"/>
      <c r="P210" s="9"/>
      <c r="Q210" s="11"/>
    </row>
    <row r="211" spans="1:17">
      <c r="A211" s="14" t="s">
        <v>225</v>
      </c>
      <c r="B211" s="9">
        <v>28</v>
      </c>
      <c r="C211" s="10">
        <v>83.38</v>
      </c>
      <c r="D211" s="10">
        <f>C211*B211</f>
        <v>2334.64</v>
      </c>
      <c r="E211" s="38" t="s">
        <v>17</v>
      </c>
      <c r="F211" s="9"/>
      <c r="G211" s="10">
        <v>82.83</v>
      </c>
      <c r="H211" s="10">
        <f>(B211*G211)-D211</f>
        <v>-15.400000000000091</v>
      </c>
      <c r="I211" s="9" t="s">
        <v>134</v>
      </c>
      <c r="J211" s="9"/>
      <c r="K211" s="9" t="str">
        <f>IF(B211&lt;&gt;0,"buy "&amp;B211&amp;" "&amp;A211&amp;" @ $"&amp;G211,"")</f>
        <v>buy 28 EHC @ $82.83</v>
      </c>
      <c r="L211" s="10">
        <f>L210-(G211*B211)</f>
        <v>25967.259999999995</v>
      </c>
      <c r="M211" s="38">
        <f>M210-(G211*B211)</f>
        <v>18828.14</v>
      </c>
      <c r="N211" s="9"/>
      <c r="O211" s="9"/>
      <c r="P211" s="9"/>
      <c r="Q211" s="11"/>
    </row>
    <row r="212" spans="1:17">
      <c r="A212" s="28" t="s">
        <v>226</v>
      </c>
      <c r="B212" s="29">
        <v>73</v>
      </c>
      <c r="C212" s="30">
        <v>32.5</v>
      </c>
      <c r="D212" s="30">
        <f>C212*B212</f>
        <v>2372.5</v>
      </c>
      <c r="E212" s="38" t="s">
        <v>17</v>
      </c>
      <c r="F212" s="29"/>
      <c r="G212" s="30">
        <v>32.53</v>
      </c>
      <c r="H212" s="30">
        <f>(B212*G212)-D212</f>
        <v>2.1900000000000546</v>
      </c>
      <c r="I212" s="9" t="s">
        <v>134</v>
      </c>
      <c r="J212" s="9"/>
      <c r="K212" s="9" t="str">
        <f>IF(B212&lt;&gt;0,"buy "&amp;B212&amp;" "&amp;A212&amp;" @ $"&amp;G212,"")</f>
        <v>buy 73 AGIO @ $32.53</v>
      </c>
      <c r="L212" s="10">
        <f>L211-(G212*B212)</f>
        <v>23592.569999999996</v>
      </c>
      <c r="M212" s="46">
        <f>M211-(G212*B212)</f>
        <v>16453.45</v>
      </c>
      <c r="N212" s="47"/>
      <c r="O212" s="47"/>
      <c r="P212" s="47"/>
      <c r="Q212" s="48"/>
    </row>
    <row r="213" spans="1:17">
      <c r="A213" s="14"/>
      <c r="B213" s="9"/>
      <c r="C213" s="10" t="s">
        <v>20</v>
      </c>
      <c r="D213" s="10">
        <f>SUM(D210:D212)</f>
        <v>7069.8799999999992</v>
      </c>
      <c r="E213" s="9"/>
      <c r="F213" s="9"/>
      <c r="G213" s="10" t="s">
        <v>28</v>
      </c>
      <c r="H213" s="10">
        <f>SUM(H210:H212)</f>
        <v>-17.980000000000018</v>
      </c>
      <c r="I213" s="9"/>
      <c r="J213" s="9"/>
      <c r="K213" s="9"/>
      <c r="L213" s="10"/>
      <c r="M213" s="9"/>
      <c r="N213" s="9"/>
      <c r="O213" s="9"/>
      <c r="P213" s="9"/>
      <c r="Q213" s="11"/>
    </row>
    <row r="214" spans="1:17">
      <c r="A214" s="14"/>
      <c r="B214" s="9"/>
      <c r="C214" s="10"/>
      <c r="D214" s="10"/>
      <c r="E214" s="9"/>
      <c r="F214" s="9"/>
      <c r="G214" s="10"/>
      <c r="H214" s="10"/>
      <c r="I214" s="9"/>
      <c r="J214" s="9"/>
      <c r="K214" s="9"/>
      <c r="L214" s="10"/>
      <c r="M214" s="12" t="str">
        <f>IF(J205+M212&gt;0,"Credit Surplus","Credit Shortage")</f>
        <v>Credit Surplus</v>
      </c>
      <c r="N214" s="38"/>
      <c r="O214" s="9"/>
      <c r="P214" s="9"/>
      <c r="Q214" s="11"/>
    </row>
    <row r="215" spans="1:17">
      <c r="A215" s="14"/>
      <c r="B215" s="9"/>
      <c r="C215" s="10"/>
      <c r="D215" s="10"/>
      <c r="E215" s="9"/>
      <c r="F215" s="9"/>
      <c r="G215" s="10"/>
      <c r="H215" s="10"/>
      <c r="I215" s="9"/>
      <c r="J215" s="9"/>
      <c r="K215" s="9"/>
      <c r="L215" s="10"/>
      <c r="M215" s="9"/>
      <c r="N215" s="9"/>
      <c r="O215" s="9"/>
      <c r="P215" s="9"/>
      <c r="Q215" s="11"/>
    </row>
    <row r="216" spans="1:17">
      <c r="A216" s="14"/>
      <c r="B216" s="9"/>
      <c r="C216" s="10"/>
      <c r="D216" s="10"/>
      <c r="E216" s="9"/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>
      <c r="A217" s="14" t="s">
        <v>23</v>
      </c>
      <c r="B217" s="9"/>
      <c r="C217" s="10"/>
      <c r="D217" s="22">
        <v>883.87</v>
      </c>
      <c r="E217" s="9" t="s">
        <v>111</v>
      </c>
      <c r="F217" s="9"/>
      <c r="G217" s="10"/>
      <c r="H217" s="10"/>
      <c r="I217" s="9"/>
      <c r="J217" s="9"/>
      <c r="K217" s="9"/>
      <c r="L217" s="9"/>
      <c r="M217" s="9"/>
      <c r="N217" s="9"/>
      <c r="O217" s="9"/>
      <c r="P217" s="9"/>
      <c r="Q217" s="11"/>
    </row>
    <row r="218" spans="1:17">
      <c r="A218" s="14" t="s">
        <v>24</v>
      </c>
      <c r="B218" s="9"/>
      <c r="C218" s="10"/>
      <c r="D218" s="49">
        <f>H205</f>
        <v>-26.480000000000473</v>
      </c>
      <c r="E218" s="9" t="s">
        <v>36</v>
      </c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>
      <c r="A219" s="14" t="s">
        <v>25</v>
      </c>
      <c r="B219" s="9"/>
      <c r="C219" s="10"/>
      <c r="D219" s="10">
        <f>D217+D218</f>
        <v>857.38999999999953</v>
      </c>
      <c r="E219" s="9"/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>
      <c r="A220" s="14" t="s">
        <v>27</v>
      </c>
      <c r="B220" s="9"/>
      <c r="C220" s="10"/>
      <c r="D220" s="10">
        <f>H213</f>
        <v>-17.980000000000018</v>
      </c>
      <c r="E220" s="9" t="s">
        <v>37</v>
      </c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>
      <c r="A221" s="14" t="s">
        <v>25</v>
      </c>
      <c r="B221" s="9"/>
      <c r="C221" s="10"/>
      <c r="D221" s="32">
        <f>D219-D220</f>
        <v>875.36999999999955</v>
      </c>
      <c r="E221" s="20" t="s">
        <v>38</v>
      </c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 ht="14.65" thickBot="1">
      <c r="A222" s="16"/>
      <c r="B222" s="17"/>
      <c r="C222" s="18"/>
      <c r="D222" s="18"/>
      <c r="E222" s="17"/>
      <c r="F222" s="17"/>
      <c r="G222" s="18"/>
      <c r="H222" s="18"/>
      <c r="I222" s="17"/>
      <c r="J222" s="17"/>
      <c r="K222" s="17"/>
      <c r="L222" s="17"/>
      <c r="M222" s="17"/>
      <c r="N222" s="17"/>
      <c r="O222" s="17"/>
      <c r="P222" s="17"/>
      <c r="Q222" s="19"/>
    </row>
    <row r="223" spans="1:17" ht="14.65" thickTop="1"/>
    <row r="225" spans="1:17" ht="14.65" thickBot="1"/>
    <row r="226" spans="1:17" ht="14.65" thickTop="1">
      <c r="A226" s="3"/>
      <c r="B226" s="4"/>
      <c r="C226" s="5">
        <v>45382</v>
      </c>
      <c r="D226" s="6"/>
      <c r="E226" s="4"/>
      <c r="F226" s="4"/>
      <c r="G226" s="6"/>
      <c r="H226" s="6"/>
      <c r="I226" s="4"/>
      <c r="J226" s="4"/>
      <c r="K226" s="4"/>
      <c r="L226" s="21" t="s">
        <v>40</v>
      </c>
      <c r="M226" s="4"/>
      <c r="N226" s="4"/>
      <c r="O226" s="4"/>
      <c r="P226" s="4"/>
      <c r="Q226" s="7"/>
    </row>
    <row r="227" spans="1:17">
      <c r="A227" s="8" t="s">
        <v>11</v>
      </c>
      <c r="B227" s="9"/>
      <c r="C227" s="10"/>
      <c r="D227" s="10"/>
      <c r="E227" s="9"/>
      <c r="F227" s="9"/>
      <c r="G227" s="10"/>
      <c r="H227" s="10"/>
      <c r="I227" s="9"/>
      <c r="J227" s="12" t="s">
        <v>68</v>
      </c>
      <c r="K227" s="9"/>
      <c r="L227" s="12" t="s">
        <v>21</v>
      </c>
      <c r="M227" s="12"/>
      <c r="N227" s="9"/>
      <c r="O227" s="9"/>
      <c r="P227" s="9"/>
      <c r="Q227" s="11"/>
    </row>
    <row r="228" spans="1:17">
      <c r="A228" s="8" t="s">
        <v>3</v>
      </c>
      <c r="B228" s="12" t="s">
        <v>6</v>
      </c>
      <c r="C228" s="13" t="s">
        <v>4</v>
      </c>
      <c r="D228" s="13" t="s">
        <v>7</v>
      </c>
      <c r="E228" s="12" t="s">
        <v>16</v>
      </c>
      <c r="F228" s="9"/>
      <c r="G228" s="13" t="s">
        <v>18</v>
      </c>
      <c r="H228" s="13" t="s">
        <v>19</v>
      </c>
      <c r="I228" s="43" t="s">
        <v>133</v>
      </c>
      <c r="J228" s="12" t="s">
        <v>67</v>
      </c>
      <c r="K228" s="9"/>
      <c r="L228" s="22">
        <v>22915.87</v>
      </c>
      <c r="M228" s="9" t="s">
        <v>135</v>
      </c>
      <c r="N228" s="9"/>
      <c r="O228" s="9"/>
      <c r="P228" s="9"/>
      <c r="Q228" s="11"/>
    </row>
    <row r="229" spans="1:17">
      <c r="A229" s="14" t="s">
        <v>212</v>
      </c>
      <c r="B229" s="9">
        <v>8</v>
      </c>
      <c r="C229" s="10">
        <v>289.74</v>
      </c>
      <c r="D229" s="10">
        <f>C229*B229</f>
        <v>2317.92</v>
      </c>
      <c r="E229" s="38" t="s">
        <v>17</v>
      </c>
      <c r="F229" s="9"/>
      <c r="G229" s="10">
        <v>284.25</v>
      </c>
      <c r="H229" s="10">
        <f>(B229*G229)-D229</f>
        <v>-43.920000000000073</v>
      </c>
      <c r="I229" s="9" t="s">
        <v>134</v>
      </c>
      <c r="J229" s="38">
        <f>G229*B229</f>
        <v>2274</v>
      </c>
      <c r="K229" s="9" t="str">
        <f>IF(B229&lt;&gt;0,"sell "&amp;B229&amp;" "&amp;A229&amp;" @ $"&amp;G229,"")</f>
        <v>sell 8 FDX @ $284.25</v>
      </c>
      <c r="L229" s="50">
        <f>L228+(G229*B229)</f>
        <v>25189.87</v>
      </c>
      <c r="M229" s="9"/>
      <c r="N229" s="9"/>
      <c r="O229" s="9"/>
      <c r="P229" s="9"/>
      <c r="Q229" s="11"/>
    </row>
    <row r="230" spans="1:17">
      <c r="A230" s="14" t="s">
        <v>213</v>
      </c>
      <c r="B230" s="9">
        <v>120</v>
      </c>
      <c r="C230" s="10">
        <v>16.55</v>
      </c>
      <c r="D230" s="10">
        <f>C230*B230</f>
        <v>1986</v>
      </c>
      <c r="E230" s="38" t="s">
        <v>17</v>
      </c>
      <c r="F230" s="9"/>
      <c r="G230" s="10">
        <v>16.88</v>
      </c>
      <c r="H230" s="10">
        <f>(B230*G230)-D230</f>
        <v>39.599999999999909</v>
      </c>
      <c r="I230" s="9" t="s">
        <v>134</v>
      </c>
      <c r="J230" s="38">
        <f>G230*B230</f>
        <v>2025.6</v>
      </c>
      <c r="K230" s="9" t="str">
        <f t="shared" ref="K230:K231" si="8">IF(B230&lt;&gt;0,"sell "&amp;B230&amp;" "&amp;A230&amp;" @ $"&amp;G230,"")</f>
        <v>sell 120 VIPS @ $16.88</v>
      </c>
      <c r="L230" s="50">
        <f>L229+(G230*B230)</f>
        <v>27215.469999999998</v>
      </c>
      <c r="M230" s="9"/>
      <c r="N230" s="9"/>
      <c r="O230" s="9"/>
      <c r="P230" s="9"/>
      <c r="Q230" s="11"/>
    </row>
    <row r="231" spans="1:17">
      <c r="A231" s="14" t="s">
        <v>214</v>
      </c>
      <c r="B231" s="9">
        <v>94</v>
      </c>
      <c r="C231" s="10">
        <v>26.31</v>
      </c>
      <c r="D231" s="10">
        <f>C231*B231</f>
        <v>2473.14</v>
      </c>
      <c r="E231" s="38" t="s">
        <v>17</v>
      </c>
      <c r="F231" s="9"/>
      <c r="G231" s="10">
        <v>26.31</v>
      </c>
      <c r="H231" s="10">
        <f>(B231*G231)-D231</f>
        <v>0</v>
      </c>
      <c r="I231" s="9" t="s">
        <v>134</v>
      </c>
      <c r="J231" s="38">
        <f>G231*B231</f>
        <v>2473.14</v>
      </c>
      <c r="K231" s="9" t="str">
        <f t="shared" si="8"/>
        <v>sell 94 BASE @ $26.31</v>
      </c>
      <c r="L231" s="10">
        <f>L230+(G231*B231)</f>
        <v>29688.609999999997</v>
      </c>
      <c r="M231" s="9" t="s">
        <v>44</v>
      </c>
      <c r="N231" s="9"/>
      <c r="O231" s="9"/>
      <c r="P231" s="9"/>
      <c r="Q231" s="11"/>
    </row>
    <row r="232" spans="1:17">
      <c r="A232" s="14"/>
      <c r="B232" s="9"/>
      <c r="C232" s="10" t="s">
        <v>20</v>
      </c>
      <c r="D232" s="10">
        <f>SUM(D229:D231)</f>
        <v>6777.0599999999995</v>
      </c>
      <c r="E232" s="9"/>
      <c r="F232" s="9"/>
      <c r="G232" s="41"/>
      <c r="H232" s="10">
        <f>SUM(H229:H231)</f>
        <v>-4.3200000000001637</v>
      </c>
      <c r="I232" s="9"/>
      <c r="J232" s="38">
        <f>SUM(J229:J231)</f>
        <v>6772.74</v>
      </c>
      <c r="K232" s="9"/>
      <c r="L232" s="10"/>
      <c r="M232" s="9"/>
      <c r="N232" s="9"/>
      <c r="O232" s="9"/>
      <c r="P232" s="9"/>
      <c r="Q232" s="11"/>
    </row>
    <row r="233" spans="1:17">
      <c r="A233" s="14"/>
      <c r="B233" s="9"/>
      <c r="C233" s="10"/>
      <c r="D233" s="10"/>
      <c r="E233" s="9"/>
      <c r="F233" s="9"/>
      <c r="G233" s="42"/>
      <c r="H233" s="39"/>
      <c r="I233" s="9"/>
      <c r="J233" s="9"/>
      <c r="K233" s="9"/>
      <c r="L233" s="10"/>
      <c r="M233" s="9"/>
      <c r="N233" s="9"/>
      <c r="O233" s="9"/>
      <c r="P233" s="9"/>
      <c r="Q233" s="11"/>
    </row>
    <row r="234" spans="1:17">
      <c r="A234" s="14"/>
      <c r="B234" s="9"/>
      <c r="C234" s="10"/>
      <c r="D234" s="51"/>
      <c r="E234" s="42"/>
      <c r="F234" s="9"/>
      <c r="G234" s="41"/>
      <c r="H234" s="10"/>
      <c r="I234" s="9"/>
      <c r="J234" s="9"/>
      <c r="K234" s="9"/>
      <c r="L234" s="10"/>
      <c r="M234" s="12" t="s">
        <v>41</v>
      </c>
      <c r="N234" s="9"/>
      <c r="O234" s="9"/>
      <c r="P234" s="9"/>
      <c r="Q234" s="11"/>
    </row>
    <row r="235" spans="1:17">
      <c r="A235" s="8"/>
      <c r="B235" s="9"/>
      <c r="C235" s="10"/>
      <c r="D235" s="10"/>
      <c r="E235" s="20"/>
      <c r="F235" s="9"/>
      <c r="G235" s="41"/>
      <c r="H235" s="10"/>
      <c r="I235" s="9"/>
      <c r="J235" s="9"/>
      <c r="K235" s="9"/>
      <c r="L235" s="10"/>
      <c r="M235" s="12" t="s">
        <v>42</v>
      </c>
      <c r="N235" s="9"/>
      <c r="O235" s="9"/>
      <c r="P235" s="9"/>
      <c r="Q235" s="11"/>
    </row>
    <row r="236" spans="1:17">
      <c r="A236" s="8"/>
      <c r="B236" s="12" t="s">
        <v>6</v>
      </c>
      <c r="C236" s="13" t="s">
        <v>4</v>
      </c>
      <c r="D236" s="13" t="s">
        <v>5</v>
      </c>
      <c r="E236" s="23" t="s">
        <v>16</v>
      </c>
      <c r="F236" s="9"/>
      <c r="G236" s="43" t="s">
        <v>18</v>
      </c>
      <c r="H236" s="13" t="s">
        <v>19</v>
      </c>
      <c r="I236" s="9"/>
      <c r="J236" s="9"/>
      <c r="K236" s="9"/>
      <c r="L236" s="10"/>
      <c r="M236" s="38">
        <f>L228</f>
        <v>22915.87</v>
      </c>
      <c r="N236" s="9"/>
      <c r="O236" s="9"/>
      <c r="P236" s="9"/>
      <c r="Q236" s="11"/>
    </row>
    <row r="237" spans="1:17">
      <c r="A237" s="14" t="s">
        <v>221</v>
      </c>
      <c r="B237" s="9">
        <v>56</v>
      </c>
      <c r="C237" s="10">
        <v>40.19</v>
      </c>
      <c r="D237" s="10">
        <f>C237*B237</f>
        <v>2250.64</v>
      </c>
      <c r="E237" s="38" t="s">
        <v>17</v>
      </c>
      <c r="F237" s="9"/>
      <c r="G237" s="10">
        <v>40.33</v>
      </c>
      <c r="H237" s="10">
        <f>(B237*G237)-D237</f>
        <v>7.8400000000001455</v>
      </c>
      <c r="I237" s="9" t="s">
        <v>134</v>
      </c>
      <c r="J237" s="9"/>
      <c r="K237" s="9" t="str">
        <f>IF(B237&lt;&gt;0,"buy "&amp;B237&amp;" "&amp;A237&amp;" @ $"&amp;G237,"")</f>
        <v>buy 56 FOR @ $40.33</v>
      </c>
      <c r="L237" s="10">
        <f>L231-(G237*B237)</f>
        <v>27430.129999999997</v>
      </c>
      <c r="M237" s="38">
        <f>L228-(G237*B237)</f>
        <v>20657.39</v>
      </c>
      <c r="N237" s="9"/>
      <c r="O237" s="9"/>
      <c r="P237" s="9"/>
      <c r="Q237" s="11"/>
    </row>
    <row r="238" spans="1:17">
      <c r="A238" s="14" t="s">
        <v>222</v>
      </c>
      <c r="B238" s="9">
        <v>57</v>
      </c>
      <c r="C238" s="10">
        <v>39.64</v>
      </c>
      <c r="D238" s="10">
        <f>C238*B238</f>
        <v>2259.48</v>
      </c>
      <c r="E238" s="38" t="s">
        <v>17</v>
      </c>
      <c r="F238" s="9"/>
      <c r="G238" s="10">
        <v>39.31</v>
      </c>
      <c r="H238" s="10">
        <f>(B238*G238)-D238</f>
        <v>-18.809999999999945</v>
      </c>
      <c r="I238" s="9" t="s">
        <v>134</v>
      </c>
      <c r="J238" s="9"/>
      <c r="K238" s="9" t="str">
        <f>IF(B238&lt;&gt;0,"buy "&amp;B238&amp;" "&amp;A238&amp;" @ $"&amp;G238,"")</f>
        <v>buy 57 ALPN @ $39.31</v>
      </c>
      <c r="L238" s="10">
        <f>L237-(G238*B238)</f>
        <v>25189.46</v>
      </c>
      <c r="M238" s="38">
        <f>M237-(G238*B238)</f>
        <v>18416.72</v>
      </c>
      <c r="N238" s="9"/>
      <c r="O238" s="9"/>
      <c r="P238" s="9"/>
      <c r="Q238" s="11"/>
    </row>
    <row r="239" spans="1:17">
      <c r="A239" s="28" t="s">
        <v>223</v>
      </c>
      <c r="B239" s="29">
        <v>29</v>
      </c>
      <c r="C239" s="30">
        <v>76.8</v>
      </c>
      <c r="D239" s="30">
        <f>C239*B239</f>
        <v>2227.1999999999998</v>
      </c>
      <c r="E239" s="38" t="s">
        <v>17</v>
      </c>
      <c r="F239" s="29"/>
      <c r="G239" s="30">
        <v>77.09</v>
      </c>
      <c r="H239" s="30">
        <f>(B239*G239)-D239</f>
        <v>8.4100000000003092</v>
      </c>
      <c r="I239" s="9" t="s">
        <v>134</v>
      </c>
      <c r="J239" s="9"/>
      <c r="K239" s="9" t="str">
        <f>IF(B239&lt;&gt;0,"buy "&amp;B239&amp;" "&amp;A239&amp;" @ $"&amp;G239,"")</f>
        <v>buy 29 HWKN @ $77.09</v>
      </c>
      <c r="L239" s="10">
        <f>L238-(G239*B239)</f>
        <v>22953.85</v>
      </c>
      <c r="M239" s="46">
        <f>M238-(G239*B239)</f>
        <v>16181.11</v>
      </c>
      <c r="N239" s="47"/>
      <c r="O239" s="47"/>
      <c r="P239" s="47"/>
      <c r="Q239" s="48"/>
    </row>
    <row r="240" spans="1:17">
      <c r="A240" s="14"/>
      <c r="B240" s="9"/>
      <c r="C240" s="10" t="s">
        <v>20</v>
      </c>
      <c r="D240" s="10">
        <f>SUM(D237:D239)</f>
        <v>6737.32</v>
      </c>
      <c r="E240" s="9"/>
      <c r="F240" s="9"/>
      <c r="G240" s="10" t="s">
        <v>28</v>
      </c>
      <c r="H240" s="10">
        <f>SUM(H237:H239)</f>
        <v>-2.5599999999994907</v>
      </c>
      <c r="I240" s="9"/>
      <c r="J240" s="9"/>
      <c r="K240" s="9"/>
      <c r="L240" s="10"/>
      <c r="M240" s="9"/>
      <c r="N240" s="9"/>
      <c r="O240" s="9"/>
      <c r="P240" s="9"/>
      <c r="Q240" s="11"/>
    </row>
    <row r="241" spans="1:17">
      <c r="A241" s="14"/>
      <c r="B241" s="9"/>
      <c r="C241" s="10"/>
      <c r="D241" s="10"/>
      <c r="E241" s="9"/>
      <c r="F241" s="9"/>
      <c r="G241" s="10"/>
      <c r="H241" s="10"/>
      <c r="I241" s="9"/>
      <c r="J241" s="9"/>
      <c r="K241" s="9"/>
      <c r="L241" s="10"/>
      <c r="M241" s="12" t="str">
        <f>IF(J232+M239&gt;0,"Credit Surplus","Credit Shortage")</f>
        <v>Credit Surplus</v>
      </c>
      <c r="N241" s="38"/>
      <c r="O241" s="9"/>
      <c r="P241" s="9"/>
      <c r="Q241" s="11"/>
    </row>
    <row r="242" spans="1:17">
      <c r="A242" s="14"/>
      <c r="B242" s="9"/>
      <c r="C242" s="10"/>
      <c r="D242" s="10"/>
      <c r="E242" s="9"/>
      <c r="F242" s="9"/>
      <c r="G242" s="10"/>
      <c r="H242" s="10"/>
      <c r="I242" s="9"/>
      <c r="J242" s="9"/>
      <c r="K242" s="9"/>
      <c r="L242" s="10"/>
      <c r="M242" s="9"/>
      <c r="N242" s="9"/>
      <c r="O242" s="9"/>
      <c r="P242" s="9"/>
      <c r="Q242" s="11"/>
    </row>
    <row r="243" spans="1:17">
      <c r="A243" s="14"/>
      <c r="B243" s="9"/>
      <c r="C243" s="10"/>
      <c r="D243" s="10"/>
      <c r="E243" s="9"/>
      <c r="F243" s="9"/>
      <c r="G243" s="10"/>
      <c r="H243" s="10"/>
      <c r="I243" s="9"/>
      <c r="J243" s="9"/>
      <c r="K243" s="9"/>
      <c r="L243" s="9"/>
      <c r="M243" s="9"/>
      <c r="N243" s="9"/>
      <c r="O243" s="9"/>
      <c r="P243" s="9"/>
      <c r="Q243" s="11"/>
    </row>
    <row r="244" spans="1:17">
      <c r="A244" s="14" t="s">
        <v>23</v>
      </c>
      <c r="B244" s="9"/>
      <c r="C244" s="10"/>
      <c r="D244" s="22">
        <v>789.91</v>
      </c>
      <c r="E244" s="9" t="s">
        <v>111</v>
      </c>
      <c r="F244" s="9"/>
      <c r="G244" s="10"/>
      <c r="H244" s="10"/>
      <c r="I244" s="9"/>
      <c r="J244" s="9"/>
      <c r="K244" s="9"/>
      <c r="L244" s="9"/>
      <c r="M244" s="9"/>
      <c r="N244" s="9"/>
      <c r="O244" s="9"/>
      <c r="P244" s="9"/>
      <c r="Q244" s="11"/>
    </row>
    <row r="245" spans="1:17">
      <c r="A245" s="14" t="s">
        <v>24</v>
      </c>
      <c r="B245" s="9"/>
      <c r="C245" s="10"/>
      <c r="D245" s="49">
        <f>H232</f>
        <v>-4.3200000000001637</v>
      </c>
      <c r="E245" s="9" t="s">
        <v>36</v>
      </c>
      <c r="F245" s="9"/>
      <c r="G245" s="10"/>
      <c r="H245" s="10"/>
      <c r="I245" s="9"/>
      <c r="J245" s="9"/>
      <c r="K245" s="9"/>
      <c r="L245" s="9"/>
      <c r="M245" s="9"/>
      <c r="N245" s="9"/>
      <c r="O245" s="9"/>
      <c r="P245" s="9"/>
      <c r="Q245" s="11"/>
    </row>
    <row r="246" spans="1:17">
      <c r="A246" s="14" t="s">
        <v>25</v>
      </c>
      <c r="B246" s="9"/>
      <c r="C246" s="10"/>
      <c r="D246" s="10">
        <f>D244+D245</f>
        <v>785.5899999999998</v>
      </c>
      <c r="E246" s="9"/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>
      <c r="A247" s="14" t="s">
        <v>27</v>
      </c>
      <c r="B247" s="9"/>
      <c r="C247" s="10"/>
      <c r="D247" s="10">
        <f>H240</f>
        <v>-2.5599999999994907</v>
      </c>
      <c r="E247" s="9" t="s">
        <v>37</v>
      </c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>
      <c r="A248" s="14" t="s">
        <v>25</v>
      </c>
      <c r="B248" s="9"/>
      <c r="C248" s="10"/>
      <c r="D248" s="32">
        <f>D246-D247</f>
        <v>788.1499999999993</v>
      </c>
      <c r="E248" s="20" t="s">
        <v>38</v>
      </c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 ht="14.65" thickBot="1">
      <c r="A249" s="16"/>
      <c r="B249" s="17"/>
      <c r="C249" s="18"/>
      <c r="D249" s="18"/>
      <c r="E249" s="17"/>
      <c r="F249" s="17"/>
      <c r="G249" s="18"/>
      <c r="H249" s="18"/>
      <c r="I249" s="17"/>
      <c r="J249" s="17"/>
      <c r="K249" s="17"/>
      <c r="L249" s="17"/>
      <c r="M249" s="17"/>
      <c r="N249" s="17"/>
      <c r="O249" s="17"/>
      <c r="P249" s="17"/>
      <c r="Q249" s="19"/>
    </row>
    <row r="250" spans="1:17" ht="14.65" thickTop="1"/>
    <row r="253" spans="1:17" ht="14.65" thickBot="1"/>
    <row r="254" spans="1:17" ht="14.65" thickTop="1">
      <c r="A254" s="3"/>
      <c r="B254" s="4"/>
      <c r="C254" s="5">
        <v>45351</v>
      </c>
      <c r="D254" s="6"/>
      <c r="E254" s="4"/>
      <c r="F254" s="4"/>
      <c r="G254" s="6"/>
      <c r="H254" s="6"/>
      <c r="I254" s="4"/>
      <c r="J254" s="4"/>
      <c r="K254" s="4"/>
      <c r="L254" s="21" t="s">
        <v>40</v>
      </c>
      <c r="M254" s="4"/>
      <c r="N254" s="4"/>
      <c r="O254" s="4"/>
      <c r="P254" s="4"/>
      <c r="Q254" s="7"/>
    </row>
    <row r="255" spans="1:17">
      <c r="A255" s="8" t="s">
        <v>11</v>
      </c>
      <c r="B255" s="9"/>
      <c r="C255" s="10"/>
      <c r="D255" s="10"/>
      <c r="E255" s="9"/>
      <c r="F255" s="9"/>
      <c r="G255" s="10"/>
      <c r="H255" s="10"/>
      <c r="I255" s="9"/>
      <c r="J255" s="12" t="s">
        <v>68</v>
      </c>
      <c r="K255" s="9"/>
      <c r="L255" s="12" t="s">
        <v>21</v>
      </c>
      <c r="M255" s="12"/>
      <c r="N255" s="9"/>
      <c r="O255" s="9"/>
      <c r="P255" s="9"/>
      <c r="Q255" s="11"/>
    </row>
    <row r="256" spans="1:17">
      <c r="A256" s="8" t="s">
        <v>3</v>
      </c>
      <c r="B256" s="12" t="s">
        <v>6</v>
      </c>
      <c r="C256" s="13" t="s">
        <v>4</v>
      </c>
      <c r="D256" s="13" t="s">
        <v>7</v>
      </c>
      <c r="E256" s="12" t="s">
        <v>16</v>
      </c>
      <c r="F256" s="9"/>
      <c r="G256" s="13" t="s">
        <v>18</v>
      </c>
      <c r="H256" s="13" t="s">
        <v>19</v>
      </c>
      <c r="I256" s="43" t="s">
        <v>133</v>
      </c>
      <c r="J256" s="12" t="s">
        <v>67</v>
      </c>
      <c r="K256" s="9"/>
      <c r="L256" s="22">
        <v>24190.880000000001</v>
      </c>
      <c r="M256" s="9" t="s">
        <v>135</v>
      </c>
      <c r="N256" s="9"/>
      <c r="O256" s="9"/>
      <c r="P256" s="9"/>
      <c r="Q256" s="11"/>
    </row>
    <row r="257" spans="1:17">
      <c r="A257" s="14" t="s">
        <v>209</v>
      </c>
      <c r="B257" s="9">
        <v>129</v>
      </c>
      <c r="C257" s="10">
        <v>15.86</v>
      </c>
      <c r="D257" s="10">
        <f>C257*B257</f>
        <v>2045.9399999999998</v>
      </c>
      <c r="E257" s="38" t="s">
        <v>17</v>
      </c>
      <c r="F257" s="9"/>
      <c r="G257" s="10">
        <v>15.97</v>
      </c>
      <c r="H257" s="10">
        <f>(B257*G257)-D257</f>
        <v>14.190000000000282</v>
      </c>
      <c r="I257" s="9" t="s">
        <v>134</v>
      </c>
      <c r="J257" s="38">
        <f>G257*B257</f>
        <v>2060.13</v>
      </c>
      <c r="K257" s="9" t="str">
        <f>IF(B257&lt;&gt;0,"sell "&amp;B257&amp;" "&amp;A257&amp;" @ $"&amp;G257,"")</f>
        <v>sell 129 CCL @ $15.97</v>
      </c>
      <c r="L257" s="50">
        <f>L256+(G257*B257)</f>
        <v>26251.010000000002</v>
      </c>
      <c r="M257" s="9"/>
      <c r="N257" s="9"/>
      <c r="O257" s="9"/>
      <c r="P257" s="9"/>
      <c r="Q257" s="11"/>
    </row>
    <row r="258" spans="1:17">
      <c r="A258" s="14" t="s">
        <v>210</v>
      </c>
      <c r="B258" s="9">
        <v>152</v>
      </c>
      <c r="C258" s="10">
        <v>11.09</v>
      </c>
      <c r="D258" s="10">
        <f t="shared" ref="D258:D259" si="9">C258*B258</f>
        <v>1685.68</v>
      </c>
      <c r="E258" s="38" t="s">
        <v>17</v>
      </c>
      <c r="F258" s="9"/>
      <c r="G258" s="10">
        <v>11.3</v>
      </c>
      <c r="H258" s="10">
        <f>(B258*G258)-D258</f>
        <v>31.920000000000073</v>
      </c>
      <c r="I258" s="9" t="s">
        <v>134</v>
      </c>
      <c r="J258" s="38">
        <f>G258*B258</f>
        <v>1717.6000000000001</v>
      </c>
      <c r="K258" s="9" t="str">
        <f t="shared" ref="K258:K259" si="10">IF(B258&lt;&gt;0,"sell "&amp;B258&amp;" "&amp;A258&amp;" @ $"&amp;G258,"")</f>
        <v>sell 152 DO @ $11.3</v>
      </c>
      <c r="L258" s="50">
        <f>L257+(G258*B258)</f>
        <v>27968.61</v>
      </c>
      <c r="M258" s="9"/>
      <c r="N258" s="9"/>
      <c r="O258" s="9"/>
      <c r="P258" s="9"/>
      <c r="Q258" s="11"/>
    </row>
    <row r="259" spans="1:17">
      <c r="A259" s="14" t="s">
        <v>211</v>
      </c>
      <c r="B259" s="9">
        <v>6</v>
      </c>
      <c r="C259" s="10">
        <v>270.64999999999998</v>
      </c>
      <c r="D259" s="10">
        <f t="shared" si="9"/>
        <v>1623.8999999999999</v>
      </c>
      <c r="E259" s="38" t="s">
        <v>17</v>
      </c>
      <c r="F259" s="9"/>
      <c r="G259" s="10">
        <v>268.88</v>
      </c>
      <c r="H259" s="10">
        <f>(B259*G259)-D259</f>
        <v>-10.619999999999891</v>
      </c>
      <c r="I259" s="9" t="s">
        <v>134</v>
      </c>
      <c r="J259" s="38">
        <f>G259*B259</f>
        <v>1613.28</v>
      </c>
      <c r="K259" s="9" t="str">
        <f t="shared" si="10"/>
        <v>sell 6 GPI @ $268.88</v>
      </c>
      <c r="L259" s="10">
        <f>L258+(G259*B259)</f>
        <v>29581.89</v>
      </c>
      <c r="M259" s="9" t="s">
        <v>44</v>
      </c>
      <c r="N259" s="9"/>
      <c r="O259" s="9"/>
      <c r="P259" s="9"/>
      <c r="Q259" s="11"/>
    </row>
    <row r="260" spans="1:17">
      <c r="A260" s="14"/>
      <c r="B260" s="9"/>
      <c r="C260" s="10" t="s">
        <v>20</v>
      </c>
      <c r="D260" s="10">
        <f>SUM(D257:D259)</f>
        <v>5355.5199999999995</v>
      </c>
      <c r="E260" s="9"/>
      <c r="F260" s="9"/>
      <c r="G260" s="41"/>
      <c r="H260" s="10">
        <f>SUM(H257:H259)</f>
        <v>35.490000000000464</v>
      </c>
      <c r="I260" s="9"/>
      <c r="J260" s="38">
        <f>SUM(J257:J259)</f>
        <v>5391.01</v>
      </c>
      <c r="K260" s="9"/>
      <c r="L260" s="10"/>
      <c r="M260" s="9"/>
      <c r="N260" s="9"/>
      <c r="O260" s="9"/>
      <c r="P260" s="9"/>
      <c r="Q260" s="11"/>
    </row>
    <row r="261" spans="1:17">
      <c r="A261" s="14"/>
      <c r="B261" s="9"/>
      <c r="C261" s="10"/>
      <c r="D261" s="10"/>
      <c r="E261" s="9"/>
      <c r="F261" s="9"/>
      <c r="G261" s="42"/>
      <c r="H261" s="39"/>
      <c r="I261" s="9"/>
      <c r="J261" s="9"/>
      <c r="K261" s="9"/>
      <c r="L261" s="10"/>
      <c r="M261" s="9"/>
      <c r="N261" s="9"/>
      <c r="O261" s="9"/>
      <c r="P261" s="9"/>
      <c r="Q261" s="11"/>
    </row>
    <row r="262" spans="1:17">
      <c r="A262" s="14"/>
      <c r="B262" s="9"/>
      <c r="C262" s="10"/>
      <c r="D262" s="51"/>
      <c r="E262" s="42"/>
      <c r="F262" s="9"/>
      <c r="G262" s="41"/>
      <c r="H262" s="10"/>
      <c r="I262" s="9"/>
      <c r="J262" s="9"/>
      <c r="K262" s="9"/>
      <c r="L262" s="10"/>
      <c r="M262" s="12" t="s">
        <v>41</v>
      </c>
      <c r="N262" s="9"/>
      <c r="O262" s="9"/>
      <c r="P262" s="9"/>
      <c r="Q262" s="11"/>
    </row>
    <row r="263" spans="1:17">
      <c r="A263" s="8"/>
      <c r="B263" s="9"/>
      <c r="C263" s="10"/>
      <c r="D263" s="10"/>
      <c r="E263" s="20"/>
      <c r="F263" s="9"/>
      <c r="G263" s="41"/>
      <c r="H263" s="10"/>
      <c r="I263" s="9"/>
      <c r="J263" s="9"/>
      <c r="K263" s="9"/>
      <c r="L263" s="10"/>
      <c r="M263" s="12" t="s">
        <v>42</v>
      </c>
      <c r="N263" s="9"/>
      <c r="O263" s="9"/>
      <c r="P263" s="9"/>
      <c r="Q263" s="11"/>
    </row>
    <row r="264" spans="1:17">
      <c r="A264" s="8"/>
      <c r="B264" s="12" t="s">
        <v>6</v>
      </c>
      <c r="C264" s="13" t="s">
        <v>4</v>
      </c>
      <c r="D264" s="13" t="s">
        <v>5</v>
      </c>
      <c r="E264" s="23" t="s">
        <v>16</v>
      </c>
      <c r="F264" s="9"/>
      <c r="G264" s="43" t="s">
        <v>18</v>
      </c>
      <c r="H264" s="13" t="s">
        <v>19</v>
      </c>
      <c r="I264" s="9"/>
      <c r="J264" s="9"/>
      <c r="K264" s="9"/>
      <c r="L264" s="10"/>
      <c r="M264" s="38">
        <f>L256</f>
        <v>24190.880000000001</v>
      </c>
      <c r="N264" s="9"/>
      <c r="O264" s="9"/>
      <c r="P264" s="9"/>
      <c r="Q264" s="11"/>
    </row>
    <row r="265" spans="1:17">
      <c r="A265" s="14" t="s">
        <v>218</v>
      </c>
      <c r="B265" s="9">
        <v>60</v>
      </c>
      <c r="C265" s="10">
        <v>36.799999999999997</v>
      </c>
      <c r="D265" s="10">
        <f>C265*B265</f>
        <v>2208</v>
      </c>
      <c r="E265" s="38" t="s">
        <v>17</v>
      </c>
      <c r="F265" s="9"/>
      <c r="G265" s="10">
        <v>37.28</v>
      </c>
      <c r="H265" s="10">
        <f>(B265*G265)-D265</f>
        <v>28.800000000000182</v>
      </c>
      <c r="I265" s="9" t="s">
        <v>134</v>
      </c>
      <c r="J265" s="9"/>
      <c r="K265" s="9" t="str">
        <f>IF(B265&lt;&gt;0,"buy "&amp;B265&amp;" "&amp;A265&amp;" @ $"&amp;G265,"")</f>
        <v>buy 60 VIST @ $37.28</v>
      </c>
      <c r="L265" s="10">
        <f>L259-(G265*B265)</f>
        <v>27345.09</v>
      </c>
      <c r="M265" s="38">
        <f>L256-(G265*B265)</f>
        <v>21954.080000000002</v>
      </c>
      <c r="N265" s="9"/>
      <c r="O265" s="9"/>
      <c r="P265" s="9"/>
      <c r="Q265" s="11"/>
    </row>
    <row r="266" spans="1:17">
      <c r="A266" s="14" t="s">
        <v>219</v>
      </c>
      <c r="B266" s="9">
        <v>121</v>
      </c>
      <c r="C266" s="10">
        <v>18.27</v>
      </c>
      <c r="D266" s="10">
        <f>C266*B266</f>
        <v>2210.67</v>
      </c>
      <c r="E266" s="38" t="s">
        <v>17</v>
      </c>
      <c r="F266" s="9"/>
      <c r="G266" s="10">
        <v>18.420000000000002</v>
      </c>
      <c r="H266" s="10">
        <f>(B266*G266)-D266</f>
        <v>18.150000000000091</v>
      </c>
      <c r="I266" s="9" t="s">
        <v>134</v>
      </c>
      <c r="J266" s="9"/>
      <c r="K266" s="9" t="str">
        <f>IF(B266&lt;&gt;0,"buy "&amp;B266&amp;" "&amp;A266&amp;" @ $"&amp;G266,"")</f>
        <v>buy 121 AROC @ $18.42</v>
      </c>
      <c r="L266" s="10">
        <f>L265-(G266*B266)</f>
        <v>25116.27</v>
      </c>
      <c r="M266" s="38">
        <f>M265-(G266*B266)</f>
        <v>19725.260000000002</v>
      </c>
      <c r="N266" s="9"/>
      <c r="O266" s="9"/>
      <c r="P266" s="9"/>
      <c r="Q266" s="11"/>
    </row>
    <row r="267" spans="1:17">
      <c r="A267" s="28" t="s">
        <v>220</v>
      </c>
      <c r="B267" s="29">
        <v>161</v>
      </c>
      <c r="C267" s="30">
        <v>13.74</v>
      </c>
      <c r="D267" s="30">
        <f>C267*B267</f>
        <v>2212.14</v>
      </c>
      <c r="E267" s="38" t="s">
        <v>17</v>
      </c>
      <c r="F267" s="29"/>
      <c r="G267" s="30">
        <v>13.71</v>
      </c>
      <c r="H267" s="30">
        <f>(B267*G267)-D267</f>
        <v>-4.8299999999999272</v>
      </c>
      <c r="I267" s="9" t="s">
        <v>134</v>
      </c>
      <c r="J267" s="9"/>
      <c r="K267" s="9" t="str">
        <f>IF(B267&lt;&gt;0,"buy "&amp;B267&amp;" "&amp;A267&amp;" @ $"&amp;G267,"")</f>
        <v>buy 161 SCS @ $13.71</v>
      </c>
      <c r="L267" s="10">
        <f>L266-(G267*B267)</f>
        <v>22908.959999999999</v>
      </c>
      <c r="M267" s="46">
        <f>M266-(G267*B267)</f>
        <v>17517.95</v>
      </c>
      <c r="N267" s="47"/>
      <c r="O267" s="47"/>
      <c r="P267" s="47"/>
      <c r="Q267" s="48"/>
    </row>
    <row r="268" spans="1:17">
      <c r="A268" s="14"/>
      <c r="B268" s="9"/>
      <c r="C268" s="10" t="s">
        <v>20</v>
      </c>
      <c r="D268" s="10">
        <f>SUM(D265:D267)</f>
        <v>6630.8099999999995</v>
      </c>
      <c r="E268" s="9"/>
      <c r="F268" s="9"/>
      <c r="G268" s="10" t="s">
        <v>28</v>
      </c>
      <c r="H268" s="10">
        <f>SUM(H265:H267)</f>
        <v>42.120000000000346</v>
      </c>
      <c r="I268" s="9"/>
      <c r="J268" s="9"/>
      <c r="K268" s="9"/>
      <c r="L268" s="10"/>
      <c r="M268" s="9"/>
      <c r="N268" s="9"/>
      <c r="O268" s="9"/>
      <c r="P268" s="9"/>
      <c r="Q268" s="11"/>
    </row>
    <row r="269" spans="1:17">
      <c r="A269" s="14"/>
      <c r="B269" s="9"/>
      <c r="C269" s="10"/>
      <c r="D269" s="10"/>
      <c r="E269" s="9"/>
      <c r="F269" s="9"/>
      <c r="G269" s="10"/>
      <c r="H269" s="10"/>
      <c r="I269" s="9"/>
      <c r="J269" s="9"/>
      <c r="K269" s="9"/>
      <c r="L269" s="10"/>
      <c r="M269" s="12" t="str">
        <f>IF(J260+M267&gt;0,"Credit Surplus","Credit Shortage")</f>
        <v>Credit Surplus</v>
      </c>
      <c r="N269" s="38"/>
      <c r="O269" s="9"/>
      <c r="P269" s="9"/>
      <c r="Q269" s="11"/>
    </row>
    <row r="270" spans="1:17">
      <c r="A270" s="14"/>
      <c r="B270" s="9"/>
      <c r="C270" s="10"/>
      <c r="D270" s="10"/>
      <c r="E270" s="9"/>
      <c r="F270" s="9"/>
      <c r="G270" s="10"/>
      <c r="H270" s="10"/>
      <c r="I270" s="9"/>
      <c r="J270" s="9"/>
      <c r="K270" s="9"/>
      <c r="L270" s="10"/>
      <c r="M270" s="9"/>
      <c r="N270" s="9"/>
      <c r="O270" s="9"/>
      <c r="P270" s="9"/>
      <c r="Q270" s="11"/>
    </row>
    <row r="271" spans="1:17">
      <c r="A271" s="14"/>
      <c r="B271" s="9"/>
      <c r="C271" s="10"/>
      <c r="D271" s="10"/>
      <c r="E271" s="9"/>
      <c r="F271" s="9"/>
      <c r="G271" s="10"/>
      <c r="H271" s="10"/>
      <c r="I271" s="9"/>
      <c r="J271" s="9"/>
      <c r="K271" s="9"/>
      <c r="L271" s="9"/>
      <c r="M271" s="9"/>
      <c r="N271" s="9"/>
      <c r="O271" s="9"/>
      <c r="P271" s="9"/>
      <c r="Q271" s="11"/>
    </row>
    <row r="272" spans="1:17">
      <c r="A272" s="14" t="s">
        <v>23</v>
      </c>
      <c r="B272" s="9"/>
      <c r="C272" s="10"/>
      <c r="D272" s="22">
        <v>756.8</v>
      </c>
      <c r="E272" s="9" t="s">
        <v>111</v>
      </c>
      <c r="F272" s="9"/>
      <c r="G272" s="10"/>
      <c r="H272" s="10"/>
      <c r="I272" s="9"/>
      <c r="J272" s="9"/>
      <c r="K272" s="9"/>
      <c r="L272" s="9"/>
      <c r="M272" s="9"/>
      <c r="N272" s="9"/>
      <c r="O272" s="9"/>
      <c r="P272" s="9"/>
      <c r="Q272" s="11"/>
    </row>
    <row r="273" spans="1:17">
      <c r="A273" s="14" t="s">
        <v>24</v>
      </c>
      <c r="B273" s="9"/>
      <c r="C273" s="10"/>
      <c r="D273" s="49">
        <f>H260</f>
        <v>35.490000000000464</v>
      </c>
      <c r="E273" s="9" t="s">
        <v>36</v>
      </c>
      <c r="F273" s="9"/>
      <c r="G273" s="10"/>
      <c r="H273" s="10"/>
      <c r="I273" s="9"/>
      <c r="J273" s="9"/>
      <c r="K273" s="9"/>
      <c r="L273" s="9"/>
      <c r="M273" s="9"/>
      <c r="N273" s="9"/>
      <c r="O273" s="9"/>
      <c r="P273" s="9"/>
      <c r="Q273" s="11"/>
    </row>
    <row r="274" spans="1:17">
      <c r="A274" s="14" t="s">
        <v>25</v>
      </c>
      <c r="B274" s="9"/>
      <c r="C274" s="10"/>
      <c r="D274" s="10">
        <f>D272+D273</f>
        <v>792.29000000000042</v>
      </c>
      <c r="E274" s="9"/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>
      <c r="A275" s="14" t="s">
        <v>27</v>
      </c>
      <c r="B275" s="9"/>
      <c r="C275" s="10"/>
      <c r="D275" s="10">
        <f>H268</f>
        <v>42.120000000000346</v>
      </c>
      <c r="E275" s="9" t="s">
        <v>37</v>
      </c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>
      <c r="A276" s="14" t="s">
        <v>25</v>
      </c>
      <c r="B276" s="9"/>
      <c r="C276" s="10"/>
      <c r="D276" s="32">
        <f>D274-D275</f>
        <v>750.17000000000007</v>
      </c>
      <c r="E276" s="20" t="s">
        <v>38</v>
      </c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 ht="14.65" thickBot="1">
      <c r="A277" s="16"/>
      <c r="B277" s="17"/>
      <c r="C277" s="18"/>
      <c r="D277" s="18"/>
      <c r="E277" s="17"/>
      <c r="F277" s="17"/>
      <c r="G277" s="18"/>
      <c r="H277" s="18"/>
      <c r="I277" s="17"/>
      <c r="J277" s="17"/>
      <c r="K277" s="17"/>
      <c r="L277" s="17"/>
      <c r="M277" s="17"/>
      <c r="N277" s="17"/>
      <c r="O277" s="17"/>
      <c r="P277" s="17"/>
      <c r="Q277" s="19"/>
    </row>
    <row r="278" spans="1:17" ht="14.65" thickTop="1"/>
    <row r="281" spans="1:17" ht="14.65" thickBot="1"/>
    <row r="282" spans="1:17" ht="14.65" thickTop="1">
      <c r="A282" s="3"/>
      <c r="B282" s="4"/>
      <c r="C282" s="5">
        <v>45322</v>
      </c>
      <c r="D282" s="6"/>
      <c r="E282" s="4"/>
      <c r="F282" s="4"/>
      <c r="G282" s="6"/>
      <c r="H282" s="6"/>
      <c r="I282" s="4"/>
      <c r="J282" s="4"/>
      <c r="K282" s="4"/>
      <c r="L282" s="21" t="s">
        <v>40</v>
      </c>
      <c r="M282" s="4"/>
      <c r="N282" s="4"/>
      <c r="O282" s="4"/>
      <c r="P282" s="4"/>
      <c r="Q282" s="7"/>
    </row>
    <row r="283" spans="1:17">
      <c r="A283" s="8" t="s">
        <v>11</v>
      </c>
      <c r="B283" s="9"/>
      <c r="C283" s="10"/>
      <c r="D283" s="10"/>
      <c r="E283" s="9"/>
      <c r="F283" s="9"/>
      <c r="G283" s="10"/>
      <c r="H283" s="10"/>
      <c r="I283" s="9"/>
      <c r="J283" s="12" t="s">
        <v>68</v>
      </c>
      <c r="K283" s="9"/>
      <c r="L283" s="12" t="s">
        <v>21</v>
      </c>
      <c r="M283" s="12"/>
      <c r="N283" s="9"/>
      <c r="O283" s="9"/>
      <c r="P283" s="9"/>
      <c r="Q283" s="11"/>
    </row>
    <row r="284" spans="1:17">
      <c r="A284" s="8" t="s">
        <v>3</v>
      </c>
      <c r="B284" s="12" t="s">
        <v>6</v>
      </c>
      <c r="C284" s="13" t="s">
        <v>4</v>
      </c>
      <c r="D284" s="13" t="s">
        <v>7</v>
      </c>
      <c r="E284" s="12" t="s">
        <v>16</v>
      </c>
      <c r="F284" s="9"/>
      <c r="G284" s="13" t="s">
        <v>18</v>
      </c>
      <c r="H284" s="13" t="s">
        <v>19</v>
      </c>
      <c r="I284" s="43" t="s">
        <v>133</v>
      </c>
      <c r="J284" s="12" t="s">
        <v>67</v>
      </c>
      <c r="K284" s="9"/>
      <c r="L284" s="22">
        <v>23003.71</v>
      </c>
      <c r="M284" s="9" t="s">
        <v>135</v>
      </c>
      <c r="N284" s="9"/>
      <c r="O284" s="9"/>
      <c r="P284" s="9"/>
      <c r="Q284" s="11"/>
    </row>
    <row r="285" spans="1:17">
      <c r="A285" s="14" t="s">
        <v>207</v>
      </c>
      <c r="B285" s="9">
        <v>20</v>
      </c>
      <c r="C285" s="10">
        <v>98.68</v>
      </c>
      <c r="D285" s="10">
        <f>C285*B285</f>
        <v>1973.6000000000001</v>
      </c>
      <c r="E285" s="38" t="s">
        <v>46</v>
      </c>
      <c r="F285" s="9"/>
      <c r="G285" s="10">
        <v>98.95</v>
      </c>
      <c r="H285" s="10">
        <f>(B285*G285)-D285</f>
        <v>5.3999999999998636</v>
      </c>
      <c r="I285" s="9" t="s">
        <v>134</v>
      </c>
      <c r="J285" s="38">
        <f>G285*B285</f>
        <v>1979</v>
      </c>
      <c r="K285" s="9" t="str">
        <f>IF(B285&lt;&gt;0,"sell "&amp;B285&amp;" "&amp;A285&amp;" @ $"&amp;G285,"")</f>
        <v>sell 20 MSM @ $98.95</v>
      </c>
      <c r="L285" s="50">
        <f>L284+(G285*B285)</f>
        <v>24982.71</v>
      </c>
      <c r="M285" s="9"/>
      <c r="N285" s="9"/>
      <c r="O285" s="9"/>
      <c r="P285" s="9"/>
      <c r="Q285" s="11"/>
    </row>
    <row r="286" spans="1:17">
      <c r="A286" s="14" t="s">
        <v>99</v>
      </c>
      <c r="B286" s="9">
        <v>36</v>
      </c>
      <c r="C286" s="10">
        <v>56.81</v>
      </c>
      <c r="D286" s="10">
        <f t="shared" ref="D286:D287" si="11">C286*B286</f>
        <v>2045.16</v>
      </c>
      <c r="E286" s="38" t="s">
        <v>46</v>
      </c>
      <c r="F286" s="9"/>
      <c r="G286" s="10">
        <v>56.81</v>
      </c>
      <c r="H286" s="10">
        <f>(B286*G286)-D286</f>
        <v>0</v>
      </c>
      <c r="I286" s="9" t="s">
        <v>134</v>
      </c>
      <c r="J286" s="38">
        <f>G286*B286</f>
        <v>2045.16</v>
      </c>
      <c r="K286" s="9" t="str">
        <f t="shared" ref="K286:K287" si="12">IF(B286&lt;&gt;0,"sell "&amp;B286&amp;" "&amp;A286&amp;" @ $"&amp;G286,"")</f>
        <v>sell 36 PRGS @ $56.81</v>
      </c>
      <c r="L286" s="50">
        <f>L285+(G286*B286)</f>
        <v>27027.87</v>
      </c>
      <c r="M286" s="9"/>
      <c r="N286" s="9"/>
      <c r="O286" s="9"/>
      <c r="P286" s="9"/>
      <c r="Q286" s="11"/>
    </row>
    <row r="287" spans="1:17">
      <c r="A287" s="14" t="s">
        <v>208</v>
      </c>
      <c r="B287" s="9">
        <v>63</v>
      </c>
      <c r="C287" s="10">
        <v>41.31</v>
      </c>
      <c r="D287" s="10">
        <f t="shared" si="11"/>
        <v>2602.5300000000002</v>
      </c>
      <c r="E287" s="38" t="s">
        <v>46</v>
      </c>
      <c r="F287" s="9"/>
      <c r="G287" s="10">
        <v>41.67</v>
      </c>
      <c r="H287" s="10">
        <f>(B287*G287)-D287</f>
        <v>22.679999999999836</v>
      </c>
      <c r="I287" s="9" t="s">
        <v>134</v>
      </c>
      <c r="J287" s="38">
        <f>G287*B287</f>
        <v>2625.21</v>
      </c>
      <c r="K287" s="9" t="str">
        <f t="shared" si="12"/>
        <v>sell 63 CNM @ $41.67</v>
      </c>
      <c r="L287" s="10">
        <f>L286+(G287*B287)</f>
        <v>29653.079999999998</v>
      </c>
      <c r="M287" s="9" t="s">
        <v>44</v>
      </c>
      <c r="N287" s="9"/>
      <c r="O287" s="9"/>
      <c r="P287" s="9"/>
      <c r="Q287" s="11"/>
    </row>
    <row r="288" spans="1:17">
      <c r="A288" s="14"/>
      <c r="B288" s="9"/>
      <c r="C288" s="10" t="s">
        <v>20</v>
      </c>
      <c r="D288" s="10">
        <f>SUM(D285:D287)</f>
        <v>6621.2900000000009</v>
      </c>
      <c r="E288" s="9"/>
      <c r="F288" s="9"/>
      <c r="G288" s="41"/>
      <c r="H288" s="10">
        <f>SUM(H285:H287)</f>
        <v>28.0799999999997</v>
      </c>
      <c r="I288" s="9"/>
      <c r="J288" s="38">
        <f>SUM(J285:J287)</f>
        <v>6649.37</v>
      </c>
      <c r="K288" s="9"/>
      <c r="L288" s="10"/>
      <c r="M288" s="9"/>
      <c r="N288" s="9"/>
      <c r="O288" s="9"/>
      <c r="P288" s="9"/>
      <c r="Q288" s="11"/>
    </row>
    <row r="289" spans="1:17">
      <c r="A289" s="14"/>
      <c r="B289" s="9"/>
      <c r="C289" s="10"/>
      <c r="D289" s="10"/>
      <c r="E289" s="9"/>
      <c r="F289" s="9"/>
      <c r="G289" s="42"/>
      <c r="H289" s="39"/>
      <c r="I289" s="9"/>
      <c r="J289" s="9"/>
      <c r="K289" s="9"/>
      <c r="L289" s="10"/>
      <c r="M289" s="9"/>
      <c r="N289" s="9"/>
      <c r="O289" s="9"/>
      <c r="P289" s="9"/>
      <c r="Q289" s="11"/>
    </row>
    <row r="290" spans="1:17">
      <c r="A290" s="14"/>
      <c r="B290" s="9"/>
      <c r="C290" s="10"/>
      <c r="D290" s="51"/>
      <c r="E290" s="42"/>
      <c r="F290" s="9"/>
      <c r="G290" s="41"/>
      <c r="H290" s="10"/>
      <c r="I290" s="9"/>
      <c r="J290" s="9"/>
      <c r="K290" s="9"/>
      <c r="L290" s="10"/>
      <c r="M290" s="12" t="s">
        <v>41</v>
      </c>
      <c r="N290" s="9"/>
      <c r="O290" s="9"/>
      <c r="P290" s="9"/>
      <c r="Q290" s="11"/>
    </row>
    <row r="291" spans="1:17">
      <c r="A291" s="8"/>
      <c r="B291" s="9"/>
      <c r="C291" s="10"/>
      <c r="D291" s="10"/>
      <c r="E291" s="20"/>
      <c r="F291" s="9"/>
      <c r="G291" s="41"/>
      <c r="H291" s="10"/>
      <c r="I291" s="9"/>
      <c r="J291" s="9"/>
      <c r="K291" s="9"/>
      <c r="L291" s="10"/>
      <c r="M291" s="12" t="s">
        <v>42</v>
      </c>
      <c r="N291" s="9"/>
      <c r="O291" s="9"/>
      <c r="P291" s="9"/>
      <c r="Q291" s="11"/>
    </row>
    <row r="292" spans="1:17">
      <c r="A292" s="8"/>
      <c r="B292" s="12" t="s">
        <v>6</v>
      </c>
      <c r="C292" s="13" t="s">
        <v>4</v>
      </c>
      <c r="D292" s="13" t="s">
        <v>5</v>
      </c>
      <c r="E292" s="23" t="s">
        <v>16</v>
      </c>
      <c r="F292" s="9"/>
      <c r="G292" s="43" t="s">
        <v>18</v>
      </c>
      <c r="H292" s="13" t="s">
        <v>19</v>
      </c>
      <c r="I292" s="9"/>
      <c r="J292" s="9"/>
      <c r="K292" s="9"/>
      <c r="L292" s="10"/>
      <c r="M292" s="38">
        <f>L284</f>
        <v>23003.71</v>
      </c>
      <c r="N292" s="9"/>
      <c r="O292" s="9"/>
      <c r="P292" s="9"/>
      <c r="Q292" s="11"/>
    </row>
    <row r="293" spans="1:17">
      <c r="A293" s="14" t="s">
        <v>215</v>
      </c>
      <c r="B293" s="9">
        <v>32</v>
      </c>
      <c r="C293" s="10">
        <v>69.09</v>
      </c>
      <c r="D293" s="10">
        <f>C293*B293</f>
        <v>2210.88</v>
      </c>
      <c r="E293" s="38" t="s">
        <v>46</v>
      </c>
      <c r="F293" s="9"/>
      <c r="G293" s="10">
        <v>70</v>
      </c>
      <c r="H293" s="10">
        <f>(B293*G293)-D293</f>
        <v>29.119999999999891</v>
      </c>
      <c r="I293" s="9" t="s">
        <v>134</v>
      </c>
      <c r="J293" s="9"/>
      <c r="K293" s="9" t="str">
        <f>IF(B293&lt;&gt;0,"buy "&amp;B293&amp;" "&amp;A293&amp;" @ $"&amp;G293,"")</f>
        <v>buy 32 MOD @ $70</v>
      </c>
      <c r="L293" s="10">
        <f>L287-(G293*B293)</f>
        <v>27413.079999999998</v>
      </c>
      <c r="M293" s="38">
        <f>L284-(G293*B293)</f>
        <v>20763.71</v>
      </c>
      <c r="N293" s="9"/>
      <c r="O293" s="9"/>
      <c r="P293" s="9"/>
      <c r="Q293" s="11"/>
    </row>
    <row r="294" spans="1:17">
      <c r="A294" s="14" t="s">
        <v>216</v>
      </c>
      <c r="B294" s="9">
        <v>4</v>
      </c>
      <c r="C294" s="10">
        <v>499.89</v>
      </c>
      <c r="D294" s="10">
        <f>C294*B294</f>
        <v>1999.56</v>
      </c>
      <c r="E294" s="38" t="s">
        <v>46</v>
      </c>
      <c r="F294" s="9"/>
      <c r="G294" s="10">
        <v>495</v>
      </c>
      <c r="H294" s="10">
        <f>(B294*G294)-D294</f>
        <v>-19.559999999999945</v>
      </c>
      <c r="I294" s="9" t="s">
        <v>134</v>
      </c>
      <c r="J294" s="9"/>
      <c r="K294" s="9" t="str">
        <f>IF(B294&lt;&gt;0,"buy "&amp;B294&amp;" "&amp;A294&amp;" @ $"&amp;G294,"")</f>
        <v>buy 4 MCK @ $495</v>
      </c>
      <c r="L294" s="10">
        <f>L293-(G294*B294)</f>
        <v>25433.079999999998</v>
      </c>
      <c r="M294" s="38">
        <f>M293-(G294*B294)</f>
        <v>18783.71</v>
      </c>
      <c r="N294" s="9"/>
      <c r="O294" s="9"/>
      <c r="P294" s="9"/>
      <c r="Q294" s="11"/>
    </row>
    <row r="295" spans="1:17">
      <c r="A295" s="28" t="s">
        <v>217</v>
      </c>
      <c r="B295" s="29">
        <v>6</v>
      </c>
      <c r="C295" s="30">
        <v>356.44</v>
      </c>
      <c r="D295" s="30">
        <f>C295*B295</f>
        <v>2138.64</v>
      </c>
      <c r="E295" s="38" t="s">
        <v>46</v>
      </c>
      <c r="F295" s="29"/>
      <c r="G295" s="30">
        <v>354.67</v>
      </c>
      <c r="H295" s="30">
        <f>(B295*G295)-D295</f>
        <v>-10.619999999999891</v>
      </c>
      <c r="I295" s="9" t="s">
        <v>134</v>
      </c>
      <c r="J295" s="9"/>
      <c r="K295" s="9" t="str">
        <f>IF(B295&lt;&gt;0,"buy "&amp;B295&amp;" "&amp;A295&amp;" @ $"&amp;G295,"")</f>
        <v>buy 6 MOH @ $354.67</v>
      </c>
      <c r="L295" s="10">
        <f>L294-(G295*B295)</f>
        <v>23305.059999999998</v>
      </c>
      <c r="M295" s="46">
        <f>M294-(G295*B295)</f>
        <v>16655.689999999999</v>
      </c>
      <c r="N295" s="47"/>
      <c r="O295" s="47"/>
      <c r="P295" s="47"/>
      <c r="Q295" s="48"/>
    </row>
    <row r="296" spans="1:17">
      <c r="A296" s="14"/>
      <c r="B296" s="9"/>
      <c r="C296" s="10" t="s">
        <v>20</v>
      </c>
      <c r="D296" s="10">
        <f>SUM(D293:D295)</f>
        <v>6349.08</v>
      </c>
      <c r="E296" s="9"/>
      <c r="F296" s="9"/>
      <c r="G296" s="10" t="s">
        <v>28</v>
      </c>
      <c r="H296" s="10">
        <f>SUM(H293:H295)</f>
        <v>-1.0599999999999454</v>
      </c>
      <c r="I296" s="9"/>
      <c r="J296" s="9"/>
      <c r="K296" s="9"/>
      <c r="L296" s="10"/>
      <c r="M296" s="9"/>
      <c r="N296" s="9"/>
      <c r="O296" s="9"/>
      <c r="P296" s="9"/>
      <c r="Q296" s="11"/>
    </row>
    <row r="297" spans="1:17">
      <c r="A297" s="14"/>
      <c r="B297" s="9"/>
      <c r="C297" s="10"/>
      <c r="D297" s="10"/>
      <c r="E297" s="9"/>
      <c r="F297" s="9"/>
      <c r="G297" s="10"/>
      <c r="H297" s="10"/>
      <c r="I297" s="9"/>
      <c r="J297" s="9"/>
      <c r="K297" s="9"/>
      <c r="L297" s="10"/>
      <c r="M297" s="12" t="str">
        <f>IF(J288+M295&gt;0,"Credit Surplus","Credit Shortage")</f>
        <v>Credit Surplus</v>
      </c>
      <c r="N297" s="38"/>
      <c r="O297" s="9"/>
      <c r="P297" s="9"/>
      <c r="Q297" s="11"/>
    </row>
    <row r="298" spans="1:17">
      <c r="A298" s="14"/>
      <c r="B298" s="9"/>
      <c r="C298" s="10"/>
      <c r="D298" s="10"/>
      <c r="E298" s="9"/>
      <c r="F298" s="9"/>
      <c r="G298" s="10"/>
      <c r="H298" s="10"/>
      <c r="I298" s="9"/>
      <c r="J298" s="9"/>
      <c r="K298" s="9"/>
      <c r="L298" s="10"/>
      <c r="M298" s="9"/>
      <c r="N298" s="9"/>
      <c r="O298" s="9"/>
      <c r="P298" s="9"/>
      <c r="Q298" s="11"/>
    </row>
    <row r="299" spans="1:17">
      <c r="A299" s="14"/>
      <c r="B299" s="9"/>
      <c r="C299" s="10"/>
      <c r="D299" s="10"/>
      <c r="E299" s="9"/>
      <c r="F299" s="9"/>
      <c r="G299" s="10"/>
      <c r="H299" s="10"/>
      <c r="I299" s="9"/>
      <c r="J299" s="9"/>
      <c r="K299" s="9"/>
      <c r="L299" s="9"/>
      <c r="M299" s="9"/>
      <c r="N299" s="9"/>
      <c r="O299" s="9"/>
      <c r="P299" s="9"/>
      <c r="Q299" s="11"/>
    </row>
    <row r="300" spans="1:17">
      <c r="A300" s="14" t="s">
        <v>23</v>
      </c>
      <c r="B300" s="9"/>
      <c r="C300" s="10"/>
      <c r="D300" s="22">
        <v>2002.95</v>
      </c>
      <c r="E300" s="9" t="s">
        <v>111</v>
      </c>
      <c r="F300" s="9"/>
      <c r="G300" s="10"/>
      <c r="H300" s="10"/>
      <c r="I300" s="9"/>
      <c r="J300" s="9"/>
      <c r="K300" s="9"/>
      <c r="L300" s="9"/>
      <c r="M300" s="9"/>
      <c r="N300" s="9"/>
      <c r="O300" s="9"/>
      <c r="P300" s="9"/>
      <c r="Q300" s="11"/>
    </row>
    <row r="301" spans="1:17">
      <c r="A301" s="14" t="s">
        <v>24</v>
      </c>
      <c r="B301" s="9"/>
      <c r="C301" s="10"/>
      <c r="D301" s="49">
        <f>H288</f>
        <v>28.0799999999997</v>
      </c>
      <c r="E301" s="9" t="s">
        <v>36</v>
      </c>
      <c r="F301" s="9"/>
      <c r="G301" s="10"/>
      <c r="H301" s="10"/>
      <c r="I301" s="9"/>
      <c r="J301" s="9"/>
      <c r="K301" s="9"/>
      <c r="L301" s="9"/>
      <c r="M301" s="9"/>
      <c r="N301" s="9"/>
      <c r="O301" s="9"/>
      <c r="P301" s="9"/>
      <c r="Q301" s="11"/>
    </row>
    <row r="302" spans="1:17">
      <c r="A302" s="14" t="s">
        <v>25</v>
      </c>
      <c r="B302" s="9"/>
      <c r="C302" s="10"/>
      <c r="D302" s="10">
        <f>D300+D301</f>
        <v>2031.0299999999997</v>
      </c>
      <c r="E302" s="9"/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>
      <c r="A303" s="14" t="s">
        <v>27</v>
      </c>
      <c r="B303" s="9"/>
      <c r="C303" s="10"/>
      <c r="D303" s="10">
        <f>H296</f>
        <v>-1.0599999999999454</v>
      </c>
      <c r="E303" s="9" t="s">
        <v>37</v>
      </c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>
      <c r="A304" s="14" t="s">
        <v>25</v>
      </c>
      <c r="B304" s="9"/>
      <c r="C304" s="10"/>
      <c r="D304" s="32">
        <f>D302-D303</f>
        <v>2032.0899999999997</v>
      </c>
      <c r="E304" s="20" t="s">
        <v>38</v>
      </c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 ht="14.65" thickBot="1">
      <c r="A305" s="16"/>
      <c r="B305" s="17"/>
      <c r="C305" s="18"/>
      <c r="D305" s="18"/>
      <c r="E305" s="17"/>
      <c r="F305" s="17"/>
      <c r="G305" s="18"/>
      <c r="H305" s="18"/>
      <c r="I305" s="17"/>
      <c r="J305" s="17"/>
      <c r="K305" s="17"/>
      <c r="L305" s="17"/>
      <c r="M305" s="17"/>
      <c r="N305" s="17"/>
      <c r="O305" s="17"/>
      <c r="P305" s="17"/>
      <c r="Q305" s="19"/>
    </row>
    <row r="306" spans="1:17" ht="14.65" thickTop="1"/>
    <row r="309" spans="1:17" ht="14.65" thickBot="1"/>
    <row r="310" spans="1:17" ht="14.65" thickTop="1">
      <c r="A310" s="3"/>
      <c r="B310" s="4"/>
      <c r="C310" s="5">
        <v>45290</v>
      </c>
      <c r="D310" s="6"/>
      <c r="E310" s="4"/>
      <c r="F310" s="4"/>
      <c r="G310" s="6"/>
      <c r="H310" s="6"/>
      <c r="I310" s="4"/>
      <c r="J310" s="4"/>
      <c r="K310" s="4"/>
      <c r="L310" s="21" t="s">
        <v>40</v>
      </c>
      <c r="M310" s="4"/>
      <c r="N310" s="4"/>
      <c r="O310" s="4"/>
      <c r="P310" s="4"/>
      <c r="Q310" s="7"/>
    </row>
    <row r="311" spans="1:17">
      <c r="A311" s="8" t="s">
        <v>11</v>
      </c>
      <c r="B311" s="9"/>
      <c r="C311" s="10"/>
      <c r="D311" s="10"/>
      <c r="E311" s="9"/>
      <c r="F311" s="9"/>
      <c r="G311" s="10"/>
      <c r="H311" s="10"/>
      <c r="I311" s="9"/>
      <c r="J311" s="12" t="s">
        <v>68</v>
      </c>
      <c r="K311" s="9"/>
      <c r="L311" s="12" t="s">
        <v>21</v>
      </c>
      <c r="M311" s="12"/>
      <c r="N311" s="9"/>
      <c r="O311" s="9"/>
      <c r="P311" s="9"/>
      <c r="Q311" s="11"/>
    </row>
    <row r="312" spans="1:17">
      <c r="A312" s="8" t="s">
        <v>3</v>
      </c>
      <c r="B312" s="12" t="s">
        <v>6</v>
      </c>
      <c r="C312" s="13" t="s">
        <v>4</v>
      </c>
      <c r="D312" s="13" t="s">
        <v>7</v>
      </c>
      <c r="E312" s="12" t="s">
        <v>16</v>
      </c>
      <c r="F312" s="9"/>
      <c r="G312" s="13" t="s">
        <v>18</v>
      </c>
      <c r="H312" s="13" t="s">
        <v>19</v>
      </c>
      <c r="I312" s="43" t="s">
        <v>133</v>
      </c>
      <c r="J312" s="12" t="s">
        <v>67</v>
      </c>
      <c r="K312" s="9"/>
      <c r="L312" s="22">
        <v>23026.27</v>
      </c>
      <c r="M312" s="9" t="s">
        <v>135</v>
      </c>
      <c r="N312" s="9"/>
      <c r="O312" s="9"/>
      <c r="P312" s="9"/>
      <c r="Q312" s="11"/>
    </row>
    <row r="313" spans="1:17">
      <c r="A313" s="14" t="s">
        <v>204</v>
      </c>
      <c r="B313" s="9">
        <v>26</v>
      </c>
      <c r="C313" s="10">
        <v>76.73</v>
      </c>
      <c r="D313" s="10">
        <f>C313*B313</f>
        <v>1994.98</v>
      </c>
      <c r="E313" s="38" t="s">
        <v>46</v>
      </c>
      <c r="F313" s="9"/>
      <c r="G313" s="10">
        <v>76.58</v>
      </c>
      <c r="H313" s="10">
        <f>(B313*G313)-D313</f>
        <v>-3.9000000000000909</v>
      </c>
      <c r="I313" s="9" t="s">
        <v>134</v>
      </c>
      <c r="J313" s="38">
        <f>G313*B313</f>
        <v>1991.08</v>
      </c>
      <c r="K313" s="9" t="str">
        <f>IF(B313&lt;&gt;0,"sell "&amp;B313&amp;" "&amp;A313&amp;" @ $"&amp;G313,"")</f>
        <v>sell 26 BWXT @ $76.58</v>
      </c>
      <c r="L313" s="50">
        <f>L312+(G313*B313)</f>
        <v>25017.35</v>
      </c>
      <c r="M313" s="9"/>
      <c r="N313" s="9"/>
      <c r="O313" s="9"/>
      <c r="P313" s="9"/>
      <c r="Q313" s="11"/>
    </row>
    <row r="314" spans="1:17">
      <c r="A314" s="14" t="s">
        <v>205</v>
      </c>
      <c r="B314" s="9">
        <v>233</v>
      </c>
      <c r="C314" s="10">
        <v>15.24</v>
      </c>
      <c r="D314" s="10">
        <f t="shared" ref="D314:D315" si="13">C314*B314</f>
        <v>3550.92</v>
      </c>
      <c r="E314" s="38" t="s">
        <v>46</v>
      </c>
      <c r="F314" s="9"/>
      <c r="G314" s="10">
        <v>15.07</v>
      </c>
      <c r="H314" s="10">
        <f>(B314*G314)-D314</f>
        <v>-39.610000000000127</v>
      </c>
      <c r="I314" s="9" t="s">
        <v>134</v>
      </c>
      <c r="J314" s="38">
        <f>G314*B314</f>
        <v>3511.31</v>
      </c>
      <c r="K314" s="9" t="str">
        <f t="shared" ref="K314:K315" si="14">IF(B314&lt;&gt;0,"sell "&amp;B314&amp;" "&amp;A314&amp;" @ $"&amp;G314,"")</f>
        <v>sell 233 BVN @ $15.07</v>
      </c>
      <c r="L314" s="50">
        <f>L313+(G314*B314)</f>
        <v>28528.66</v>
      </c>
      <c r="M314" s="9"/>
      <c r="N314" s="9"/>
      <c r="O314" s="9"/>
      <c r="P314" s="9"/>
      <c r="Q314" s="11"/>
    </row>
    <row r="315" spans="1:17">
      <c r="A315" s="14" t="s">
        <v>206</v>
      </c>
      <c r="B315" s="9">
        <v>282</v>
      </c>
      <c r="C315" s="10">
        <v>7.01</v>
      </c>
      <c r="D315" s="10">
        <f t="shared" si="13"/>
        <v>1976.82</v>
      </c>
      <c r="E315" s="38" t="s">
        <v>46</v>
      </c>
      <c r="F315" s="9"/>
      <c r="G315" s="10">
        <v>6.9</v>
      </c>
      <c r="H315" s="10">
        <f>(B315*G315)-D315</f>
        <v>-31.019999999999754</v>
      </c>
      <c r="I315" s="9" t="s">
        <v>134</v>
      </c>
      <c r="J315" s="38">
        <f>G315*B315</f>
        <v>1945.8000000000002</v>
      </c>
      <c r="K315" s="9" t="str">
        <f t="shared" si="14"/>
        <v>sell 282 YMM @ $6.9</v>
      </c>
      <c r="L315" s="10">
        <f>L314+(G315*B315)</f>
        <v>30474.46</v>
      </c>
      <c r="M315" s="9" t="s">
        <v>44</v>
      </c>
      <c r="N315" s="9"/>
      <c r="O315" s="9"/>
      <c r="P315" s="9"/>
      <c r="Q315" s="11"/>
    </row>
    <row r="316" spans="1:17">
      <c r="A316" s="14"/>
      <c r="B316" s="9"/>
      <c r="C316" s="10" t="s">
        <v>20</v>
      </c>
      <c r="D316" s="10">
        <f>SUM(D313:D315)</f>
        <v>7522.7199999999993</v>
      </c>
      <c r="E316" s="9"/>
      <c r="F316" s="9"/>
      <c r="G316" s="41"/>
      <c r="H316" s="10">
        <f>SUM(H313:H315)</f>
        <v>-74.529999999999973</v>
      </c>
      <c r="I316" s="9"/>
      <c r="J316" s="38">
        <f>SUM(J313:J315)</f>
        <v>7448.19</v>
      </c>
      <c r="K316" s="9"/>
      <c r="L316" s="10"/>
      <c r="M316" s="9"/>
      <c r="N316" s="9"/>
      <c r="O316" s="9"/>
      <c r="P316" s="9"/>
      <c r="Q316" s="11"/>
    </row>
    <row r="317" spans="1:17">
      <c r="A317" s="14"/>
      <c r="B317" s="9"/>
      <c r="C317" s="10"/>
      <c r="D317" s="10"/>
      <c r="E317" s="9"/>
      <c r="F317" s="9"/>
      <c r="G317" s="42"/>
      <c r="H317" s="39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20"/>
      <c r="F318" s="9"/>
      <c r="G318" s="41"/>
      <c r="H318" s="10"/>
      <c r="I318" s="9"/>
      <c r="J318" s="9"/>
      <c r="K318" s="9"/>
      <c r="L318" s="10"/>
      <c r="M318" s="12" t="s">
        <v>41</v>
      </c>
      <c r="N318" s="9"/>
      <c r="O318" s="9"/>
      <c r="P318" s="9"/>
      <c r="Q318" s="11"/>
    </row>
    <row r="319" spans="1:17">
      <c r="A319" s="8"/>
      <c r="B319" s="9"/>
      <c r="C319" s="10"/>
      <c r="D319" s="10"/>
      <c r="E319" s="20"/>
      <c r="F319" s="9"/>
      <c r="G319" s="41"/>
      <c r="H319" s="10"/>
      <c r="I319" s="9"/>
      <c r="J319" s="9"/>
      <c r="K319" s="9"/>
      <c r="L319" s="10"/>
      <c r="M319" s="12" t="s">
        <v>42</v>
      </c>
      <c r="N319" s="9"/>
      <c r="O319" s="9"/>
      <c r="P319" s="9"/>
      <c r="Q319" s="11"/>
    </row>
    <row r="320" spans="1:17">
      <c r="A320" s="8"/>
      <c r="B320" s="12" t="s">
        <v>6</v>
      </c>
      <c r="C320" s="13" t="s">
        <v>4</v>
      </c>
      <c r="D320" s="13" t="s">
        <v>5</v>
      </c>
      <c r="E320" s="23" t="s">
        <v>16</v>
      </c>
      <c r="F320" s="9"/>
      <c r="G320" s="43" t="s">
        <v>18</v>
      </c>
      <c r="H320" s="13" t="s">
        <v>19</v>
      </c>
      <c r="I320" s="9"/>
      <c r="J320" s="9"/>
      <c r="K320" s="9"/>
      <c r="L320" s="10"/>
      <c r="M320" s="38">
        <f>L312</f>
        <v>23026.27</v>
      </c>
      <c r="N320" s="9"/>
      <c r="O320" s="9"/>
      <c r="P320" s="9"/>
      <c r="Q320" s="11"/>
    </row>
    <row r="321" spans="1:17">
      <c r="A321" s="14" t="s">
        <v>212</v>
      </c>
      <c r="B321" s="9">
        <v>8</v>
      </c>
      <c r="C321" s="10">
        <v>252.97</v>
      </c>
      <c r="D321" s="10">
        <f>C321*B321</f>
        <v>2023.76</v>
      </c>
      <c r="E321" s="38" t="s">
        <v>46</v>
      </c>
      <c r="F321" s="9"/>
      <c r="G321" s="10">
        <v>251.75</v>
      </c>
      <c r="H321" s="10">
        <f>(B321*G321)-D321</f>
        <v>-9.7599999999999909</v>
      </c>
      <c r="I321" s="9" t="s">
        <v>134</v>
      </c>
      <c r="J321" s="9"/>
      <c r="K321" s="9" t="str">
        <f>IF(B321&lt;&gt;0,"buy "&amp;B321&amp;" "&amp;A321&amp;" @ $"&amp;G321,"")</f>
        <v>buy 8 FDX @ $251.75</v>
      </c>
      <c r="L321" s="10">
        <f>L315-(G321*B321)</f>
        <v>28460.46</v>
      </c>
      <c r="M321" s="38">
        <f>L312-(G321*B321)</f>
        <v>21012.27</v>
      </c>
      <c r="N321" s="9"/>
      <c r="O321" s="9"/>
      <c r="P321" s="9"/>
      <c r="Q321" s="11"/>
    </row>
    <row r="322" spans="1:17">
      <c r="A322" s="14" t="s">
        <v>213</v>
      </c>
      <c r="B322" s="9">
        <v>120</v>
      </c>
      <c r="C322" s="10">
        <v>17.760000000000002</v>
      </c>
      <c r="D322" s="10">
        <f>C322*B322</f>
        <v>2131.2000000000003</v>
      </c>
      <c r="E322" s="38" t="s">
        <v>46</v>
      </c>
      <c r="F322" s="9"/>
      <c r="G322" s="10">
        <v>17.36</v>
      </c>
      <c r="H322" s="10">
        <f>(B322*G322)-D322</f>
        <v>-48.000000000000455</v>
      </c>
      <c r="I322" s="9" t="s">
        <v>134</v>
      </c>
      <c r="J322" s="9"/>
      <c r="K322" s="9" t="str">
        <f>IF(B322&lt;&gt;0,"buy "&amp;B322&amp;" "&amp;A322&amp;" @ $"&amp;G322,"")</f>
        <v>buy 120 VIPS @ $17.36</v>
      </c>
      <c r="L322" s="10">
        <f>L321-(G322*B322)</f>
        <v>26377.26</v>
      </c>
      <c r="M322" s="38">
        <f>M321-(G322*B322)</f>
        <v>18929.07</v>
      </c>
      <c r="N322" s="9"/>
      <c r="O322" s="9"/>
      <c r="P322" s="9"/>
      <c r="Q322" s="11"/>
    </row>
    <row r="323" spans="1:17">
      <c r="A323" s="28" t="s">
        <v>214</v>
      </c>
      <c r="B323" s="29">
        <v>94</v>
      </c>
      <c r="C323" s="30">
        <v>22.52</v>
      </c>
      <c r="D323" s="30">
        <f>C323*B323</f>
        <v>2116.88</v>
      </c>
      <c r="E323" s="38" t="s">
        <v>46</v>
      </c>
      <c r="F323" s="29"/>
      <c r="G323" s="30">
        <v>22.26</v>
      </c>
      <c r="H323" s="30">
        <f>(B323*G323)-D323</f>
        <v>-24.440000000000055</v>
      </c>
      <c r="I323" s="9" t="s">
        <v>134</v>
      </c>
      <c r="J323" s="9"/>
      <c r="K323" s="9" t="str">
        <f>IF(B323&lt;&gt;0,"buy "&amp;B323&amp;" "&amp;A323&amp;" @ $"&amp;G323,"")</f>
        <v>buy 94 BASE @ $22.26</v>
      </c>
      <c r="L323" s="10">
        <f>L322-(G323*B323)</f>
        <v>24284.82</v>
      </c>
      <c r="M323" s="46">
        <f>M322-(G323*B323)</f>
        <v>16836.63</v>
      </c>
      <c r="N323" s="47"/>
      <c r="O323" s="47"/>
      <c r="P323" s="47"/>
      <c r="Q323" s="48"/>
    </row>
    <row r="324" spans="1:17">
      <c r="A324" s="14"/>
      <c r="B324" s="9"/>
      <c r="C324" s="10" t="s">
        <v>20</v>
      </c>
      <c r="D324" s="10">
        <f>SUM(D321:D323)</f>
        <v>6271.84</v>
      </c>
      <c r="E324" s="9"/>
      <c r="F324" s="9"/>
      <c r="G324" s="10" t="s">
        <v>28</v>
      </c>
      <c r="H324" s="10">
        <f>SUM(H321:H323)</f>
        <v>-82.2000000000005</v>
      </c>
      <c r="I324" s="9"/>
      <c r="J324" s="9"/>
      <c r="K324" s="9"/>
      <c r="L324" s="10"/>
      <c r="M324" s="9"/>
      <c r="N324" s="9"/>
      <c r="O324" s="9"/>
      <c r="P324" s="9"/>
      <c r="Q324" s="11"/>
    </row>
    <row r="325" spans="1:17">
      <c r="A325" s="14"/>
      <c r="B325" s="9"/>
      <c r="C325" s="10"/>
      <c r="D325" s="10"/>
      <c r="E325" s="9"/>
      <c r="F325" s="9"/>
      <c r="G325" s="10"/>
      <c r="H325" s="10"/>
      <c r="I325" s="9"/>
      <c r="J325" s="9"/>
      <c r="K325" s="9"/>
      <c r="L325" s="10"/>
      <c r="M325" s="12" t="str">
        <f>IF(J316+M323&gt;0,"Credit Surplus","Credit Shortage")</f>
        <v>Credit Surplus</v>
      </c>
      <c r="N325" s="38"/>
      <c r="O325" s="9"/>
      <c r="P325" s="9"/>
      <c r="Q325" s="11"/>
    </row>
    <row r="326" spans="1:17">
      <c r="A326" s="14"/>
      <c r="B326" s="9"/>
      <c r="C326" s="10"/>
      <c r="D326" s="10"/>
      <c r="E326" s="9"/>
      <c r="F326" s="9"/>
      <c r="G326" s="10"/>
      <c r="H326" s="10"/>
      <c r="I326" s="9"/>
      <c r="J326" s="9"/>
      <c r="K326" s="9"/>
      <c r="L326" s="10"/>
      <c r="M326" s="9"/>
      <c r="N326" s="9"/>
      <c r="O326" s="9"/>
      <c r="P326" s="9"/>
      <c r="Q326" s="11"/>
    </row>
    <row r="327" spans="1:17">
      <c r="A327" s="14"/>
      <c r="B327" s="9"/>
      <c r="C327" s="10"/>
      <c r="D327" s="10"/>
      <c r="E327" s="9"/>
      <c r="F327" s="9"/>
      <c r="G327" s="10"/>
      <c r="H327" s="10"/>
      <c r="I327" s="9"/>
      <c r="J327" s="9"/>
      <c r="K327" s="9"/>
      <c r="L327" s="9"/>
      <c r="M327" s="9"/>
      <c r="N327" s="9"/>
      <c r="O327" s="9"/>
      <c r="P327" s="9"/>
      <c r="Q327" s="11"/>
    </row>
    <row r="328" spans="1:17">
      <c r="A328" s="14" t="s">
        <v>23</v>
      </c>
      <c r="B328" s="9"/>
      <c r="C328" s="10"/>
      <c r="D328" s="22">
        <v>1723.07</v>
      </c>
      <c r="E328" s="9" t="s">
        <v>111</v>
      </c>
      <c r="F328" s="9"/>
      <c r="G328" s="10"/>
      <c r="H328" s="10"/>
      <c r="I328" s="9"/>
      <c r="J328" s="9"/>
      <c r="K328" s="9"/>
      <c r="L328" s="9"/>
      <c r="M328" s="9"/>
      <c r="N328" s="9"/>
      <c r="O328" s="9"/>
      <c r="P328" s="9"/>
      <c r="Q328" s="11"/>
    </row>
    <row r="329" spans="1:17">
      <c r="A329" s="14" t="s">
        <v>24</v>
      </c>
      <c r="B329" s="9"/>
      <c r="C329" s="10"/>
      <c r="D329" s="49">
        <f>H316</f>
        <v>-74.529999999999973</v>
      </c>
      <c r="E329" s="9" t="s">
        <v>36</v>
      </c>
      <c r="F329" s="9"/>
      <c r="G329" s="10"/>
      <c r="H329" s="10"/>
      <c r="I329" s="9"/>
      <c r="J329" s="9"/>
      <c r="K329" s="9"/>
      <c r="L329" s="9"/>
      <c r="M329" s="9"/>
      <c r="N329" s="9"/>
      <c r="O329" s="9"/>
      <c r="P329" s="9"/>
      <c r="Q329" s="11"/>
    </row>
    <row r="330" spans="1:17">
      <c r="A330" s="14" t="s">
        <v>25</v>
      </c>
      <c r="B330" s="9"/>
      <c r="C330" s="10"/>
      <c r="D330" s="10">
        <f>D328+D329</f>
        <v>1648.54</v>
      </c>
      <c r="E330" s="9"/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>
      <c r="A331" s="14" t="s">
        <v>27</v>
      </c>
      <c r="B331" s="9"/>
      <c r="C331" s="10"/>
      <c r="D331" s="10">
        <f>H324</f>
        <v>-82.2000000000005</v>
      </c>
      <c r="E331" s="9" t="s">
        <v>37</v>
      </c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>
      <c r="A332" s="14" t="s">
        <v>25</v>
      </c>
      <c r="B332" s="9"/>
      <c r="C332" s="10"/>
      <c r="D332" s="32">
        <f>D330-D331</f>
        <v>1730.7400000000005</v>
      </c>
      <c r="E332" s="20" t="s">
        <v>38</v>
      </c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 ht="14.65" thickBot="1">
      <c r="A333" s="16"/>
      <c r="B333" s="17"/>
      <c r="C333" s="18"/>
      <c r="D333" s="18"/>
      <c r="E333" s="17"/>
      <c r="F333" s="17"/>
      <c r="G333" s="18"/>
      <c r="H333" s="18"/>
      <c r="I333" s="17"/>
      <c r="J333" s="17"/>
      <c r="K333" s="17"/>
      <c r="L333" s="17"/>
      <c r="M333" s="17"/>
      <c r="N333" s="17"/>
      <c r="O333" s="17"/>
      <c r="P333" s="17"/>
      <c r="Q333" s="19"/>
    </row>
    <row r="334" spans="1:17" ht="14.65" thickTop="1"/>
    <row r="337" spans="1:17" ht="14.65" thickBot="1"/>
    <row r="338" spans="1:17" ht="14.65" thickTop="1">
      <c r="A338" s="3"/>
      <c r="B338" s="4"/>
      <c r="C338" s="5">
        <v>45260</v>
      </c>
      <c r="D338" s="6"/>
      <c r="E338" s="4"/>
      <c r="F338" s="4"/>
      <c r="G338" s="6"/>
      <c r="H338" s="6"/>
      <c r="I338" s="4"/>
      <c r="J338" s="4"/>
      <c r="K338" s="4"/>
      <c r="L338" s="21" t="s">
        <v>40</v>
      </c>
      <c r="M338" s="4"/>
      <c r="N338" s="4"/>
      <c r="O338" s="4"/>
      <c r="P338" s="4"/>
      <c r="Q338" s="7"/>
    </row>
    <row r="339" spans="1:17">
      <c r="A339" s="8" t="s">
        <v>11</v>
      </c>
      <c r="B339" s="9"/>
      <c r="C339" s="10"/>
      <c r="D339" s="10"/>
      <c r="E339" s="9"/>
      <c r="F339" s="9"/>
      <c r="G339" s="10"/>
      <c r="H339" s="10"/>
      <c r="I339" s="9"/>
      <c r="J339" s="12" t="s">
        <v>68</v>
      </c>
      <c r="K339" s="9"/>
      <c r="L339" s="12" t="s">
        <v>21</v>
      </c>
      <c r="M339" s="12"/>
      <c r="N339" s="9"/>
      <c r="O339" s="9"/>
      <c r="P339" s="9"/>
      <c r="Q339" s="11"/>
    </row>
    <row r="340" spans="1:17">
      <c r="A340" s="8" t="s">
        <v>3</v>
      </c>
      <c r="B340" s="12" t="s">
        <v>6</v>
      </c>
      <c r="C340" s="13" t="s">
        <v>4</v>
      </c>
      <c r="D340" s="13" t="s">
        <v>7</v>
      </c>
      <c r="E340" s="12" t="s">
        <v>16</v>
      </c>
      <c r="F340" s="9"/>
      <c r="G340" s="13" t="s">
        <v>18</v>
      </c>
      <c r="H340" s="13" t="s">
        <v>19</v>
      </c>
      <c r="I340" s="43" t="s">
        <v>133</v>
      </c>
      <c r="J340" s="12" t="s">
        <v>67</v>
      </c>
      <c r="K340" s="9"/>
      <c r="L340" s="22">
        <v>24472.82</v>
      </c>
      <c r="M340" s="9" t="s">
        <v>135</v>
      </c>
      <c r="N340" s="9"/>
      <c r="O340" s="9"/>
      <c r="P340" s="9"/>
      <c r="Q340" s="11"/>
    </row>
    <row r="341" spans="1:17">
      <c r="A341" s="14" t="s">
        <v>91</v>
      </c>
      <c r="B341" s="9">
        <v>2</v>
      </c>
      <c r="C341" s="10">
        <v>734.52</v>
      </c>
      <c r="D341" s="10">
        <f>C341*B341</f>
        <v>1469.04</v>
      </c>
      <c r="E341" s="38" t="s">
        <v>17</v>
      </c>
      <c r="F341" s="9"/>
      <c r="G341" s="10">
        <v>733.26</v>
      </c>
      <c r="H341" s="10">
        <f>(B341*G341)-D341</f>
        <v>-2.5199999999999818</v>
      </c>
      <c r="I341" s="9" t="s">
        <v>134</v>
      </c>
      <c r="J341" s="38">
        <f>G341*B341</f>
        <v>1466.52</v>
      </c>
      <c r="K341" s="9" t="str">
        <f>IF(B341&lt;&gt;0,"sell "&amp;B341&amp;" "&amp;A341&amp;" @ $"&amp;G341,"")</f>
        <v>sell 2 COKE @ $733.26</v>
      </c>
      <c r="L341" s="50">
        <f>L340+(G341*B341)</f>
        <v>25939.34</v>
      </c>
      <c r="M341" s="9"/>
      <c r="N341" s="9"/>
      <c r="O341" s="9"/>
      <c r="P341" s="9"/>
      <c r="Q341" s="11"/>
    </row>
    <row r="342" spans="1:17">
      <c r="A342" s="14" t="s">
        <v>181</v>
      </c>
      <c r="B342" s="9">
        <v>11</v>
      </c>
      <c r="C342" s="10">
        <v>169.99</v>
      </c>
      <c r="D342" s="10">
        <f t="shared" ref="D342:D343" si="15">C342*B342</f>
        <v>1869.89</v>
      </c>
      <c r="E342" s="38" t="s">
        <v>69</v>
      </c>
      <c r="F342" s="9"/>
      <c r="G342" s="10">
        <v>170</v>
      </c>
      <c r="H342" s="10">
        <f>(B342*G342)-D342</f>
        <v>0.10999999999989996</v>
      </c>
      <c r="I342" s="9" t="s">
        <v>134</v>
      </c>
      <c r="J342" s="38">
        <f>G342*B342</f>
        <v>1870</v>
      </c>
      <c r="K342" s="9" t="str">
        <f t="shared" ref="K342:K343" si="16">IF(B342&lt;&gt;0,"sell "&amp;B342&amp;" "&amp;A342&amp;" @ $"&amp;G342,"")</f>
        <v>sell 11 VRTV @ $170</v>
      </c>
      <c r="L342" s="50">
        <f>L341+(G342*B342)</f>
        <v>27809.34</v>
      </c>
      <c r="M342" s="9"/>
      <c r="N342" s="9"/>
      <c r="O342" s="9"/>
      <c r="P342" s="9"/>
      <c r="Q342" s="11"/>
    </row>
    <row r="343" spans="1:17">
      <c r="A343" s="14" t="s">
        <v>184</v>
      </c>
      <c r="B343" s="9">
        <v>23</v>
      </c>
      <c r="C343" s="10">
        <v>106.67</v>
      </c>
      <c r="D343" s="10">
        <f t="shared" si="15"/>
        <v>2453.41</v>
      </c>
      <c r="E343" s="38" t="s">
        <v>17</v>
      </c>
      <c r="F343" s="9"/>
      <c r="G343" s="10">
        <v>106.06</v>
      </c>
      <c r="H343" s="10">
        <f>(B343*G343)-D343</f>
        <v>-14.029999999999745</v>
      </c>
      <c r="I343" s="9" t="s">
        <v>134</v>
      </c>
      <c r="J343" s="38">
        <f>G343*B343</f>
        <v>2439.38</v>
      </c>
      <c r="K343" s="9" t="str">
        <f t="shared" si="16"/>
        <v>sell 23 CEIX @ $106.06</v>
      </c>
      <c r="L343" s="10">
        <f>L342+(G343*B343)</f>
        <v>30248.720000000001</v>
      </c>
      <c r="M343" s="9" t="s">
        <v>44</v>
      </c>
      <c r="N343" s="9"/>
      <c r="O343" s="9"/>
      <c r="P343" s="9"/>
      <c r="Q343" s="11"/>
    </row>
    <row r="344" spans="1:17">
      <c r="A344" s="14"/>
      <c r="B344" s="9"/>
      <c r="C344" s="10" t="s">
        <v>20</v>
      </c>
      <c r="D344" s="10">
        <f>SUM(D341:D343)</f>
        <v>5792.34</v>
      </c>
      <c r="E344" s="9"/>
      <c r="F344" s="9"/>
      <c r="G344" s="41"/>
      <c r="H344" s="10">
        <f>SUM(H341:H343)</f>
        <v>-16.439999999999827</v>
      </c>
      <c r="I344" s="9"/>
      <c r="J344" s="38">
        <f>SUM(J341:J343)</f>
        <v>5775.9</v>
      </c>
      <c r="K344" s="9"/>
      <c r="L344" s="10"/>
      <c r="M344" s="9"/>
      <c r="N344" s="9"/>
      <c r="O344" s="9"/>
      <c r="P344" s="9"/>
      <c r="Q344" s="11"/>
    </row>
    <row r="345" spans="1:17">
      <c r="A345" s="14"/>
      <c r="B345" s="9"/>
      <c r="C345" s="10"/>
      <c r="D345" s="10"/>
      <c r="E345" s="9"/>
      <c r="F345" s="9"/>
      <c r="G345" s="42"/>
      <c r="H345" s="39"/>
      <c r="I345" s="9"/>
      <c r="J345" s="9"/>
      <c r="K345" s="9"/>
      <c r="L345" s="10"/>
      <c r="M345" s="9"/>
      <c r="N345" s="9"/>
      <c r="O345" s="9"/>
      <c r="P345" s="9"/>
      <c r="Q345" s="11"/>
    </row>
    <row r="346" spans="1:17">
      <c r="A346" s="14"/>
      <c r="B346" s="9"/>
      <c r="C346" s="10"/>
      <c r="D346" s="10"/>
      <c r="E346" s="20"/>
      <c r="F346" s="9"/>
      <c r="G346" s="41"/>
      <c r="H346" s="10"/>
      <c r="I346" s="9"/>
      <c r="J346" s="9"/>
      <c r="K346" s="9"/>
      <c r="L346" s="10"/>
      <c r="M346" s="12" t="s">
        <v>41</v>
      </c>
      <c r="N346" s="9"/>
      <c r="O346" s="9"/>
      <c r="P346" s="9"/>
      <c r="Q346" s="11"/>
    </row>
    <row r="347" spans="1:17">
      <c r="A347" s="8"/>
      <c r="B347" s="9"/>
      <c r="C347" s="10"/>
      <c r="D347" s="10"/>
      <c r="E347" s="20"/>
      <c r="F347" s="9"/>
      <c r="G347" s="41"/>
      <c r="H347" s="10"/>
      <c r="I347" s="9"/>
      <c r="J347" s="9"/>
      <c r="K347" s="9"/>
      <c r="L347" s="10"/>
      <c r="M347" s="12" t="s">
        <v>42</v>
      </c>
      <c r="N347" s="9"/>
      <c r="O347" s="9"/>
      <c r="P347" s="9"/>
      <c r="Q347" s="11"/>
    </row>
    <row r="348" spans="1:17">
      <c r="A348" s="8"/>
      <c r="B348" s="12" t="s">
        <v>6</v>
      </c>
      <c r="C348" s="13" t="s">
        <v>4</v>
      </c>
      <c r="D348" s="13" t="s">
        <v>5</v>
      </c>
      <c r="E348" s="23" t="s">
        <v>16</v>
      </c>
      <c r="F348" s="9"/>
      <c r="G348" s="43" t="s">
        <v>18</v>
      </c>
      <c r="H348" s="13" t="s">
        <v>19</v>
      </c>
      <c r="I348" s="9"/>
      <c r="J348" s="9"/>
      <c r="K348" s="9"/>
      <c r="L348" s="10"/>
      <c r="M348" s="38">
        <f>L340</f>
        <v>24472.82</v>
      </c>
      <c r="N348" s="9"/>
      <c r="O348" s="9"/>
      <c r="P348" s="9"/>
      <c r="Q348" s="11"/>
    </row>
    <row r="349" spans="1:17">
      <c r="A349" s="14" t="s">
        <v>209</v>
      </c>
      <c r="B349" s="9">
        <v>129</v>
      </c>
      <c r="C349" s="10">
        <v>15.06</v>
      </c>
      <c r="D349" s="10">
        <f>C349*B349</f>
        <v>1942.74</v>
      </c>
      <c r="E349" s="38" t="s">
        <v>17</v>
      </c>
      <c r="F349" s="9"/>
      <c r="G349" s="10">
        <v>15.12</v>
      </c>
      <c r="H349" s="10">
        <f>(B349*G349)-D349</f>
        <v>7.7399999999997817</v>
      </c>
      <c r="I349" s="9" t="s">
        <v>134</v>
      </c>
      <c r="J349" s="9"/>
      <c r="K349" s="9" t="str">
        <f>IF(B349&lt;&gt;0,"buy "&amp;B349&amp;" "&amp;A349&amp;" @ $"&amp;G349,"")</f>
        <v>buy 129 CCL @ $15.12</v>
      </c>
      <c r="L349" s="10">
        <f>L343-(G349*B349)</f>
        <v>28298.240000000002</v>
      </c>
      <c r="M349" s="38">
        <f>L340-(G349*B349)</f>
        <v>22522.34</v>
      </c>
      <c r="N349" s="9"/>
      <c r="O349" s="9"/>
      <c r="P349" s="9"/>
      <c r="Q349" s="11"/>
    </row>
    <row r="350" spans="1:17">
      <c r="A350" s="14" t="s">
        <v>210</v>
      </c>
      <c r="B350" s="9">
        <v>152</v>
      </c>
      <c r="C350" s="10">
        <v>12.87</v>
      </c>
      <c r="D350" s="10">
        <f>C350*B350</f>
        <v>1956.2399999999998</v>
      </c>
      <c r="E350" s="38" t="s">
        <v>17</v>
      </c>
      <c r="F350" s="9"/>
      <c r="G350" s="10">
        <v>12.87</v>
      </c>
      <c r="H350" s="10">
        <f>(B350*G350)-D350</f>
        <v>0</v>
      </c>
      <c r="I350" s="9" t="s">
        <v>134</v>
      </c>
      <c r="J350" s="9"/>
      <c r="K350" s="9" t="str">
        <f>IF(B350&lt;&gt;0,"buy "&amp;B350&amp;" "&amp;A350&amp;" @ $"&amp;G350,"")</f>
        <v>buy 152 DO @ $12.87</v>
      </c>
      <c r="L350" s="10">
        <f>L349-(G350*B350)</f>
        <v>26342</v>
      </c>
      <c r="M350" s="38">
        <f>M349-(G350*B350)</f>
        <v>20566.099999999999</v>
      </c>
      <c r="N350" s="9"/>
      <c r="O350" s="9"/>
      <c r="P350" s="9"/>
      <c r="Q350" s="11"/>
    </row>
    <row r="351" spans="1:17">
      <c r="A351" s="28" t="s">
        <v>211</v>
      </c>
      <c r="B351" s="29">
        <v>6</v>
      </c>
      <c r="C351" s="30">
        <v>282.10000000000002</v>
      </c>
      <c r="D351" s="30">
        <f>C351*B351</f>
        <v>1692.6000000000001</v>
      </c>
      <c r="E351" s="38" t="s">
        <v>17</v>
      </c>
      <c r="F351" s="29"/>
      <c r="G351" s="30">
        <v>281.47000000000003</v>
      </c>
      <c r="H351" s="30">
        <f>(B351*G351)-D351</f>
        <v>-3.7799999999999727</v>
      </c>
      <c r="I351" s="9" t="s">
        <v>134</v>
      </c>
      <c r="J351" s="9"/>
      <c r="K351" s="9" t="str">
        <f>IF(B351&lt;&gt;0,"buy "&amp;B351&amp;" "&amp;A351&amp;" @ $"&amp;G351,"")</f>
        <v>buy 6 GPI @ $281.47</v>
      </c>
      <c r="L351" s="10">
        <f>L350-(G351*B351)</f>
        <v>24653.18</v>
      </c>
      <c r="M351" s="46">
        <f>M350-(G351*B351)</f>
        <v>18877.28</v>
      </c>
      <c r="N351" s="47"/>
      <c r="O351" s="47"/>
      <c r="P351" s="47"/>
      <c r="Q351" s="48"/>
    </row>
    <row r="352" spans="1:17">
      <c r="A352" s="14"/>
      <c r="B352" s="9"/>
      <c r="C352" s="10" t="s">
        <v>20</v>
      </c>
      <c r="D352" s="10">
        <f>SUM(D349:D351)</f>
        <v>5591.58</v>
      </c>
      <c r="E352" s="9"/>
      <c r="F352" s="9"/>
      <c r="G352" s="10" t="s">
        <v>28</v>
      </c>
      <c r="H352" s="10">
        <f>SUM(H349:H351)</f>
        <v>3.959999999999809</v>
      </c>
      <c r="I352" s="9"/>
      <c r="J352" s="9"/>
      <c r="K352" s="9"/>
      <c r="L352" s="10"/>
      <c r="M352" s="9"/>
      <c r="N352" s="9"/>
      <c r="O352" s="9"/>
      <c r="P352" s="9"/>
      <c r="Q352" s="11"/>
    </row>
    <row r="353" spans="1:17">
      <c r="A353" s="14"/>
      <c r="B353" s="9"/>
      <c r="C353" s="10"/>
      <c r="D353" s="10"/>
      <c r="E353" s="9"/>
      <c r="F353" s="9"/>
      <c r="G353" s="10"/>
      <c r="H353" s="10"/>
      <c r="I353" s="9"/>
      <c r="J353" s="9"/>
      <c r="K353" s="9"/>
      <c r="L353" s="10"/>
      <c r="M353" s="12" t="str">
        <f>IF(J344+M351&gt;0,"Credit Surplus","Credit Shortage")</f>
        <v>Credit Surplus</v>
      </c>
      <c r="N353" s="38"/>
      <c r="O353" s="9"/>
      <c r="P353" s="9"/>
      <c r="Q353" s="11"/>
    </row>
    <row r="354" spans="1:17">
      <c r="A354" s="14"/>
      <c r="B354" s="9"/>
      <c r="C354" s="10"/>
      <c r="D354" s="10"/>
      <c r="E354" s="9"/>
      <c r="F354" s="9"/>
      <c r="G354" s="10"/>
      <c r="H354" s="10"/>
      <c r="I354" s="9"/>
      <c r="J354" s="9"/>
      <c r="K354" s="9"/>
      <c r="L354" s="10"/>
      <c r="M354" s="9"/>
      <c r="N354" s="9"/>
      <c r="O354" s="9"/>
      <c r="P354" s="9"/>
      <c r="Q354" s="11"/>
    </row>
    <row r="355" spans="1:17">
      <c r="A355" s="14"/>
      <c r="B355" s="9"/>
      <c r="C355" s="10"/>
      <c r="D355" s="10"/>
      <c r="E355" s="9"/>
      <c r="F355" s="9"/>
      <c r="G355" s="10"/>
      <c r="H355" s="10"/>
      <c r="I355" s="9"/>
      <c r="J355" s="9"/>
      <c r="K355" s="9"/>
      <c r="L355" s="9"/>
      <c r="M355" s="9"/>
      <c r="N355" s="9"/>
      <c r="O355" s="9"/>
      <c r="P355" s="9"/>
      <c r="Q355" s="11"/>
    </row>
    <row r="356" spans="1:17">
      <c r="A356" s="14" t="s">
        <v>23</v>
      </c>
      <c r="B356" s="9"/>
      <c r="C356" s="10"/>
      <c r="D356" s="22">
        <v>492.59</v>
      </c>
      <c r="E356" s="9" t="s">
        <v>111</v>
      </c>
      <c r="F356" s="9"/>
      <c r="G356" s="10"/>
      <c r="H356" s="10"/>
      <c r="I356" s="9"/>
      <c r="J356" s="9"/>
      <c r="K356" s="9"/>
      <c r="L356" s="9"/>
      <c r="M356" s="9"/>
      <c r="N356" s="9"/>
      <c r="O356" s="9"/>
      <c r="P356" s="9"/>
      <c r="Q356" s="11"/>
    </row>
    <row r="357" spans="1:17">
      <c r="A357" s="14" t="s">
        <v>24</v>
      </c>
      <c r="B357" s="9"/>
      <c r="C357" s="10"/>
      <c r="D357" s="49">
        <f>H344</f>
        <v>-16.439999999999827</v>
      </c>
      <c r="E357" s="9" t="s">
        <v>36</v>
      </c>
      <c r="F357" s="9"/>
      <c r="G357" s="10"/>
      <c r="H357" s="10"/>
      <c r="I357" s="9"/>
      <c r="J357" s="9"/>
      <c r="K357" s="9"/>
      <c r="L357" s="9"/>
      <c r="M357" s="9"/>
      <c r="N357" s="9"/>
      <c r="O357" s="9"/>
      <c r="P357" s="9"/>
      <c r="Q357" s="11"/>
    </row>
    <row r="358" spans="1:17">
      <c r="A358" s="14" t="s">
        <v>25</v>
      </c>
      <c r="B358" s="9"/>
      <c r="C358" s="10"/>
      <c r="D358" s="10">
        <f>D356+D357</f>
        <v>476.15000000000015</v>
      </c>
      <c r="E358" s="9"/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>
      <c r="A359" s="14" t="s">
        <v>27</v>
      </c>
      <c r="B359" s="9"/>
      <c r="C359" s="10"/>
      <c r="D359" s="10">
        <f>H352</f>
        <v>3.959999999999809</v>
      </c>
      <c r="E359" s="9" t="s">
        <v>37</v>
      </c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>
      <c r="A360" s="14" t="s">
        <v>25</v>
      </c>
      <c r="B360" s="9"/>
      <c r="C360" s="10"/>
      <c r="D360" s="32">
        <f>D358-D359</f>
        <v>472.19000000000034</v>
      </c>
      <c r="E360" s="20" t="s">
        <v>38</v>
      </c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 ht="14.65" thickBot="1">
      <c r="A361" s="16"/>
      <c r="B361" s="17"/>
      <c r="C361" s="18"/>
      <c r="D361" s="18"/>
      <c r="E361" s="17"/>
      <c r="F361" s="17"/>
      <c r="G361" s="18"/>
      <c r="H361" s="18"/>
      <c r="I361" s="17"/>
      <c r="J361" s="17"/>
      <c r="K361" s="17"/>
      <c r="L361" s="17"/>
      <c r="M361" s="17"/>
      <c r="N361" s="17"/>
      <c r="O361" s="17"/>
      <c r="P361" s="17"/>
      <c r="Q361" s="19"/>
    </row>
    <row r="362" spans="1:17" ht="14.65" thickTop="1"/>
    <row r="365" spans="1:17" ht="14.65" thickBot="1"/>
    <row r="366" spans="1:17" ht="14.65" thickTop="1">
      <c r="A366" s="3"/>
      <c r="B366" s="4"/>
      <c r="C366" s="5">
        <v>45230</v>
      </c>
      <c r="D366" s="6"/>
      <c r="E366" s="4"/>
      <c r="F366" s="4"/>
      <c r="G366" s="6"/>
      <c r="H366" s="6"/>
      <c r="I366" s="4"/>
      <c r="J366" s="4"/>
      <c r="K366" s="4"/>
      <c r="L366" s="21" t="s">
        <v>40</v>
      </c>
      <c r="M366" s="4"/>
      <c r="N366" s="4"/>
      <c r="O366" s="4"/>
      <c r="P366" s="4"/>
      <c r="Q366" s="7"/>
    </row>
    <row r="367" spans="1:17">
      <c r="A367" s="8" t="s">
        <v>11</v>
      </c>
      <c r="B367" s="9"/>
      <c r="C367" s="10"/>
      <c r="D367" s="10"/>
      <c r="E367" s="9"/>
      <c r="F367" s="9"/>
      <c r="G367" s="10"/>
      <c r="H367" s="10"/>
      <c r="I367" s="9"/>
      <c r="J367" s="12" t="s">
        <v>68</v>
      </c>
      <c r="K367" s="9"/>
      <c r="L367" s="12" t="s">
        <v>21</v>
      </c>
      <c r="M367" s="12"/>
      <c r="N367" s="9"/>
      <c r="O367" s="9"/>
      <c r="P367" s="9"/>
      <c r="Q367" s="11"/>
    </row>
    <row r="368" spans="1:17">
      <c r="A368" s="8" t="s">
        <v>3</v>
      </c>
      <c r="B368" s="12" t="s">
        <v>6</v>
      </c>
      <c r="C368" s="13" t="s">
        <v>4</v>
      </c>
      <c r="D368" s="13" t="s">
        <v>7</v>
      </c>
      <c r="E368" s="12" t="s">
        <v>16</v>
      </c>
      <c r="F368" s="9"/>
      <c r="G368" s="13" t="s">
        <v>18</v>
      </c>
      <c r="H368" s="13" t="s">
        <v>19</v>
      </c>
      <c r="I368" s="43" t="s">
        <v>133</v>
      </c>
      <c r="J368" s="12" t="s">
        <v>67</v>
      </c>
      <c r="K368" s="9"/>
      <c r="L368" s="22">
        <v>26341.919999999998</v>
      </c>
      <c r="M368" s="9" t="s">
        <v>135</v>
      </c>
      <c r="N368" s="9"/>
      <c r="O368" s="9"/>
      <c r="P368" s="9"/>
      <c r="Q368" s="11"/>
    </row>
    <row r="369" spans="1:17">
      <c r="A369" s="14" t="s">
        <v>194</v>
      </c>
      <c r="B369" s="9">
        <v>212</v>
      </c>
      <c r="C369" s="10">
        <v>6.13</v>
      </c>
      <c r="D369" s="10">
        <f>C369*B369</f>
        <v>1299.56</v>
      </c>
      <c r="E369" s="38" t="s">
        <v>46</v>
      </c>
      <c r="F369" s="9"/>
      <c r="G369" s="10">
        <v>6.17</v>
      </c>
      <c r="H369" s="10">
        <f>(B369*G369)-D369</f>
        <v>8.4800000000000182</v>
      </c>
      <c r="I369" s="9" t="s">
        <v>134</v>
      </c>
      <c r="J369" s="38">
        <f>G369*B369</f>
        <v>1308.04</v>
      </c>
      <c r="K369" s="9" t="str">
        <f>IF(B369&lt;&gt;0,"sell "&amp;B369&amp;" "&amp;A369&amp;" @ $"&amp;G369,"")</f>
        <v>sell 212 BORR @ $6.17</v>
      </c>
      <c r="L369" s="50">
        <f>L368+(G369*B369)</f>
        <v>27649.96</v>
      </c>
      <c r="M369" s="9"/>
      <c r="N369" s="9"/>
      <c r="O369" s="9"/>
      <c r="P369" s="9"/>
      <c r="Q369" s="11"/>
    </row>
    <row r="370" spans="1:17">
      <c r="A370" s="14" t="s">
        <v>152</v>
      </c>
      <c r="B370" s="9">
        <v>11</v>
      </c>
      <c r="C370" s="10">
        <v>124.28</v>
      </c>
      <c r="D370" s="10">
        <f t="shared" ref="D370:D371" si="17">C370*B370</f>
        <v>1367.08</v>
      </c>
      <c r="E370" s="38" t="s">
        <v>46</v>
      </c>
      <c r="F370" s="9"/>
      <c r="G370" s="10">
        <v>123.77</v>
      </c>
      <c r="H370" s="10">
        <f>(B370*G370)-D370</f>
        <v>-5.6099999999999</v>
      </c>
      <c r="I370" s="9" t="s">
        <v>134</v>
      </c>
      <c r="J370" s="38">
        <f>G370*B370</f>
        <v>1361.47</v>
      </c>
      <c r="K370" s="9" t="str">
        <f t="shared" ref="K370:K371" si="18">IF(B370&lt;&gt;0,"sell "&amp;B370&amp;" "&amp;A370&amp;" @ $"&amp;G370,"")</f>
        <v>sell 11 ATKR @ $123.77</v>
      </c>
      <c r="L370" s="50">
        <f>L369+(G370*B370)</f>
        <v>29011.43</v>
      </c>
      <c r="M370" s="9"/>
      <c r="N370" s="9"/>
      <c r="O370" s="9"/>
      <c r="P370" s="9"/>
      <c r="Q370" s="11"/>
    </row>
    <row r="371" spans="1:17">
      <c r="A371" s="14" t="s">
        <v>203</v>
      </c>
      <c r="B371" s="9">
        <v>4</v>
      </c>
      <c r="C371" s="10">
        <v>482.15</v>
      </c>
      <c r="D371" s="10">
        <f t="shared" si="17"/>
        <v>1928.6</v>
      </c>
      <c r="E371" s="38" t="s">
        <v>46</v>
      </c>
      <c r="F371" s="9"/>
      <c r="G371" s="10">
        <v>483</v>
      </c>
      <c r="H371" s="10">
        <f>(B371*G371)-D371</f>
        <v>3.4000000000000909</v>
      </c>
      <c r="I371" s="9" t="s">
        <v>134</v>
      </c>
      <c r="J371" s="38">
        <f>G371*B371</f>
        <v>1932</v>
      </c>
      <c r="K371" s="9" t="str">
        <f t="shared" si="18"/>
        <v>sell 4 NEU @ $483</v>
      </c>
      <c r="L371" s="10">
        <f>L370+(G371*B371)</f>
        <v>30943.43</v>
      </c>
      <c r="M371" s="9" t="s">
        <v>44</v>
      </c>
      <c r="N371" s="9"/>
      <c r="O371" s="9"/>
      <c r="P371" s="9"/>
      <c r="Q371" s="11"/>
    </row>
    <row r="372" spans="1:17">
      <c r="A372" s="14"/>
      <c r="B372" s="9"/>
      <c r="C372" s="10" t="s">
        <v>20</v>
      </c>
      <c r="D372" s="10">
        <f>SUM(D369:D371)</f>
        <v>4595.24</v>
      </c>
      <c r="E372" s="9"/>
      <c r="F372" s="9"/>
      <c r="G372" s="41"/>
      <c r="H372" s="10">
        <f>SUM(H369:H371)</f>
        <v>6.2700000000002092</v>
      </c>
      <c r="I372" s="9"/>
      <c r="J372" s="38">
        <f>SUM(J369:J371)</f>
        <v>4601.51</v>
      </c>
      <c r="K372" s="9"/>
      <c r="L372" s="10"/>
      <c r="M372" s="9"/>
      <c r="N372" s="9"/>
      <c r="O372" s="9"/>
      <c r="P372" s="9"/>
      <c r="Q372" s="11"/>
    </row>
    <row r="373" spans="1:17">
      <c r="A373" s="14"/>
      <c r="B373" s="9"/>
      <c r="C373" s="10"/>
      <c r="D373" s="10"/>
      <c r="E373" s="9"/>
      <c r="F373" s="9"/>
      <c r="G373" s="42"/>
      <c r="H373" s="39"/>
      <c r="I373" s="9"/>
      <c r="J373" s="9"/>
      <c r="K373" s="9"/>
      <c r="L373" s="10"/>
      <c r="M373" s="9"/>
      <c r="N373" s="9"/>
      <c r="O373" s="9"/>
      <c r="P373" s="9"/>
      <c r="Q373" s="11"/>
    </row>
    <row r="374" spans="1:17">
      <c r="A374" s="14"/>
      <c r="B374" s="9"/>
      <c r="C374" s="10"/>
      <c r="D374" s="10"/>
      <c r="E374" s="20"/>
      <c r="F374" s="9"/>
      <c r="G374" s="41"/>
      <c r="H374" s="10"/>
      <c r="I374" s="9"/>
      <c r="J374" s="9"/>
      <c r="K374" s="9"/>
      <c r="L374" s="10"/>
      <c r="M374" s="12" t="s">
        <v>41</v>
      </c>
      <c r="N374" s="9"/>
      <c r="O374" s="9"/>
      <c r="P374" s="9"/>
      <c r="Q374" s="11"/>
    </row>
    <row r="375" spans="1:17">
      <c r="A375" s="8"/>
      <c r="B375" s="9"/>
      <c r="C375" s="10"/>
      <c r="D375" s="10"/>
      <c r="E375" s="20"/>
      <c r="F375" s="9"/>
      <c r="G375" s="41"/>
      <c r="H375" s="10"/>
      <c r="I375" s="9"/>
      <c r="J375" s="9"/>
      <c r="K375" s="9"/>
      <c r="L375" s="10"/>
      <c r="M375" s="12" t="s">
        <v>42</v>
      </c>
      <c r="N375" s="9"/>
      <c r="O375" s="9"/>
      <c r="P375" s="9"/>
      <c r="Q375" s="11"/>
    </row>
    <row r="376" spans="1:17">
      <c r="A376" s="8"/>
      <c r="B376" s="12" t="s">
        <v>6</v>
      </c>
      <c r="C376" s="13" t="s">
        <v>4</v>
      </c>
      <c r="D376" s="13" t="s">
        <v>5</v>
      </c>
      <c r="E376" s="23" t="s">
        <v>16</v>
      </c>
      <c r="F376" s="9"/>
      <c r="G376" s="43" t="s">
        <v>18</v>
      </c>
      <c r="H376" s="13" t="s">
        <v>19</v>
      </c>
      <c r="I376" s="9"/>
      <c r="J376" s="9"/>
      <c r="K376" s="9"/>
      <c r="L376" s="10"/>
      <c r="M376" s="38">
        <f>L368</f>
        <v>26341.919999999998</v>
      </c>
      <c r="N376" s="9"/>
      <c r="O376" s="9"/>
      <c r="P376" s="9"/>
      <c r="Q376" s="11"/>
    </row>
    <row r="377" spans="1:17">
      <c r="A377" s="14" t="s">
        <v>207</v>
      </c>
      <c r="B377" s="9">
        <v>20</v>
      </c>
      <c r="C377" s="10">
        <v>94.75</v>
      </c>
      <c r="D377" s="10">
        <f>C377*B377</f>
        <v>1895</v>
      </c>
      <c r="E377" s="38" t="s">
        <v>46</v>
      </c>
      <c r="F377" s="9"/>
      <c r="G377" s="10">
        <v>94.57</v>
      </c>
      <c r="H377" s="10">
        <f>(B377*G377)-D377</f>
        <v>-3.6000000000001364</v>
      </c>
      <c r="I377" s="9" t="s">
        <v>134</v>
      </c>
      <c r="J377" s="9"/>
      <c r="K377" s="9" t="str">
        <f>IF(B377&lt;&gt;0,"buy "&amp;B377&amp;" "&amp;A377&amp;" @ $"&amp;G377,"")</f>
        <v>buy 20 MSM @ $94.57</v>
      </c>
      <c r="L377" s="10">
        <f>L371-(G377*B377)</f>
        <v>29052.03</v>
      </c>
      <c r="M377" s="38">
        <f>L368-(G377*B377)</f>
        <v>24450.519999999997</v>
      </c>
      <c r="N377" s="9"/>
      <c r="O377" s="9"/>
      <c r="P377" s="9"/>
      <c r="Q377" s="11"/>
    </row>
    <row r="378" spans="1:17">
      <c r="A378" s="14" t="s">
        <v>99</v>
      </c>
      <c r="B378" s="9">
        <v>36</v>
      </c>
      <c r="C378" s="10">
        <v>51.38</v>
      </c>
      <c r="D378" s="10">
        <f>C378*B378</f>
        <v>1849.68</v>
      </c>
      <c r="E378" s="38" t="s">
        <v>46</v>
      </c>
      <c r="F378" s="9"/>
      <c r="G378" s="10">
        <v>51.16</v>
      </c>
      <c r="H378" s="10">
        <f>(B378*G378)-D378</f>
        <v>-7.9200000000003001</v>
      </c>
      <c r="I378" s="9" t="s">
        <v>134</v>
      </c>
      <c r="J378" s="9"/>
      <c r="K378" s="9" t="str">
        <f>IF(B378&lt;&gt;0,"buy "&amp;B378&amp;" "&amp;A378&amp;" @ $"&amp;G378,"")</f>
        <v>buy 36 PRGS @ $51.16</v>
      </c>
      <c r="L378" s="10">
        <f>L377-(G378*B378)</f>
        <v>27210.27</v>
      </c>
      <c r="M378" s="38">
        <f>M377-(G378*B378)</f>
        <v>22608.76</v>
      </c>
      <c r="N378" s="9"/>
      <c r="O378" s="9"/>
      <c r="P378" s="9"/>
      <c r="Q378" s="11"/>
    </row>
    <row r="379" spans="1:17">
      <c r="A379" s="28" t="s">
        <v>208</v>
      </c>
      <c r="B379" s="29">
        <v>63</v>
      </c>
      <c r="C379" s="30">
        <v>30.08</v>
      </c>
      <c r="D379" s="30">
        <f>C379*B379</f>
        <v>1895.04</v>
      </c>
      <c r="E379" s="38" t="s">
        <v>46</v>
      </c>
      <c r="F379" s="29"/>
      <c r="G379" s="30">
        <v>30.2</v>
      </c>
      <c r="H379" s="30">
        <f>(B379*G379)-D379</f>
        <v>7.5599999999999454</v>
      </c>
      <c r="I379" s="9" t="s">
        <v>134</v>
      </c>
      <c r="J379" s="9"/>
      <c r="K379" s="9" t="str">
        <f>IF(B379&lt;&gt;0,"buy "&amp;B379&amp;" "&amp;A379&amp;" @ $"&amp;G379,"")</f>
        <v>buy 63 CNM @ $30.2</v>
      </c>
      <c r="L379" s="10">
        <f>L378-(G379*B379)</f>
        <v>25307.670000000002</v>
      </c>
      <c r="M379" s="46">
        <f>M378-(G379*B379)</f>
        <v>20706.16</v>
      </c>
      <c r="N379" s="47"/>
      <c r="O379" s="47"/>
      <c r="P379" s="47"/>
      <c r="Q379" s="48"/>
    </row>
    <row r="380" spans="1:17">
      <c r="A380" s="14"/>
      <c r="B380" s="9"/>
      <c r="C380" s="10" t="s">
        <v>20</v>
      </c>
      <c r="D380" s="10">
        <f>SUM(D377:D379)</f>
        <v>5639.72</v>
      </c>
      <c r="E380" s="9"/>
      <c r="F380" s="9"/>
      <c r="G380" s="10" t="s">
        <v>28</v>
      </c>
      <c r="H380" s="10">
        <f>SUM(H377:H379)</f>
        <v>-3.9600000000004911</v>
      </c>
      <c r="I380" s="9"/>
      <c r="J380" s="9"/>
      <c r="K380" s="9"/>
      <c r="L380" s="10"/>
      <c r="M380" s="9"/>
      <c r="N380" s="9"/>
      <c r="O380" s="9"/>
      <c r="P380" s="9"/>
      <c r="Q380" s="11"/>
    </row>
    <row r="381" spans="1:17">
      <c r="A381" s="14"/>
      <c r="B381" s="9"/>
      <c r="C381" s="10"/>
      <c r="D381" s="10"/>
      <c r="E381" s="9"/>
      <c r="F381" s="9"/>
      <c r="G381" s="10"/>
      <c r="H381" s="10"/>
      <c r="I381" s="9"/>
      <c r="J381" s="9"/>
      <c r="K381" s="9"/>
      <c r="L381" s="10"/>
      <c r="M381" s="12" t="str">
        <f>IF(J372+M379&gt;0,"Credit Surplus","Credit Shortage")</f>
        <v>Credit Surplus</v>
      </c>
      <c r="N381" s="38"/>
      <c r="O381" s="9"/>
      <c r="P381" s="9"/>
      <c r="Q381" s="11"/>
    </row>
    <row r="382" spans="1:17">
      <c r="A382" s="14"/>
      <c r="B382" s="9"/>
      <c r="C382" s="10"/>
      <c r="D382" s="10"/>
      <c r="E382" s="9"/>
      <c r="F382" s="9"/>
      <c r="G382" s="10"/>
      <c r="H382" s="10"/>
      <c r="I382" s="9"/>
      <c r="J382" s="9"/>
      <c r="K382" s="9"/>
      <c r="L382" s="10"/>
      <c r="M382" s="9"/>
      <c r="N382" s="9"/>
      <c r="O382" s="9"/>
      <c r="P382" s="9"/>
      <c r="Q382" s="11"/>
    </row>
    <row r="383" spans="1:17">
      <c r="A383" s="14"/>
      <c r="B383" s="9"/>
      <c r="C383" s="10"/>
      <c r="D383" s="10"/>
      <c r="E383" s="9"/>
      <c r="F383" s="9"/>
      <c r="G383" s="10"/>
      <c r="H383" s="10"/>
      <c r="I383" s="9"/>
      <c r="J383" s="9"/>
      <c r="K383" s="9"/>
      <c r="L383" s="9"/>
      <c r="M383" s="9"/>
      <c r="N383" s="9"/>
      <c r="O383" s="9"/>
      <c r="P383" s="9"/>
      <c r="Q383" s="11"/>
    </row>
    <row r="384" spans="1:17">
      <c r="A384" s="14" t="s">
        <v>23</v>
      </c>
      <c r="B384" s="9"/>
      <c r="C384" s="10"/>
      <c r="D384" s="22">
        <v>281.60000000000002</v>
      </c>
      <c r="E384" s="9" t="s">
        <v>111</v>
      </c>
      <c r="F384" s="9"/>
      <c r="G384" s="10"/>
      <c r="H384" s="10"/>
      <c r="I384" s="9"/>
      <c r="J384" s="9"/>
      <c r="K384" s="9"/>
      <c r="L384" s="9"/>
      <c r="M384" s="9"/>
      <c r="N384" s="9"/>
      <c r="O384" s="9"/>
      <c r="P384" s="9"/>
      <c r="Q384" s="11"/>
    </row>
    <row r="385" spans="1:17">
      <c r="A385" s="14" t="s">
        <v>24</v>
      </c>
      <c r="B385" s="9"/>
      <c r="C385" s="10"/>
      <c r="D385" s="49">
        <f>H372</f>
        <v>6.2700000000002092</v>
      </c>
      <c r="E385" s="9" t="s">
        <v>36</v>
      </c>
      <c r="F385" s="9"/>
      <c r="G385" s="10"/>
      <c r="H385" s="10"/>
      <c r="I385" s="9"/>
      <c r="J385" s="9"/>
      <c r="K385" s="9"/>
      <c r="L385" s="9"/>
      <c r="M385" s="9"/>
      <c r="N385" s="9"/>
      <c r="O385" s="9"/>
      <c r="P385" s="9"/>
      <c r="Q385" s="11"/>
    </row>
    <row r="386" spans="1:17">
      <c r="A386" s="14" t="s">
        <v>25</v>
      </c>
      <c r="B386" s="9"/>
      <c r="C386" s="10"/>
      <c r="D386" s="10">
        <f>D384+D385</f>
        <v>287.87000000000023</v>
      </c>
      <c r="E386" s="9"/>
      <c r="F386" s="9"/>
      <c r="G386" s="10"/>
      <c r="H386" s="10"/>
      <c r="I386" s="9"/>
      <c r="J386" s="9"/>
      <c r="K386" s="9"/>
      <c r="L386" s="9"/>
      <c r="M386" s="9"/>
      <c r="N386" s="9"/>
      <c r="O386" s="9"/>
      <c r="P386" s="9"/>
      <c r="Q386" s="11"/>
    </row>
    <row r="387" spans="1:17">
      <c r="A387" s="14" t="s">
        <v>27</v>
      </c>
      <c r="B387" s="9"/>
      <c r="C387" s="10"/>
      <c r="D387" s="10">
        <f>H380</f>
        <v>-3.9600000000004911</v>
      </c>
      <c r="E387" s="9" t="s">
        <v>37</v>
      </c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>
      <c r="A388" s="14" t="s">
        <v>25</v>
      </c>
      <c r="B388" s="9"/>
      <c r="C388" s="10"/>
      <c r="D388" s="32">
        <f>D386-D387</f>
        <v>291.83000000000072</v>
      </c>
      <c r="E388" s="20" t="s">
        <v>38</v>
      </c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 ht="14.65" thickBot="1">
      <c r="A389" s="16"/>
      <c r="B389" s="17"/>
      <c r="C389" s="18"/>
      <c r="D389" s="18"/>
      <c r="E389" s="17"/>
      <c r="F389" s="17"/>
      <c r="G389" s="18"/>
      <c r="H389" s="18"/>
      <c r="I389" s="17"/>
      <c r="J389" s="17"/>
      <c r="K389" s="17"/>
      <c r="L389" s="17"/>
      <c r="M389" s="17"/>
      <c r="N389" s="17"/>
      <c r="O389" s="17"/>
      <c r="P389" s="17"/>
      <c r="Q389" s="19"/>
    </row>
    <row r="390" spans="1:17" ht="14.65" thickTop="1"/>
    <row r="393" spans="1:17" ht="14.65" thickBot="1"/>
    <row r="394" spans="1:17" ht="14.65" thickTop="1">
      <c r="A394" s="3"/>
      <c r="B394" s="4"/>
      <c r="C394" s="5">
        <v>45201</v>
      </c>
      <c r="D394" s="6"/>
      <c r="E394" s="4"/>
      <c r="F394" s="4"/>
      <c r="G394" s="6"/>
      <c r="H394" s="6"/>
      <c r="I394" s="4"/>
      <c r="J394" s="4"/>
      <c r="K394" s="4"/>
      <c r="L394" s="21" t="s">
        <v>40</v>
      </c>
      <c r="M394" s="4"/>
      <c r="N394" s="4"/>
      <c r="O394" s="4"/>
      <c r="P394" s="4"/>
      <c r="Q394" s="7"/>
    </row>
    <row r="395" spans="1:17">
      <c r="A395" s="8" t="s">
        <v>11</v>
      </c>
      <c r="B395" s="9"/>
      <c r="C395" s="10"/>
      <c r="D395" s="10"/>
      <c r="E395" s="9"/>
      <c r="F395" s="9"/>
      <c r="G395" s="10"/>
      <c r="H395" s="10"/>
      <c r="I395" s="9"/>
      <c r="J395" s="12" t="s">
        <v>68</v>
      </c>
      <c r="K395" s="9"/>
      <c r="L395" s="12" t="s">
        <v>21</v>
      </c>
      <c r="M395" s="12"/>
      <c r="N395" s="9"/>
      <c r="O395" s="9"/>
      <c r="P395" s="9"/>
      <c r="Q395" s="11"/>
    </row>
    <row r="396" spans="1:17">
      <c r="A396" s="8" t="s">
        <v>3</v>
      </c>
      <c r="B396" s="12" t="s">
        <v>6</v>
      </c>
      <c r="C396" s="13" t="s">
        <v>4</v>
      </c>
      <c r="D396" s="13" t="s">
        <v>7</v>
      </c>
      <c r="E396" s="12" t="s">
        <v>16</v>
      </c>
      <c r="F396" s="9"/>
      <c r="G396" s="13" t="s">
        <v>18</v>
      </c>
      <c r="H396" s="13" t="s">
        <v>19</v>
      </c>
      <c r="I396" s="43" t="s">
        <v>133</v>
      </c>
      <c r="J396" s="12" t="s">
        <v>67</v>
      </c>
      <c r="K396" s="9"/>
      <c r="L396" s="22">
        <v>25935.17</v>
      </c>
      <c r="M396" s="9" t="s">
        <v>135</v>
      </c>
      <c r="N396" s="9"/>
      <c r="O396" s="9"/>
      <c r="P396" s="9"/>
      <c r="Q396" s="11"/>
    </row>
    <row r="397" spans="1:17">
      <c r="A397" s="14" t="s">
        <v>160</v>
      </c>
      <c r="B397" s="9">
        <v>12</v>
      </c>
      <c r="C397" s="10">
        <v>134.34</v>
      </c>
      <c r="D397" s="10">
        <f>C397*B397</f>
        <v>1612.08</v>
      </c>
      <c r="E397" s="38" t="s">
        <v>46</v>
      </c>
      <c r="F397" s="9"/>
      <c r="G397" s="10">
        <v>133.53</v>
      </c>
      <c r="H397" s="10">
        <f>(B397*G397)-D397</f>
        <v>-9.7199999999997999</v>
      </c>
      <c r="I397" s="9" t="s">
        <v>134</v>
      </c>
      <c r="J397" s="38">
        <f>G397*B397</f>
        <v>1602.3600000000001</v>
      </c>
      <c r="K397" s="9" t="str">
        <f>IF(B397&lt;&gt;0,"sell "&amp;B397&amp;" "&amp;A397&amp;" @ $"&amp;G397,"")</f>
        <v>sell 12 IPAR @ $133.53</v>
      </c>
      <c r="L397" s="10">
        <f>L396+(G397*B397)</f>
        <v>27537.53</v>
      </c>
      <c r="M397" s="9"/>
      <c r="N397" s="9"/>
      <c r="O397" s="9"/>
      <c r="P397" s="9"/>
      <c r="Q397" s="11"/>
    </row>
    <row r="398" spans="1:17">
      <c r="A398" s="14" t="s">
        <v>202</v>
      </c>
      <c r="B398" s="9">
        <v>15</v>
      </c>
      <c r="C398" s="10">
        <v>110.55</v>
      </c>
      <c r="D398" s="10">
        <f t="shared" ref="D398:D399" si="19">C398*B398</f>
        <v>1658.25</v>
      </c>
      <c r="E398" s="38" t="s">
        <v>46</v>
      </c>
      <c r="F398" s="9"/>
      <c r="G398" s="10">
        <v>110.45</v>
      </c>
      <c r="H398" s="10">
        <f>(B398*G398)-D398</f>
        <v>-1.5</v>
      </c>
      <c r="I398" s="9" t="s">
        <v>134</v>
      </c>
      <c r="J398" s="38">
        <f>G398*B398</f>
        <v>1656.75</v>
      </c>
      <c r="K398" s="9" t="str">
        <f t="shared" ref="K398:K399" si="20">IF(B398&lt;&gt;0,"sell "&amp;B398&amp;" "&amp;A398&amp;" @ $"&amp;G398,"")</f>
        <v>sell 15 GE @ $110.45</v>
      </c>
      <c r="L398" s="10">
        <f>L397+(G398*B398)</f>
        <v>29194.28</v>
      </c>
      <c r="M398" s="9"/>
      <c r="N398" s="9"/>
      <c r="O398" s="9"/>
      <c r="P398" s="9"/>
      <c r="Q398" s="11"/>
    </row>
    <row r="399" spans="1:17">
      <c r="A399" s="14" t="s">
        <v>74</v>
      </c>
      <c r="B399" s="9">
        <v>17</v>
      </c>
      <c r="C399" s="10">
        <v>92.93</v>
      </c>
      <c r="D399" s="10">
        <f t="shared" si="19"/>
        <v>1579.8100000000002</v>
      </c>
      <c r="E399" s="38" t="s">
        <v>46</v>
      </c>
      <c r="F399" s="9"/>
      <c r="G399" s="10">
        <v>92.23</v>
      </c>
      <c r="H399" s="10">
        <f>(B399*G399)-D399</f>
        <v>-11.900000000000091</v>
      </c>
      <c r="I399" s="9" t="s">
        <v>134</v>
      </c>
      <c r="J399" s="38">
        <f>G399*B399</f>
        <v>1567.91</v>
      </c>
      <c r="K399" s="9" t="str">
        <f t="shared" si="20"/>
        <v>sell 17 ENSG @ $92.23</v>
      </c>
      <c r="L399" s="10">
        <f>L398+(G399*B399)</f>
        <v>30762.19</v>
      </c>
      <c r="M399" s="9" t="s">
        <v>44</v>
      </c>
      <c r="N399" s="9"/>
      <c r="O399" s="9"/>
      <c r="P399" s="9"/>
      <c r="Q399" s="11"/>
    </row>
    <row r="400" spans="1:17">
      <c r="A400" s="14"/>
      <c r="B400" s="9"/>
      <c r="C400" s="10" t="s">
        <v>20</v>
      </c>
      <c r="D400" s="10">
        <f>SUM(D397:D399)</f>
        <v>4850.1400000000003</v>
      </c>
      <c r="E400" s="9"/>
      <c r="F400" s="9"/>
      <c r="G400" s="41"/>
      <c r="H400" s="10">
        <f>SUM(H397:H399)</f>
        <v>-23.119999999999891</v>
      </c>
      <c r="I400" s="9"/>
      <c r="J400" s="38">
        <f>SUM(J397:J399)</f>
        <v>4827.0200000000004</v>
      </c>
      <c r="K400" s="9"/>
      <c r="L400" s="10"/>
      <c r="M400" s="9"/>
      <c r="N400" s="9"/>
      <c r="O400" s="9"/>
      <c r="P400" s="9"/>
      <c r="Q400" s="11"/>
    </row>
    <row r="401" spans="1:17">
      <c r="A401" s="14"/>
      <c r="B401" s="9"/>
      <c r="C401" s="10"/>
      <c r="D401" s="10"/>
      <c r="E401" s="9"/>
      <c r="F401" s="9"/>
      <c r="G401" s="42"/>
      <c r="H401" s="39"/>
      <c r="I401" s="9"/>
      <c r="J401" s="9"/>
      <c r="K401" s="9"/>
      <c r="L401" s="10"/>
      <c r="M401" s="9"/>
      <c r="N401" s="9"/>
      <c r="O401" s="9"/>
      <c r="P401" s="9"/>
      <c r="Q401" s="11"/>
    </row>
    <row r="402" spans="1:17">
      <c r="A402" s="14"/>
      <c r="B402" s="9"/>
      <c r="C402" s="10"/>
      <c r="D402" s="10"/>
      <c r="E402" s="20"/>
      <c r="F402" s="9"/>
      <c r="G402" s="41"/>
      <c r="H402" s="10"/>
      <c r="I402" s="9"/>
      <c r="J402" s="9"/>
      <c r="K402" s="9"/>
      <c r="L402" s="10"/>
      <c r="M402" s="12" t="s">
        <v>41</v>
      </c>
      <c r="N402" s="9"/>
      <c r="O402" s="9"/>
      <c r="P402" s="9"/>
      <c r="Q402" s="11"/>
    </row>
    <row r="403" spans="1:17">
      <c r="A403" s="8"/>
      <c r="B403" s="9"/>
      <c r="C403" s="10"/>
      <c r="D403" s="10"/>
      <c r="E403" s="20"/>
      <c r="F403" s="9"/>
      <c r="G403" s="41"/>
      <c r="H403" s="10"/>
      <c r="I403" s="9"/>
      <c r="J403" s="9"/>
      <c r="K403" s="9"/>
      <c r="L403" s="10"/>
      <c r="M403" s="12" t="s">
        <v>42</v>
      </c>
      <c r="N403" s="9"/>
      <c r="O403" s="9"/>
      <c r="P403" s="9"/>
      <c r="Q403" s="11"/>
    </row>
    <row r="404" spans="1:17">
      <c r="A404" s="8"/>
      <c r="B404" s="12" t="s">
        <v>6</v>
      </c>
      <c r="C404" s="13" t="s">
        <v>4</v>
      </c>
      <c r="D404" s="13" t="s">
        <v>5</v>
      </c>
      <c r="E404" s="23" t="s">
        <v>16</v>
      </c>
      <c r="F404" s="9"/>
      <c r="G404" s="43" t="s">
        <v>18</v>
      </c>
      <c r="H404" s="13" t="s">
        <v>19</v>
      </c>
      <c r="I404" s="9"/>
      <c r="J404" s="9"/>
      <c r="K404" s="9"/>
      <c r="L404" s="10"/>
      <c r="M404" s="38">
        <f>L396</f>
        <v>25935.17</v>
      </c>
      <c r="N404" s="9"/>
      <c r="O404" s="9"/>
      <c r="P404" s="9"/>
      <c r="Q404" s="11"/>
    </row>
    <row r="405" spans="1:17">
      <c r="A405" s="14" t="s">
        <v>204</v>
      </c>
      <c r="B405" s="9">
        <v>26</v>
      </c>
      <c r="C405" s="10">
        <v>74.98</v>
      </c>
      <c r="D405" s="10">
        <f>C405*B405</f>
        <v>1949.48</v>
      </c>
      <c r="E405" s="38" t="s">
        <v>46</v>
      </c>
      <c r="F405" s="9"/>
      <c r="G405" s="10">
        <v>74.91</v>
      </c>
      <c r="H405" s="10">
        <f>(B405*G405)-D405</f>
        <v>-1.8200000000001637</v>
      </c>
      <c r="I405" s="9" t="s">
        <v>134</v>
      </c>
      <c r="J405" s="9"/>
      <c r="K405" s="9" t="str">
        <f>IF(B405&lt;&gt;0,"buy "&amp;B405&amp;" "&amp;A405&amp;" @ $"&amp;G405,"")</f>
        <v>buy 26 BWXT @ $74.91</v>
      </c>
      <c r="L405" s="10">
        <f>L399-(G405*B405)</f>
        <v>28814.53</v>
      </c>
      <c r="M405" s="38">
        <f>L396-(G405*B405)</f>
        <v>23987.51</v>
      </c>
      <c r="N405" s="9"/>
      <c r="O405" s="9"/>
      <c r="P405" s="9"/>
      <c r="Q405" s="11"/>
    </row>
    <row r="406" spans="1:17">
      <c r="A406" s="14" t="s">
        <v>205</v>
      </c>
      <c r="B406" s="9">
        <v>233</v>
      </c>
      <c r="C406" s="10">
        <v>8.52</v>
      </c>
      <c r="D406" s="10">
        <f>C406*B406</f>
        <v>1985.1599999999999</v>
      </c>
      <c r="E406" s="38" t="s">
        <v>46</v>
      </c>
      <c r="F406" s="9"/>
      <c r="G406" s="10">
        <v>8.49</v>
      </c>
      <c r="H406" s="10">
        <f>(B406*G406)-D406</f>
        <v>-6.9899999999997817</v>
      </c>
      <c r="I406" s="9" t="s">
        <v>134</v>
      </c>
      <c r="J406" s="9"/>
      <c r="K406" s="9" t="str">
        <f>IF(B406&lt;&gt;0,"buy "&amp;B406&amp;" "&amp;A406&amp;" @ $"&amp;G406,"")</f>
        <v>buy 233 BVN @ $8.49</v>
      </c>
      <c r="L406" s="10">
        <f>L405-(G406*B406)</f>
        <v>26836.36</v>
      </c>
      <c r="M406" s="38">
        <f>M405-(G406*B406)</f>
        <v>22009.339999999997</v>
      </c>
      <c r="N406" s="9"/>
      <c r="O406" s="9"/>
      <c r="P406" s="9"/>
      <c r="Q406" s="11"/>
    </row>
    <row r="407" spans="1:17">
      <c r="A407" s="28" t="s">
        <v>206</v>
      </c>
      <c r="B407" s="29">
        <v>282</v>
      </c>
      <c r="C407" s="30">
        <v>7.04</v>
      </c>
      <c r="D407" s="30">
        <f>C407*B407</f>
        <v>1985.28</v>
      </c>
      <c r="E407" s="38" t="s">
        <v>46</v>
      </c>
      <c r="F407" s="29"/>
      <c r="G407" s="30">
        <v>6.97</v>
      </c>
      <c r="H407" s="30">
        <f>(B407*G407)-D407</f>
        <v>-19.740000000000009</v>
      </c>
      <c r="I407" s="9" t="s">
        <v>134</v>
      </c>
      <c r="J407" s="9"/>
      <c r="K407" s="9" t="str">
        <f>IF(B407&lt;&gt;0,"buy "&amp;B407&amp;" "&amp;A407&amp;" @ $"&amp;G407,"")</f>
        <v>buy 282 YMM @ $6.97</v>
      </c>
      <c r="L407" s="10">
        <f>L406-(G407*B407)</f>
        <v>24870.82</v>
      </c>
      <c r="M407" s="46">
        <f>M406-(G407*B407)</f>
        <v>20043.799999999996</v>
      </c>
      <c r="N407" s="47"/>
      <c r="O407" s="47"/>
      <c r="P407" s="47"/>
      <c r="Q407" s="48"/>
    </row>
    <row r="408" spans="1:17">
      <c r="A408" s="14"/>
      <c r="B408" s="9"/>
      <c r="C408" s="10" t="s">
        <v>20</v>
      </c>
      <c r="D408" s="10">
        <f>SUM(D405:D407)</f>
        <v>5919.92</v>
      </c>
      <c r="E408" s="9"/>
      <c r="F408" s="9"/>
      <c r="G408" s="10" t="s">
        <v>28</v>
      </c>
      <c r="H408" s="10">
        <f>SUM(H405:H407)</f>
        <v>-28.549999999999955</v>
      </c>
      <c r="I408" s="9"/>
      <c r="J408" s="9"/>
      <c r="K408" s="9"/>
      <c r="L408" s="10"/>
      <c r="M408" s="9"/>
      <c r="N408" s="9"/>
      <c r="O408" s="9"/>
      <c r="P408" s="9"/>
      <c r="Q408" s="11"/>
    </row>
    <row r="409" spans="1:17">
      <c r="A409" s="14"/>
      <c r="B409" s="9"/>
      <c r="C409" s="10"/>
      <c r="D409" s="10"/>
      <c r="E409" s="9"/>
      <c r="F409" s="9"/>
      <c r="G409" s="10"/>
      <c r="H409" s="10"/>
      <c r="I409" s="9"/>
      <c r="J409" s="9"/>
      <c r="K409" s="9"/>
      <c r="L409" s="10"/>
      <c r="M409" s="12" t="str">
        <f>IF(J400+M407&gt;0,"Credit Surplus","Credit Shortage")</f>
        <v>Credit Surplus</v>
      </c>
      <c r="N409" s="38"/>
      <c r="O409" s="9"/>
      <c r="P409" s="9"/>
      <c r="Q409" s="11"/>
    </row>
    <row r="410" spans="1:17">
      <c r="A410" s="14"/>
      <c r="B410" s="9"/>
      <c r="C410" s="10"/>
      <c r="D410" s="10"/>
      <c r="E410" s="9"/>
      <c r="F410" s="9"/>
      <c r="G410" s="10"/>
      <c r="H410" s="10"/>
      <c r="I410" s="9"/>
      <c r="J410" s="9"/>
      <c r="K410" s="9"/>
      <c r="L410" s="10"/>
      <c r="M410" s="9"/>
      <c r="N410" s="9"/>
      <c r="O410" s="9"/>
      <c r="P410" s="9"/>
      <c r="Q410" s="11"/>
    </row>
    <row r="411" spans="1:17">
      <c r="A411" s="14"/>
      <c r="B411" s="9"/>
      <c r="C411" s="10"/>
      <c r="D411" s="10"/>
      <c r="E411" s="9"/>
      <c r="F411" s="9"/>
      <c r="G411" s="10"/>
      <c r="H411" s="10"/>
      <c r="I411" s="9"/>
      <c r="J411" s="9"/>
      <c r="K411" s="9"/>
      <c r="L411" s="9"/>
      <c r="M411" s="9"/>
      <c r="N411" s="9"/>
      <c r="O411" s="9"/>
      <c r="P411" s="9"/>
      <c r="Q411" s="11"/>
    </row>
    <row r="412" spans="1:17">
      <c r="A412" s="14" t="s">
        <v>23</v>
      </c>
      <c r="B412" s="9"/>
      <c r="C412" s="10"/>
      <c r="D412" s="22">
        <v>1320.65</v>
      </c>
      <c r="E412" s="9" t="s">
        <v>111</v>
      </c>
      <c r="F412" s="9"/>
      <c r="G412" s="10"/>
      <c r="H412" s="10"/>
      <c r="I412" s="9"/>
      <c r="J412" s="9"/>
      <c r="K412" s="9"/>
      <c r="L412" s="9"/>
      <c r="M412" s="9"/>
      <c r="N412" s="9"/>
      <c r="O412" s="9"/>
      <c r="P412" s="9"/>
      <c r="Q412" s="11"/>
    </row>
    <row r="413" spans="1:17">
      <c r="A413" s="14" t="s">
        <v>24</v>
      </c>
      <c r="B413" s="9"/>
      <c r="C413" s="10"/>
      <c r="D413" s="49">
        <f>H400</f>
        <v>-23.119999999999891</v>
      </c>
      <c r="E413" s="9" t="s">
        <v>36</v>
      </c>
      <c r="F413" s="9"/>
      <c r="G413" s="10"/>
      <c r="H413" s="10"/>
      <c r="I413" s="9"/>
      <c r="J413" s="9"/>
      <c r="K413" s="9"/>
      <c r="L413" s="9"/>
      <c r="M413" s="9"/>
      <c r="N413" s="9"/>
      <c r="O413" s="9"/>
      <c r="P413" s="9"/>
      <c r="Q413" s="11"/>
    </row>
    <row r="414" spans="1:17">
      <c r="A414" s="14" t="s">
        <v>25</v>
      </c>
      <c r="B414" s="9"/>
      <c r="C414" s="10"/>
      <c r="D414" s="10">
        <f>D412+D413</f>
        <v>1297.5300000000002</v>
      </c>
      <c r="E414" s="9"/>
      <c r="F414" s="9"/>
      <c r="G414" s="10"/>
      <c r="H414" s="10"/>
      <c r="I414" s="9"/>
      <c r="J414" s="9"/>
      <c r="K414" s="9"/>
      <c r="L414" s="9"/>
      <c r="M414" s="9"/>
      <c r="N414" s="9"/>
      <c r="O414" s="9"/>
      <c r="P414" s="9"/>
      <c r="Q414" s="11"/>
    </row>
    <row r="415" spans="1:17">
      <c r="A415" s="14" t="s">
        <v>27</v>
      </c>
      <c r="B415" s="9"/>
      <c r="C415" s="10"/>
      <c r="D415" s="10">
        <f>H408</f>
        <v>-28.549999999999955</v>
      </c>
      <c r="E415" s="9" t="s">
        <v>37</v>
      </c>
      <c r="F415" s="9"/>
      <c r="G415" s="10"/>
      <c r="H415" s="10"/>
      <c r="I415" s="9"/>
      <c r="J415" s="9"/>
      <c r="K415" s="9"/>
      <c r="L415" s="9"/>
      <c r="M415" s="9"/>
      <c r="N415" s="9"/>
      <c r="O415" s="9"/>
      <c r="P415" s="9"/>
      <c r="Q415" s="11"/>
    </row>
    <row r="416" spans="1:17">
      <c r="A416" s="14" t="s">
        <v>25</v>
      </c>
      <c r="B416" s="9"/>
      <c r="C416" s="10"/>
      <c r="D416" s="32">
        <f>D414-D415</f>
        <v>1326.0800000000002</v>
      </c>
      <c r="E416" s="20" t="s">
        <v>38</v>
      </c>
      <c r="F416" s="9"/>
      <c r="G416" s="10"/>
      <c r="H416" s="10"/>
      <c r="I416" s="9"/>
      <c r="J416" s="9"/>
      <c r="K416" s="9"/>
      <c r="L416" s="9"/>
      <c r="M416" s="9"/>
      <c r="N416" s="9"/>
      <c r="O416" s="9"/>
      <c r="P416" s="9"/>
      <c r="Q416" s="11"/>
    </row>
    <row r="417" spans="1:17" ht="14.65" thickBot="1">
      <c r="A417" s="16"/>
      <c r="B417" s="17"/>
      <c r="C417" s="18"/>
      <c r="D417" s="18"/>
      <c r="E417" s="17"/>
      <c r="F417" s="17"/>
      <c r="G417" s="18"/>
      <c r="H417" s="18"/>
      <c r="I417" s="17"/>
      <c r="J417" s="17"/>
      <c r="K417" s="17"/>
      <c r="L417" s="17"/>
      <c r="M417" s="17"/>
      <c r="N417" s="17"/>
      <c r="O417" s="17"/>
      <c r="P417" s="17"/>
      <c r="Q417" s="19"/>
    </row>
    <row r="418" spans="1:17" ht="14.65" thickTop="1"/>
    <row r="420" spans="1:17" ht="14.65" thickBot="1"/>
    <row r="421" spans="1:17" ht="14.65" thickTop="1">
      <c r="A421" s="3"/>
      <c r="B421" s="4"/>
      <c r="C421" s="5">
        <v>45169</v>
      </c>
      <c r="D421" s="6"/>
      <c r="E421" s="4"/>
      <c r="F421" s="4"/>
      <c r="G421" s="6"/>
      <c r="H421" s="6"/>
      <c r="I421" s="4"/>
      <c r="J421" s="4"/>
      <c r="K421" s="4"/>
      <c r="L421" s="21" t="s">
        <v>40</v>
      </c>
      <c r="M421" s="4"/>
      <c r="N421" s="4"/>
      <c r="O421" s="4"/>
      <c r="P421" s="4"/>
      <c r="Q421" s="7"/>
    </row>
    <row r="422" spans="1:17">
      <c r="A422" s="8" t="s">
        <v>11</v>
      </c>
      <c r="B422" s="9"/>
      <c r="C422" s="10"/>
      <c r="D422" s="10"/>
      <c r="E422" s="9"/>
      <c r="F422" s="9"/>
      <c r="G422" s="10"/>
      <c r="H422" s="10"/>
      <c r="I422" s="9"/>
      <c r="J422" s="12" t="s">
        <v>68</v>
      </c>
      <c r="K422" s="9"/>
      <c r="L422" s="12" t="s">
        <v>21</v>
      </c>
      <c r="M422" s="12"/>
      <c r="N422" s="9"/>
      <c r="O422" s="9"/>
      <c r="P422" s="9"/>
      <c r="Q422" s="11"/>
    </row>
    <row r="423" spans="1:17">
      <c r="A423" s="8" t="s">
        <v>3</v>
      </c>
      <c r="B423" s="12" t="s">
        <v>6</v>
      </c>
      <c r="C423" s="13" t="s">
        <v>4</v>
      </c>
      <c r="D423" s="13" t="s">
        <v>7</v>
      </c>
      <c r="E423" s="12" t="s">
        <v>16</v>
      </c>
      <c r="F423" s="9"/>
      <c r="G423" s="13" t="s">
        <v>18</v>
      </c>
      <c r="H423" s="13" t="s">
        <v>19</v>
      </c>
      <c r="I423" s="43" t="s">
        <v>133</v>
      </c>
      <c r="J423" s="12" t="s">
        <v>67</v>
      </c>
      <c r="K423" s="9"/>
      <c r="L423" s="22">
        <v>46489.43</v>
      </c>
      <c r="M423" s="9" t="s">
        <v>135</v>
      </c>
      <c r="N423" s="9"/>
      <c r="O423" s="9"/>
      <c r="P423" s="9"/>
      <c r="Q423" s="11"/>
    </row>
    <row r="424" spans="1:17">
      <c r="A424" s="14" t="s">
        <v>199</v>
      </c>
      <c r="B424" s="9">
        <v>16</v>
      </c>
      <c r="C424" s="10">
        <v>89.73</v>
      </c>
      <c r="D424" s="10">
        <f>C424*B424</f>
        <v>1435.68</v>
      </c>
      <c r="E424" s="38" t="s">
        <v>69</v>
      </c>
      <c r="F424" s="9"/>
      <c r="G424" s="10">
        <v>88</v>
      </c>
      <c r="H424" s="10">
        <f>(B424*G424)-D424</f>
        <v>-27.680000000000064</v>
      </c>
      <c r="I424" s="9" t="s">
        <v>134</v>
      </c>
      <c r="J424" s="38">
        <f>G424*B424</f>
        <v>1408</v>
      </c>
      <c r="K424" s="9" t="str">
        <f>IF(B424&lt;&gt;0,"sell "&amp;B424&amp;" "&amp;A424&amp;" @ $"&amp;G424,"")</f>
        <v>sell 16 HAE @ $88</v>
      </c>
      <c r="L424" s="10">
        <f>L423+(G424*B424)</f>
        <v>47897.43</v>
      </c>
      <c r="M424" s="9"/>
      <c r="N424" s="9"/>
      <c r="O424" s="9"/>
      <c r="P424" s="9"/>
      <c r="Q424" s="11"/>
    </row>
    <row r="425" spans="1:17">
      <c r="A425" s="14" t="s">
        <v>200</v>
      </c>
      <c r="B425" s="9">
        <v>12</v>
      </c>
      <c r="C425" s="10">
        <v>135.06</v>
      </c>
      <c r="D425" s="10">
        <f>C425*B425</f>
        <v>1620.72</v>
      </c>
      <c r="E425" s="38" t="s">
        <v>69</v>
      </c>
      <c r="F425" s="9"/>
      <c r="G425" s="10">
        <v>134.66999999999999</v>
      </c>
      <c r="H425" s="10">
        <f>(B425*G425)-D425</f>
        <v>-4.6800000000000637</v>
      </c>
      <c r="I425" s="9" t="s">
        <v>134</v>
      </c>
      <c r="J425" s="38">
        <f>G425*B425</f>
        <v>1616.04</v>
      </c>
      <c r="K425" s="9" t="str">
        <f t="shared" ref="K425:K426" si="21">IF(B425&lt;&gt;0,"sell "&amp;B425&amp;" "&amp;A425&amp;" @ $"&amp;G425,"")</f>
        <v>sell 12 ICFI @ $134.67</v>
      </c>
      <c r="L425" s="10">
        <f>L424+(G425*B425)</f>
        <v>49513.47</v>
      </c>
      <c r="M425" s="9"/>
      <c r="N425" s="9"/>
      <c r="O425" s="9"/>
      <c r="P425" s="9"/>
      <c r="Q425" s="11"/>
    </row>
    <row r="426" spans="1:17">
      <c r="A426" s="14" t="s">
        <v>201</v>
      </c>
      <c r="B426" s="9">
        <v>175</v>
      </c>
      <c r="C426" s="10">
        <v>7.61</v>
      </c>
      <c r="D426" s="10">
        <f>C426*B426</f>
        <v>1331.75</v>
      </c>
      <c r="E426" s="38" t="s">
        <v>69</v>
      </c>
      <c r="F426" s="9"/>
      <c r="G426" s="10">
        <v>7.51</v>
      </c>
      <c r="H426" s="10">
        <f>(B426*G426)-D426</f>
        <v>-17.5</v>
      </c>
      <c r="I426" s="9" t="s">
        <v>134</v>
      </c>
      <c r="J426" s="38">
        <f>G426*B426</f>
        <v>1314.25</v>
      </c>
      <c r="K426" s="9" t="str">
        <f t="shared" si="21"/>
        <v>sell 175 AIV @ $7.51</v>
      </c>
      <c r="L426" s="10">
        <f>L425+(G426*B426)</f>
        <v>50827.72</v>
      </c>
      <c r="M426" s="9" t="s">
        <v>44</v>
      </c>
      <c r="N426" s="9"/>
      <c r="O426" s="9"/>
      <c r="P426" s="9"/>
      <c r="Q426" s="11"/>
    </row>
    <row r="427" spans="1:17">
      <c r="A427" s="14"/>
      <c r="B427" s="9"/>
      <c r="C427" s="10" t="s">
        <v>20</v>
      </c>
      <c r="D427" s="10">
        <f>SUM(D424:D426)</f>
        <v>4388.1499999999996</v>
      </c>
      <c r="E427" s="9"/>
      <c r="F427" s="9"/>
      <c r="G427" s="41"/>
      <c r="H427" s="10">
        <f>SUM(H424:H426)</f>
        <v>-49.860000000000127</v>
      </c>
      <c r="I427" s="9"/>
      <c r="J427" s="38">
        <f>SUM(J424:J426)</f>
        <v>4338.29</v>
      </c>
      <c r="K427" s="9"/>
      <c r="L427" s="10"/>
      <c r="M427" s="9"/>
      <c r="N427" s="9"/>
      <c r="O427" s="9"/>
      <c r="P427" s="9"/>
      <c r="Q427" s="11"/>
    </row>
    <row r="428" spans="1:17">
      <c r="A428" s="14"/>
      <c r="B428" s="9"/>
      <c r="C428" s="10"/>
      <c r="D428" s="10"/>
      <c r="E428" s="9"/>
      <c r="F428" s="9"/>
      <c r="G428" s="42"/>
      <c r="H428" s="39"/>
      <c r="I428" s="9"/>
      <c r="J428" s="9"/>
      <c r="K428" s="9"/>
      <c r="L428" s="10"/>
      <c r="M428" s="9"/>
      <c r="N428" s="9"/>
      <c r="O428" s="9"/>
      <c r="P428" s="9"/>
      <c r="Q428" s="11"/>
    </row>
    <row r="429" spans="1:17">
      <c r="A429" s="14"/>
      <c r="B429" s="9"/>
      <c r="C429" s="10"/>
      <c r="D429" s="10"/>
      <c r="E429" s="20"/>
      <c r="F429" s="9"/>
      <c r="G429" s="41"/>
      <c r="H429" s="10"/>
      <c r="I429" s="9"/>
      <c r="J429" s="9"/>
      <c r="K429" s="9"/>
      <c r="L429" s="10"/>
      <c r="M429" s="12" t="s">
        <v>41</v>
      </c>
      <c r="N429" s="9"/>
      <c r="O429" s="9"/>
      <c r="P429" s="9"/>
      <c r="Q429" s="11"/>
    </row>
    <row r="430" spans="1:17">
      <c r="A430" s="8"/>
      <c r="B430" s="9"/>
      <c r="C430" s="10"/>
      <c r="D430" s="10"/>
      <c r="E430" s="20"/>
      <c r="F430" s="9"/>
      <c r="G430" s="41"/>
      <c r="H430" s="10"/>
      <c r="I430" s="9"/>
      <c r="J430" s="9"/>
      <c r="K430" s="9"/>
      <c r="L430" s="10"/>
      <c r="M430" s="12" t="s">
        <v>42</v>
      </c>
      <c r="N430" s="9"/>
      <c r="O430" s="9"/>
      <c r="P430" s="9"/>
      <c r="Q430" s="11"/>
    </row>
    <row r="431" spans="1:17">
      <c r="A431" s="8"/>
      <c r="B431" s="12" t="s">
        <v>6</v>
      </c>
      <c r="C431" s="13" t="s">
        <v>4</v>
      </c>
      <c r="D431" s="13" t="s">
        <v>5</v>
      </c>
      <c r="E431" s="23" t="s">
        <v>16</v>
      </c>
      <c r="F431" s="9"/>
      <c r="G431" s="43" t="s">
        <v>18</v>
      </c>
      <c r="H431" s="13" t="s">
        <v>19</v>
      </c>
      <c r="I431" s="9"/>
      <c r="J431" s="9"/>
      <c r="K431" s="9"/>
      <c r="L431" s="10"/>
      <c r="M431" s="38">
        <f>L423</f>
        <v>46489.43</v>
      </c>
      <c r="N431" s="9"/>
      <c r="O431" s="9"/>
      <c r="P431" s="9"/>
      <c r="Q431" s="11"/>
    </row>
    <row r="432" spans="1:17">
      <c r="A432" s="14" t="s">
        <v>91</v>
      </c>
      <c r="B432" s="9">
        <v>2</v>
      </c>
      <c r="C432" s="10">
        <v>698.9</v>
      </c>
      <c r="D432" s="10">
        <f>C432*B432</f>
        <v>1397.8</v>
      </c>
      <c r="E432" s="38" t="s">
        <v>69</v>
      </c>
      <c r="F432" s="9"/>
      <c r="G432" s="10">
        <v>716.13</v>
      </c>
      <c r="H432" s="10">
        <f>(B432*G432)-D432</f>
        <v>34.460000000000036</v>
      </c>
      <c r="I432" s="9" t="s">
        <v>134</v>
      </c>
      <c r="J432" s="9"/>
      <c r="K432" s="9" t="str">
        <f>IF(B432&lt;&gt;0,"buy "&amp;B432&amp;" "&amp;A432&amp;" @ $"&amp;G432,"")</f>
        <v>buy 2 COKE @ $716.13</v>
      </c>
      <c r="L432" s="10">
        <f>L426-(G432*B432)</f>
        <v>49395.46</v>
      </c>
      <c r="M432" s="38">
        <f>L423-(G432*B432)</f>
        <v>45057.17</v>
      </c>
      <c r="N432" s="9"/>
      <c r="O432" s="9"/>
      <c r="P432" s="9"/>
      <c r="Q432" s="11"/>
    </row>
    <row r="433" spans="1:17">
      <c r="A433" s="14" t="s">
        <v>181</v>
      </c>
      <c r="B433" s="9">
        <v>11</v>
      </c>
      <c r="C433" s="10">
        <v>168.33</v>
      </c>
      <c r="D433" s="10">
        <f>C433*B433</f>
        <v>1851.63</v>
      </c>
      <c r="E433" s="38" t="s">
        <v>69</v>
      </c>
      <c r="F433" s="9"/>
      <c r="G433" s="10">
        <v>168.97</v>
      </c>
      <c r="H433" s="10">
        <f>(B433*G433)-D433</f>
        <v>7.0399999999999636</v>
      </c>
      <c r="I433" s="9" t="s">
        <v>134</v>
      </c>
      <c r="J433" s="9"/>
      <c r="K433" s="9" t="str">
        <f>IF(B433&lt;&gt;0,"buy "&amp;B433&amp;" "&amp;A433&amp;" @ $"&amp;G433,"")</f>
        <v>buy 11 VRTV @ $168.97</v>
      </c>
      <c r="L433" s="10">
        <f>L432-(G433*B433)</f>
        <v>47536.79</v>
      </c>
      <c r="M433" s="38">
        <f>M432-(G433*B433)</f>
        <v>43198.5</v>
      </c>
      <c r="N433" s="9"/>
      <c r="O433" s="9"/>
      <c r="P433" s="9"/>
      <c r="Q433" s="11"/>
    </row>
    <row r="434" spans="1:17">
      <c r="A434" s="28" t="s">
        <v>184</v>
      </c>
      <c r="B434" s="29">
        <v>23</v>
      </c>
      <c r="C434" s="30">
        <v>86.04</v>
      </c>
      <c r="D434" s="30">
        <f>C434*B434</f>
        <v>1978.92</v>
      </c>
      <c r="E434" s="38" t="s">
        <v>69</v>
      </c>
      <c r="F434" s="29"/>
      <c r="G434" s="30">
        <v>86.38</v>
      </c>
      <c r="H434" s="30">
        <f>(B434*G434)-D434</f>
        <v>7.819999999999709</v>
      </c>
      <c r="I434" s="9" t="s">
        <v>134</v>
      </c>
      <c r="J434" s="9"/>
      <c r="K434" s="9" t="str">
        <f>IF(B434&lt;&gt;0,"buy "&amp;B434&amp;" "&amp;A434&amp;" @ $"&amp;G434,"")</f>
        <v>buy 23 CEIX @ $86.38</v>
      </c>
      <c r="L434" s="10">
        <f>L433-(G434*B434)</f>
        <v>45550.05</v>
      </c>
      <c r="M434" s="46">
        <f>M433-(G434*B434)</f>
        <v>41211.760000000002</v>
      </c>
      <c r="N434" s="47"/>
      <c r="O434" s="47"/>
      <c r="P434" s="47"/>
      <c r="Q434" s="48"/>
    </row>
    <row r="435" spans="1:17">
      <c r="A435" s="14"/>
      <c r="B435" s="9"/>
      <c r="C435" s="10" t="s">
        <v>20</v>
      </c>
      <c r="D435" s="10">
        <f>SUM(D432:D434)</f>
        <v>5228.3500000000004</v>
      </c>
      <c r="E435" s="9"/>
      <c r="F435" s="9"/>
      <c r="G435" s="10" t="s">
        <v>28</v>
      </c>
      <c r="H435" s="10">
        <f>SUM(H432:H434)</f>
        <v>49.319999999999709</v>
      </c>
      <c r="I435" s="9"/>
      <c r="J435" s="9"/>
      <c r="K435" s="9"/>
      <c r="L435" s="10"/>
      <c r="M435" s="9"/>
      <c r="N435" s="9"/>
      <c r="O435" s="9"/>
      <c r="P435" s="9"/>
      <c r="Q435" s="11"/>
    </row>
    <row r="436" spans="1:17">
      <c r="A436" s="14"/>
      <c r="B436" s="9"/>
      <c r="C436" s="10"/>
      <c r="D436" s="10"/>
      <c r="E436" s="9"/>
      <c r="F436" s="9"/>
      <c r="G436" s="10"/>
      <c r="H436" s="10"/>
      <c r="I436" s="9"/>
      <c r="J436" s="9"/>
      <c r="K436" s="9"/>
      <c r="L436" s="10"/>
      <c r="M436" s="12" t="str">
        <f>IF(J427+M434&gt;0,"Credit Surplus","Credit Shortage")</f>
        <v>Credit Surplus</v>
      </c>
      <c r="N436" s="38"/>
      <c r="O436" s="9"/>
      <c r="P436" s="9"/>
      <c r="Q436" s="11"/>
    </row>
    <row r="437" spans="1:17">
      <c r="A437" s="14"/>
      <c r="B437" s="9"/>
      <c r="C437" s="10"/>
      <c r="D437" s="10"/>
      <c r="E437" s="9"/>
      <c r="F437" s="9"/>
      <c r="G437" s="10"/>
      <c r="H437" s="10"/>
      <c r="I437" s="9"/>
      <c r="J437" s="9"/>
      <c r="K437" s="9"/>
      <c r="L437" s="10"/>
      <c r="M437" s="9"/>
      <c r="N437" s="9"/>
      <c r="O437" s="9"/>
      <c r="P437" s="9"/>
      <c r="Q437" s="11"/>
    </row>
    <row r="438" spans="1:17">
      <c r="A438" s="14"/>
      <c r="B438" s="9"/>
      <c r="C438" s="10"/>
      <c r="D438" s="10"/>
      <c r="E438" s="9"/>
      <c r="F438" s="9"/>
      <c r="G438" s="10"/>
      <c r="H438" s="10"/>
      <c r="I438" s="9"/>
      <c r="J438" s="9"/>
      <c r="K438" s="9"/>
      <c r="L438" s="9"/>
      <c r="M438" s="9"/>
      <c r="N438" s="9"/>
      <c r="O438" s="9"/>
      <c r="P438" s="9"/>
      <c r="Q438" s="11"/>
    </row>
    <row r="439" spans="1:17">
      <c r="A439" s="14" t="s">
        <v>23</v>
      </c>
      <c r="B439" s="9"/>
      <c r="C439" s="10"/>
      <c r="D439" s="22">
        <v>2489.61</v>
      </c>
      <c r="E439" s="9" t="s">
        <v>111</v>
      </c>
      <c r="F439" s="9"/>
      <c r="G439" s="10"/>
      <c r="H439" s="10"/>
      <c r="I439" s="9"/>
      <c r="J439" s="9"/>
      <c r="K439" s="9"/>
      <c r="L439" s="9"/>
      <c r="M439" s="9"/>
      <c r="N439" s="9"/>
      <c r="O439" s="9"/>
      <c r="P439" s="9"/>
      <c r="Q439" s="11"/>
    </row>
    <row r="440" spans="1:17">
      <c r="A440" s="14" t="s">
        <v>24</v>
      </c>
      <c r="B440" s="9"/>
      <c r="C440" s="10"/>
      <c r="D440" s="49">
        <f>H427</f>
        <v>-49.860000000000127</v>
      </c>
      <c r="E440" s="9" t="s">
        <v>36</v>
      </c>
      <c r="F440" s="9"/>
      <c r="G440" s="10"/>
      <c r="H440" s="10"/>
      <c r="I440" s="9"/>
      <c r="J440" s="9"/>
      <c r="K440" s="9"/>
      <c r="L440" s="9"/>
      <c r="M440" s="9"/>
      <c r="N440" s="9"/>
      <c r="O440" s="9"/>
      <c r="P440" s="9"/>
      <c r="Q440" s="11"/>
    </row>
    <row r="441" spans="1:17">
      <c r="A441" s="14" t="s">
        <v>25</v>
      </c>
      <c r="B441" s="9"/>
      <c r="C441" s="10"/>
      <c r="D441" s="10">
        <f>D439+D440</f>
        <v>2439.75</v>
      </c>
      <c r="E441" s="9"/>
      <c r="F441" s="9"/>
      <c r="G441" s="10"/>
      <c r="H441" s="10"/>
      <c r="I441" s="9"/>
      <c r="J441" s="9"/>
      <c r="K441" s="9"/>
      <c r="L441" s="9"/>
      <c r="M441" s="9"/>
      <c r="N441" s="9"/>
      <c r="O441" s="9"/>
      <c r="P441" s="9"/>
      <c r="Q441" s="11"/>
    </row>
    <row r="442" spans="1:17">
      <c r="A442" s="14" t="s">
        <v>27</v>
      </c>
      <c r="B442" s="9"/>
      <c r="C442" s="10"/>
      <c r="D442" s="10">
        <f>H435</f>
        <v>49.319999999999709</v>
      </c>
      <c r="E442" s="9" t="s">
        <v>37</v>
      </c>
      <c r="F442" s="9"/>
      <c r="G442" s="10"/>
      <c r="H442" s="10"/>
      <c r="I442" s="9"/>
      <c r="J442" s="9"/>
      <c r="K442" s="9"/>
      <c r="L442" s="9"/>
      <c r="M442" s="9"/>
      <c r="N442" s="9"/>
      <c r="O442" s="9"/>
      <c r="P442" s="9"/>
      <c r="Q442" s="11"/>
    </row>
    <row r="443" spans="1:17">
      <c r="A443" s="14" t="s">
        <v>25</v>
      </c>
      <c r="B443" s="9"/>
      <c r="C443" s="10"/>
      <c r="D443" s="32">
        <f>D441-D442</f>
        <v>2390.4300000000003</v>
      </c>
      <c r="E443" s="20" t="s">
        <v>38</v>
      </c>
      <c r="F443" s="9"/>
      <c r="G443" s="10"/>
      <c r="H443" s="10"/>
      <c r="I443" s="9"/>
      <c r="J443" s="9"/>
      <c r="K443" s="9"/>
      <c r="L443" s="9"/>
      <c r="M443" s="9"/>
      <c r="N443" s="9"/>
      <c r="O443" s="9"/>
      <c r="P443" s="9"/>
      <c r="Q443" s="11"/>
    </row>
    <row r="444" spans="1:17" ht="14.65" thickBot="1">
      <c r="A444" s="16"/>
      <c r="B444" s="17"/>
      <c r="C444" s="18"/>
      <c r="D444" s="18"/>
      <c r="E444" s="17"/>
      <c r="F444" s="17"/>
      <c r="G444" s="18"/>
      <c r="H444" s="18"/>
      <c r="I444" s="17"/>
      <c r="J444" s="17"/>
      <c r="K444" s="17"/>
      <c r="L444" s="17"/>
      <c r="M444" s="17"/>
      <c r="N444" s="17"/>
      <c r="O444" s="17"/>
      <c r="P444" s="17"/>
      <c r="Q444" s="19"/>
    </row>
    <row r="445" spans="1:17" ht="14.65" thickTop="1"/>
    <row r="448" spans="1:17" ht="14.65" thickBot="1"/>
    <row r="449" spans="1:17" ht="14.65" thickTop="1">
      <c r="A449" s="3"/>
      <c r="B449" s="4"/>
      <c r="C449" s="5">
        <v>45138</v>
      </c>
      <c r="D449" s="6"/>
      <c r="E449" s="4"/>
      <c r="F449" s="4"/>
      <c r="G449" s="6"/>
      <c r="H449" s="6"/>
      <c r="I449" s="4"/>
      <c r="J449" s="4"/>
      <c r="K449" s="4"/>
      <c r="L449" s="21" t="s">
        <v>40</v>
      </c>
      <c r="M449" s="4"/>
      <c r="N449" s="4"/>
      <c r="O449" s="4"/>
      <c r="P449" s="4"/>
      <c r="Q449" s="7"/>
    </row>
    <row r="450" spans="1:17">
      <c r="A450" s="8" t="s">
        <v>11</v>
      </c>
      <c r="B450" s="9"/>
      <c r="C450" s="10"/>
      <c r="D450" s="10"/>
      <c r="E450" s="9"/>
      <c r="F450" s="9"/>
      <c r="G450" s="10"/>
      <c r="H450" s="10"/>
      <c r="I450" s="9"/>
      <c r="J450" s="12" t="s">
        <v>68</v>
      </c>
      <c r="K450" s="9"/>
      <c r="L450" s="12" t="s">
        <v>21</v>
      </c>
      <c r="M450" s="12"/>
      <c r="N450" s="9"/>
      <c r="O450" s="9"/>
      <c r="P450" s="9"/>
      <c r="Q450" s="11"/>
    </row>
    <row r="451" spans="1:17">
      <c r="A451" s="8" t="s">
        <v>3</v>
      </c>
      <c r="B451" s="12" t="s">
        <v>6</v>
      </c>
      <c r="C451" s="13" t="s">
        <v>4</v>
      </c>
      <c r="D451" s="13" t="s">
        <v>7</v>
      </c>
      <c r="E451" s="12" t="s">
        <v>16</v>
      </c>
      <c r="F451" s="9"/>
      <c r="G451" s="13" t="s">
        <v>18</v>
      </c>
      <c r="H451" s="13" t="s">
        <v>19</v>
      </c>
      <c r="I451" s="43" t="s">
        <v>133</v>
      </c>
      <c r="J451" s="12" t="s">
        <v>67</v>
      </c>
      <c r="K451" s="9"/>
      <c r="L451" s="22">
        <v>20818.02</v>
      </c>
      <c r="M451" s="9" t="s">
        <v>135</v>
      </c>
      <c r="N451" s="9"/>
      <c r="O451" s="9"/>
      <c r="P451" s="9"/>
      <c r="Q451" s="11"/>
    </row>
    <row r="452" spans="1:17">
      <c r="A452" s="14" t="s">
        <v>183</v>
      </c>
      <c r="B452" s="9">
        <v>128</v>
      </c>
      <c r="C452" s="10">
        <v>12.4</v>
      </c>
      <c r="D452" s="10">
        <f>C452*B452</f>
        <v>1587.2</v>
      </c>
      <c r="E452" s="38" t="s">
        <v>69</v>
      </c>
      <c r="F452" s="9"/>
      <c r="G452" s="10">
        <v>12.06</v>
      </c>
      <c r="H452" s="10">
        <f>(B452*G452)-D452</f>
        <v>-43.519999999999982</v>
      </c>
      <c r="I452" s="9" t="s">
        <v>134</v>
      </c>
      <c r="J452" s="38">
        <f>G452*B452</f>
        <v>1543.68</v>
      </c>
      <c r="K452" s="9" t="str">
        <f>IF(B452&lt;&gt;0,"sell "&amp;B452&amp;" "&amp;A452&amp;" @ $"&amp;G452,"")</f>
        <v>sell 128 TGS @ $12.06</v>
      </c>
      <c r="L452" s="10">
        <f>L451+(G452*B452)</f>
        <v>22361.7</v>
      </c>
      <c r="M452" s="9"/>
      <c r="N452" s="9"/>
      <c r="O452" s="9"/>
      <c r="P452" s="9"/>
      <c r="Q452" s="11"/>
    </row>
    <row r="453" spans="1:17">
      <c r="A453" s="14" t="s">
        <v>85</v>
      </c>
      <c r="B453" s="9">
        <v>17</v>
      </c>
      <c r="C453" s="10">
        <v>94.57</v>
      </c>
      <c r="D453" s="10">
        <f>C453*B453</f>
        <v>1607.6899999999998</v>
      </c>
      <c r="E453" s="38" t="s">
        <v>69</v>
      </c>
      <c r="F453" s="9"/>
      <c r="G453" s="10">
        <v>93</v>
      </c>
      <c r="H453" s="10">
        <f>(B453*G453)-D453</f>
        <v>-26.689999999999827</v>
      </c>
      <c r="I453" s="9" t="s">
        <v>134</v>
      </c>
      <c r="J453" s="38">
        <f>G453*B453</f>
        <v>1581</v>
      </c>
      <c r="K453" s="9" t="str">
        <f t="shared" ref="K453:K454" si="22">IF(B453&lt;&gt;0,"sell "&amp;B453&amp;" "&amp;A453&amp;" @ $"&amp;G453,"")</f>
        <v>sell 17 HURN @ $93</v>
      </c>
      <c r="L453" s="10">
        <f>L452+(G453*B453)</f>
        <v>23942.7</v>
      </c>
      <c r="M453" s="9"/>
      <c r="N453" s="9"/>
      <c r="O453" s="9"/>
      <c r="P453" s="9"/>
      <c r="Q453" s="11"/>
    </row>
    <row r="454" spans="1:17">
      <c r="A454" s="14" t="s">
        <v>117</v>
      </c>
      <c r="B454" s="9">
        <v>27</v>
      </c>
      <c r="C454" s="10">
        <v>52.89</v>
      </c>
      <c r="D454" s="10">
        <f>C454*B454</f>
        <v>1428.03</v>
      </c>
      <c r="E454" s="38" t="s">
        <v>69</v>
      </c>
      <c r="F454" s="9"/>
      <c r="G454" s="10">
        <v>52.72</v>
      </c>
      <c r="H454" s="10">
        <f>(B454*G454)-D454</f>
        <v>-4.5899999999999181</v>
      </c>
      <c r="I454" s="9" t="s">
        <v>134</v>
      </c>
      <c r="J454" s="38">
        <f>G454*B454</f>
        <v>1423.44</v>
      </c>
      <c r="K454" s="9" t="str">
        <f t="shared" si="22"/>
        <v>sell 27 CBZ @ $52.72</v>
      </c>
      <c r="L454" s="10">
        <f>L453+(G454*B454)</f>
        <v>25366.14</v>
      </c>
      <c r="M454" s="9" t="s">
        <v>44</v>
      </c>
      <c r="N454" s="9"/>
      <c r="O454" s="9"/>
      <c r="P454" s="9"/>
      <c r="Q454" s="11"/>
    </row>
    <row r="455" spans="1:17">
      <c r="A455" s="14"/>
      <c r="B455" s="9"/>
      <c r="C455" s="10" t="s">
        <v>20</v>
      </c>
      <c r="D455" s="10">
        <f>SUM(D452:D454)</f>
        <v>4622.92</v>
      </c>
      <c r="E455" s="9"/>
      <c r="F455" s="9"/>
      <c r="G455" s="41"/>
      <c r="H455" s="10">
        <f>SUM(H452:H454)</f>
        <v>-74.799999999999727</v>
      </c>
      <c r="I455" s="9"/>
      <c r="J455" s="38">
        <f>SUM(J452:J454)</f>
        <v>4548.1200000000008</v>
      </c>
      <c r="K455" s="9"/>
      <c r="L455" s="10"/>
      <c r="M455" s="9"/>
      <c r="N455" s="9"/>
      <c r="O455" s="9"/>
      <c r="P455" s="9"/>
      <c r="Q455" s="11"/>
    </row>
    <row r="456" spans="1:17">
      <c r="A456" s="14"/>
      <c r="B456" s="9"/>
      <c r="C456" s="10"/>
      <c r="D456" s="10"/>
      <c r="E456" s="9"/>
      <c r="F456" s="9"/>
      <c r="G456" s="42"/>
      <c r="H456" s="39"/>
      <c r="I456" s="9"/>
      <c r="J456" s="9"/>
      <c r="K456" s="9"/>
      <c r="L456" s="10"/>
      <c r="M456" s="9"/>
      <c r="N456" s="9"/>
      <c r="O456" s="9"/>
      <c r="P456" s="9"/>
      <c r="Q456" s="11"/>
    </row>
    <row r="457" spans="1:17">
      <c r="A457" s="14"/>
      <c r="B457" s="9"/>
      <c r="C457" s="10"/>
      <c r="D457" s="10"/>
      <c r="E457" s="20"/>
      <c r="F457" s="9"/>
      <c r="G457" s="41"/>
      <c r="H457" s="10"/>
      <c r="I457" s="9"/>
      <c r="J457" s="9"/>
      <c r="K457" s="9"/>
      <c r="L457" s="10"/>
      <c r="M457" s="12" t="s">
        <v>41</v>
      </c>
      <c r="N457" s="9"/>
      <c r="O457" s="9"/>
      <c r="P457" s="9"/>
      <c r="Q457" s="11"/>
    </row>
    <row r="458" spans="1:17">
      <c r="A458" s="8"/>
      <c r="B458" s="9"/>
      <c r="C458" s="10"/>
      <c r="D458" s="10"/>
      <c r="E458" s="20"/>
      <c r="F458" s="9"/>
      <c r="G458" s="41"/>
      <c r="H458" s="10"/>
      <c r="I458" s="9"/>
      <c r="J458" s="9"/>
      <c r="K458" s="9"/>
      <c r="L458" s="10"/>
      <c r="M458" s="12" t="s">
        <v>42</v>
      </c>
      <c r="N458" s="9"/>
      <c r="O458" s="9"/>
      <c r="P458" s="9"/>
      <c r="Q458" s="11"/>
    </row>
    <row r="459" spans="1:17">
      <c r="A459" s="8"/>
      <c r="B459" s="12" t="s">
        <v>6</v>
      </c>
      <c r="C459" s="13" t="s">
        <v>4</v>
      </c>
      <c r="D459" s="13" t="s">
        <v>5</v>
      </c>
      <c r="E459" s="23" t="s">
        <v>16</v>
      </c>
      <c r="F459" s="9"/>
      <c r="G459" s="43" t="s">
        <v>18</v>
      </c>
      <c r="H459" s="13" t="s">
        <v>19</v>
      </c>
      <c r="I459" s="9"/>
      <c r="J459" s="9"/>
      <c r="K459" s="9"/>
      <c r="L459" s="10"/>
      <c r="M459" s="38">
        <f>L451</f>
        <v>20818.02</v>
      </c>
      <c r="N459" s="9"/>
      <c r="O459" s="9"/>
      <c r="P459" s="9"/>
      <c r="Q459" s="11"/>
    </row>
    <row r="460" spans="1:17">
      <c r="A460" s="14" t="s">
        <v>194</v>
      </c>
      <c r="B460" s="9">
        <v>212</v>
      </c>
      <c r="C460" s="10">
        <v>8.7799999999999994</v>
      </c>
      <c r="D460" s="10">
        <f>C460*B460</f>
        <v>1861.36</v>
      </c>
      <c r="E460" s="38" t="s">
        <v>69</v>
      </c>
      <c r="F460" s="9"/>
      <c r="G460" s="10">
        <v>8.68</v>
      </c>
      <c r="H460" s="10">
        <f>(B460*G460)-D460</f>
        <v>-21.200000000000045</v>
      </c>
      <c r="I460" s="9" t="s">
        <v>134</v>
      </c>
      <c r="J460" s="9"/>
      <c r="K460" s="9" t="str">
        <f>IF(B460&lt;&gt;0,"buy "&amp;B460&amp;" "&amp;A460&amp;" @ $"&amp;G460,"")</f>
        <v>buy 212 BORR @ $8.68</v>
      </c>
      <c r="L460" s="10">
        <f>L454-(G460*B460)</f>
        <v>23525.98</v>
      </c>
      <c r="M460" s="38">
        <f>L451-(G460*B460)</f>
        <v>18977.86</v>
      </c>
      <c r="N460" s="9"/>
      <c r="O460" s="9"/>
      <c r="P460" s="9"/>
      <c r="Q460" s="11"/>
    </row>
    <row r="461" spans="1:17">
      <c r="A461" s="14" t="s">
        <v>152</v>
      </c>
      <c r="B461" s="9">
        <v>11</v>
      </c>
      <c r="C461" s="10">
        <v>158.66999999999999</v>
      </c>
      <c r="D461" s="10">
        <f>C461*B461</f>
        <v>1745.37</v>
      </c>
      <c r="E461" s="38" t="s">
        <v>69</v>
      </c>
      <c r="F461" s="9"/>
      <c r="G461" s="10">
        <v>157.43</v>
      </c>
      <c r="H461" s="10">
        <f>(B461*G461)-D461</f>
        <v>-13.639999999999873</v>
      </c>
      <c r="I461" s="9" t="s">
        <v>134</v>
      </c>
      <c r="J461" s="9"/>
      <c r="K461" s="9" t="str">
        <f>IF(B461&lt;&gt;0,"buy "&amp;B461&amp;" "&amp;A461&amp;" @ $"&amp;G461,"")</f>
        <v>buy 11 ATKR @ $157.43</v>
      </c>
      <c r="L461" s="10">
        <f>L460-(G461*B461)</f>
        <v>21794.25</v>
      </c>
      <c r="M461" s="38">
        <f>M460-(G461*B461)</f>
        <v>17246.13</v>
      </c>
      <c r="N461" s="9"/>
      <c r="O461" s="9"/>
      <c r="P461" s="9"/>
      <c r="Q461" s="11"/>
    </row>
    <row r="462" spans="1:17">
      <c r="A462" s="28" t="s">
        <v>203</v>
      </c>
      <c r="B462" s="29">
        <v>4</v>
      </c>
      <c r="C462" s="30">
        <v>451.7</v>
      </c>
      <c r="D462" s="30">
        <f>C462*B462</f>
        <v>1806.8</v>
      </c>
      <c r="E462" s="38" t="s">
        <v>69</v>
      </c>
      <c r="F462" s="29"/>
      <c r="G462" s="30">
        <v>450.68</v>
      </c>
      <c r="H462" s="30">
        <f>(B462*G462)-D462</f>
        <v>-4.0799999999999272</v>
      </c>
      <c r="I462" s="9" t="s">
        <v>134</v>
      </c>
      <c r="J462" s="9"/>
      <c r="K462" s="9" t="str">
        <f>IF(B462&lt;&gt;0,"buy "&amp;B462&amp;" "&amp;A462&amp;" @ $"&amp;G462,"")</f>
        <v>buy 4 NEU @ $450.68</v>
      </c>
      <c r="L462" s="10">
        <f>L461-(G462*B462)</f>
        <v>19991.53</v>
      </c>
      <c r="M462" s="46">
        <f>M461-(G462*B462)</f>
        <v>15443.410000000002</v>
      </c>
      <c r="N462" s="47"/>
      <c r="O462" s="47"/>
      <c r="P462" s="47"/>
      <c r="Q462" s="48"/>
    </row>
    <row r="463" spans="1:17">
      <c r="A463" s="14"/>
      <c r="B463" s="9"/>
      <c r="C463" s="10" t="s">
        <v>20</v>
      </c>
      <c r="D463" s="10">
        <f>SUM(D460:D462)</f>
        <v>5413.53</v>
      </c>
      <c r="E463" s="9"/>
      <c r="F463" s="9"/>
      <c r="G463" s="10" t="s">
        <v>28</v>
      </c>
      <c r="H463" s="10">
        <f>SUM(H460:H462)</f>
        <v>-38.919999999999845</v>
      </c>
      <c r="I463" s="9"/>
      <c r="J463" s="9"/>
      <c r="K463" s="9"/>
      <c r="L463" s="10"/>
      <c r="M463" s="9"/>
      <c r="N463" s="9"/>
      <c r="O463" s="9"/>
      <c r="P463" s="9"/>
      <c r="Q463" s="11"/>
    </row>
    <row r="464" spans="1:17">
      <c r="A464" s="14"/>
      <c r="B464" s="9"/>
      <c r="C464" s="10"/>
      <c r="D464" s="10"/>
      <c r="E464" s="9"/>
      <c r="F464" s="9"/>
      <c r="G464" s="10"/>
      <c r="H464" s="10"/>
      <c r="I464" s="9"/>
      <c r="J464" s="9"/>
      <c r="K464" s="9"/>
      <c r="L464" s="10"/>
      <c r="M464" s="12" t="str">
        <f>IF(J455+M462&gt;0,"Credit Surplus","Credit Shortage")</f>
        <v>Credit Surplus</v>
      </c>
      <c r="N464" s="38"/>
      <c r="O464" s="9"/>
      <c r="P464" s="9"/>
      <c r="Q464" s="11"/>
    </row>
    <row r="465" spans="1:17">
      <c r="A465" s="14"/>
      <c r="B465" s="9"/>
      <c r="C465" s="10"/>
      <c r="D465" s="10"/>
      <c r="E465" s="9"/>
      <c r="F465" s="9"/>
      <c r="G465" s="10"/>
      <c r="H465" s="10"/>
      <c r="I465" s="9"/>
      <c r="J465" s="9"/>
      <c r="K465" s="9"/>
      <c r="L465" s="10"/>
      <c r="M465" s="9"/>
      <c r="N465" s="9"/>
      <c r="O465" s="9"/>
      <c r="P465" s="9"/>
      <c r="Q465" s="11"/>
    </row>
    <row r="466" spans="1:17">
      <c r="A466" s="14"/>
      <c r="B466" s="9"/>
      <c r="C466" s="10"/>
      <c r="D466" s="10"/>
      <c r="E466" s="9"/>
      <c r="F466" s="9"/>
      <c r="G466" s="10"/>
      <c r="H466" s="10"/>
      <c r="I466" s="9"/>
      <c r="J466" s="9"/>
      <c r="K466" s="9"/>
      <c r="L466" s="9"/>
      <c r="M466" s="9"/>
      <c r="N466" s="9"/>
      <c r="O466" s="9"/>
      <c r="P466" s="9"/>
      <c r="Q466" s="11"/>
    </row>
    <row r="467" spans="1:17">
      <c r="A467" s="14" t="s">
        <v>23</v>
      </c>
      <c r="B467" s="9"/>
      <c r="C467" s="10"/>
      <c r="D467" s="22">
        <v>2365.69</v>
      </c>
      <c r="E467" s="9" t="s">
        <v>111</v>
      </c>
      <c r="F467" s="9"/>
      <c r="G467" s="10"/>
      <c r="H467" s="10"/>
      <c r="I467" s="9"/>
      <c r="J467" s="9"/>
      <c r="K467" s="9"/>
      <c r="L467" s="9"/>
      <c r="M467" s="9"/>
      <c r="N467" s="9"/>
      <c r="O467" s="9"/>
      <c r="P467" s="9"/>
      <c r="Q467" s="11"/>
    </row>
    <row r="468" spans="1:17">
      <c r="A468" s="14" t="s">
        <v>24</v>
      </c>
      <c r="B468" s="9"/>
      <c r="C468" s="10"/>
      <c r="D468" s="49">
        <f>H455</f>
        <v>-74.799999999999727</v>
      </c>
      <c r="E468" s="9" t="s">
        <v>36</v>
      </c>
      <c r="F468" s="9"/>
      <c r="G468" s="10"/>
      <c r="H468" s="10"/>
      <c r="I468" s="9"/>
      <c r="J468" s="9"/>
      <c r="K468" s="9"/>
      <c r="L468" s="9"/>
      <c r="M468" s="9"/>
      <c r="N468" s="9"/>
      <c r="O468" s="9"/>
      <c r="P468" s="9"/>
      <c r="Q468" s="11"/>
    </row>
    <row r="469" spans="1:17">
      <c r="A469" s="14" t="s">
        <v>25</v>
      </c>
      <c r="B469" s="9"/>
      <c r="C469" s="10"/>
      <c r="D469" s="10">
        <f>D467+D468</f>
        <v>2290.8900000000003</v>
      </c>
      <c r="E469" s="9"/>
      <c r="F469" s="9"/>
      <c r="G469" s="10"/>
      <c r="H469" s="10"/>
      <c r="I469" s="9"/>
      <c r="J469" s="9"/>
      <c r="K469" s="9"/>
      <c r="L469" s="9"/>
      <c r="M469" s="9"/>
      <c r="N469" s="9"/>
      <c r="O469" s="9"/>
      <c r="P469" s="9"/>
      <c r="Q469" s="11"/>
    </row>
    <row r="470" spans="1:17">
      <c r="A470" s="14" t="s">
        <v>27</v>
      </c>
      <c r="B470" s="9"/>
      <c r="C470" s="10"/>
      <c r="D470" s="10">
        <f>H463</f>
        <v>-38.919999999999845</v>
      </c>
      <c r="E470" s="9" t="s">
        <v>37</v>
      </c>
      <c r="F470" s="9"/>
      <c r="G470" s="10"/>
      <c r="H470" s="10"/>
      <c r="I470" s="9"/>
      <c r="J470" s="9"/>
      <c r="K470" s="9"/>
      <c r="L470" s="9"/>
      <c r="M470" s="9"/>
      <c r="N470" s="9"/>
      <c r="O470" s="9"/>
      <c r="P470" s="9"/>
      <c r="Q470" s="11"/>
    </row>
    <row r="471" spans="1:17">
      <c r="A471" s="14" t="s">
        <v>25</v>
      </c>
      <c r="B471" s="9"/>
      <c r="C471" s="10"/>
      <c r="D471" s="32">
        <f>D469-D470</f>
        <v>2329.8100000000004</v>
      </c>
      <c r="E471" s="20" t="s">
        <v>38</v>
      </c>
      <c r="F471" s="9"/>
      <c r="G471" s="10"/>
      <c r="H471" s="10"/>
      <c r="I471" s="9"/>
      <c r="J471" s="9"/>
      <c r="K471" s="9"/>
      <c r="L471" s="9"/>
      <c r="M471" s="9"/>
      <c r="N471" s="9"/>
      <c r="O471" s="9"/>
      <c r="P471" s="9"/>
      <c r="Q471" s="11"/>
    </row>
    <row r="472" spans="1:17" ht="14.65" thickBot="1">
      <c r="A472" s="16"/>
      <c r="B472" s="17"/>
      <c r="C472" s="18"/>
      <c r="D472" s="18"/>
      <c r="E472" s="17"/>
      <c r="F472" s="17"/>
      <c r="G472" s="18"/>
      <c r="H472" s="18"/>
      <c r="I472" s="17"/>
      <c r="J472" s="17"/>
      <c r="K472" s="17"/>
      <c r="L472" s="17"/>
      <c r="M472" s="17"/>
      <c r="N472" s="17"/>
      <c r="O472" s="17"/>
      <c r="P472" s="17"/>
      <c r="Q472" s="19"/>
    </row>
    <row r="473" spans="1:17" ht="14.65" thickTop="1"/>
    <row r="476" spans="1:17" ht="14.65" thickBot="1"/>
    <row r="477" spans="1:17" ht="14.65" thickTop="1">
      <c r="A477" s="3"/>
      <c r="B477" s="4"/>
      <c r="C477" s="5">
        <v>45107</v>
      </c>
      <c r="D477" s="6"/>
      <c r="E477" s="4"/>
      <c r="F477" s="4"/>
      <c r="G477" s="6"/>
      <c r="H477" s="6"/>
      <c r="I477" s="4"/>
      <c r="J477" s="4"/>
      <c r="K477" s="4"/>
      <c r="L477" s="21" t="s">
        <v>40</v>
      </c>
      <c r="M477" s="4"/>
      <c r="N477" s="4"/>
      <c r="O477" s="4"/>
      <c r="P477" s="4"/>
      <c r="Q477" s="7"/>
    </row>
    <row r="478" spans="1:17">
      <c r="A478" s="8" t="s">
        <v>11</v>
      </c>
      <c r="B478" s="9"/>
      <c r="C478" s="10"/>
      <c r="D478" s="10"/>
      <c r="E478" s="9"/>
      <c r="F478" s="9"/>
      <c r="G478" s="10"/>
      <c r="H478" s="10"/>
      <c r="I478" s="9"/>
      <c r="J478" s="12" t="s">
        <v>68</v>
      </c>
      <c r="K478" s="9"/>
      <c r="L478" s="12" t="s">
        <v>21</v>
      </c>
      <c r="M478" s="12"/>
      <c r="N478" s="9"/>
      <c r="O478" s="9"/>
      <c r="P478" s="9"/>
      <c r="Q478" s="11"/>
    </row>
    <row r="479" spans="1:17">
      <c r="A479" s="8" t="s">
        <v>3</v>
      </c>
      <c r="B479" s="12" t="s">
        <v>6</v>
      </c>
      <c r="C479" s="13" t="s">
        <v>4</v>
      </c>
      <c r="D479" s="13" t="s">
        <v>7</v>
      </c>
      <c r="E479" s="12" t="s">
        <v>16</v>
      </c>
      <c r="F479" s="9"/>
      <c r="G479" s="13" t="s">
        <v>18</v>
      </c>
      <c r="H479" s="13" t="s">
        <v>19</v>
      </c>
      <c r="I479" s="43" t="s">
        <v>133</v>
      </c>
      <c r="J479" s="12" t="s">
        <v>67</v>
      </c>
      <c r="K479" s="9"/>
      <c r="L479" s="22">
        <v>19441</v>
      </c>
      <c r="M479" s="9" t="s">
        <v>135</v>
      </c>
      <c r="N479" s="9"/>
      <c r="O479" s="9"/>
      <c r="P479" s="9"/>
      <c r="Q479" s="11"/>
    </row>
    <row r="480" spans="1:17">
      <c r="A480" s="14" t="s">
        <v>196</v>
      </c>
      <c r="B480" s="9">
        <v>7</v>
      </c>
      <c r="C480" s="10">
        <v>240.17</v>
      </c>
      <c r="D480" s="10">
        <f>C480*B480</f>
        <v>1681.1899999999998</v>
      </c>
      <c r="E480" s="38" t="s">
        <v>46</v>
      </c>
      <c r="F480" s="9"/>
      <c r="G480" s="10">
        <v>241.97</v>
      </c>
      <c r="H480" s="10">
        <f>(B480*G480)-D480</f>
        <v>12.600000000000136</v>
      </c>
      <c r="I480" s="9" t="s">
        <v>134</v>
      </c>
      <c r="J480" s="38">
        <f>G480*B480</f>
        <v>1693.79</v>
      </c>
      <c r="K480" s="9" t="str">
        <f>IF(B480&lt;&gt;0,"sell "&amp;B480&amp;" "&amp;A480&amp;" @ $"&amp;G480,"")</f>
        <v>sell 7 MEDP @ $241.97</v>
      </c>
      <c r="L480" s="10">
        <f>L479+(G480*B480)</f>
        <v>21134.79</v>
      </c>
      <c r="M480" s="9"/>
      <c r="N480" s="9"/>
      <c r="O480" s="9"/>
      <c r="P480" s="9"/>
      <c r="Q480" s="11"/>
    </row>
    <row r="481" spans="1:17">
      <c r="A481" s="14" t="s">
        <v>197</v>
      </c>
      <c r="B481" s="9">
        <v>13</v>
      </c>
      <c r="C481" s="10">
        <v>110.77</v>
      </c>
      <c r="D481" s="10">
        <f>C481*B481</f>
        <v>1440.01</v>
      </c>
      <c r="E481" s="38" t="s">
        <v>46</v>
      </c>
      <c r="F481" s="9"/>
      <c r="G481" s="10">
        <v>109.73</v>
      </c>
      <c r="H481" s="10">
        <f>(B481*G481)-D481</f>
        <v>-13.519999999999982</v>
      </c>
      <c r="I481" s="9" t="s">
        <v>134</v>
      </c>
      <c r="J481" s="38">
        <f>G481*B481</f>
        <v>1426.49</v>
      </c>
      <c r="K481" s="9" t="str">
        <f t="shared" ref="K481:K482" si="23">IF(B481&lt;&gt;0,"sell "&amp;B481&amp;" "&amp;A481&amp;" @ $"&amp;G481,"")</f>
        <v>sell 13 NVEE @ $109.73</v>
      </c>
      <c r="L481" s="10">
        <f>L480+(G481*B481)</f>
        <v>22561.280000000002</v>
      </c>
      <c r="M481" s="9"/>
      <c r="N481" s="9"/>
      <c r="O481" s="9"/>
      <c r="P481" s="9"/>
      <c r="Q481" s="11"/>
    </row>
    <row r="482" spans="1:17">
      <c r="A482" s="14" t="s">
        <v>198</v>
      </c>
      <c r="B482" s="9">
        <v>54</v>
      </c>
      <c r="C482" s="10">
        <v>29.75</v>
      </c>
      <c r="D482" s="10">
        <f>C482*B482</f>
        <v>1606.5</v>
      </c>
      <c r="E482" s="38" t="s">
        <v>46</v>
      </c>
      <c r="F482" s="9"/>
      <c r="G482" s="10">
        <v>29.86</v>
      </c>
      <c r="H482" s="10">
        <f>(B482*G482)-D482</f>
        <v>5.9400000000000546</v>
      </c>
      <c r="I482" s="9" t="s">
        <v>134</v>
      </c>
      <c r="J482" s="38">
        <f>G482*B482</f>
        <v>1612.44</v>
      </c>
      <c r="K482" s="9" t="str">
        <f t="shared" si="23"/>
        <v>sell 54 AMKR @ $29.86</v>
      </c>
      <c r="L482" s="10">
        <f>L481+(G482*B482)</f>
        <v>24173.72</v>
      </c>
      <c r="M482" s="9" t="s">
        <v>44</v>
      </c>
      <c r="N482" s="9"/>
      <c r="O482" s="9"/>
      <c r="P482" s="9"/>
      <c r="Q482" s="11"/>
    </row>
    <row r="483" spans="1:17">
      <c r="A483" s="14"/>
      <c r="B483" s="9"/>
      <c r="C483" s="10" t="s">
        <v>20</v>
      </c>
      <c r="D483" s="10">
        <f>SUM(D480:D482)</f>
        <v>4727.7</v>
      </c>
      <c r="E483" s="9"/>
      <c r="F483" s="9"/>
      <c r="G483" s="41"/>
      <c r="H483" s="10">
        <f>SUM(H480:H482)</f>
        <v>5.0200000000002092</v>
      </c>
      <c r="I483" s="9"/>
      <c r="J483" s="38">
        <f>SUM(J480:J482)</f>
        <v>4732.7199999999993</v>
      </c>
      <c r="K483" s="9"/>
      <c r="L483" s="10"/>
      <c r="M483" s="9"/>
      <c r="N483" s="9"/>
      <c r="O483" s="9"/>
      <c r="P483" s="9"/>
      <c r="Q483" s="11"/>
    </row>
    <row r="484" spans="1:17">
      <c r="A484" s="14"/>
      <c r="B484" s="9"/>
      <c r="C484" s="10"/>
      <c r="D484" s="10"/>
      <c r="E484" s="9"/>
      <c r="F484" s="9"/>
      <c r="G484" s="42"/>
      <c r="H484" s="39"/>
      <c r="I484" s="9"/>
      <c r="J484" s="9"/>
      <c r="K484" s="9"/>
      <c r="L484" s="10"/>
      <c r="M484" s="9"/>
      <c r="N484" s="9"/>
      <c r="O484" s="9"/>
      <c r="P484" s="9"/>
      <c r="Q484" s="11"/>
    </row>
    <row r="485" spans="1:17">
      <c r="A485" s="14"/>
      <c r="B485" s="9"/>
      <c r="C485" s="10"/>
      <c r="D485" s="10"/>
      <c r="E485" s="20"/>
      <c r="F485" s="9"/>
      <c r="G485" s="41"/>
      <c r="H485" s="10"/>
      <c r="I485" s="9"/>
      <c r="J485" s="9"/>
      <c r="K485" s="9"/>
      <c r="L485" s="10"/>
      <c r="M485" s="12" t="s">
        <v>41</v>
      </c>
      <c r="N485" s="9"/>
      <c r="O485" s="9"/>
      <c r="P485" s="9"/>
      <c r="Q485" s="11"/>
    </row>
    <row r="486" spans="1:17">
      <c r="A486" s="8"/>
      <c r="B486" s="9"/>
      <c r="C486" s="10"/>
      <c r="D486" s="10"/>
      <c r="E486" s="20"/>
      <c r="F486" s="9"/>
      <c r="G486" s="41"/>
      <c r="H486" s="10"/>
      <c r="I486" s="9"/>
      <c r="J486" s="9"/>
      <c r="K486" s="9"/>
      <c r="L486" s="10"/>
      <c r="M486" s="12" t="s">
        <v>42</v>
      </c>
      <c r="N486" s="9"/>
      <c r="O486" s="9"/>
      <c r="P486" s="9"/>
      <c r="Q486" s="11"/>
    </row>
    <row r="487" spans="1:17">
      <c r="A487" s="8"/>
      <c r="B487" s="12" t="s">
        <v>6</v>
      </c>
      <c r="C487" s="13" t="s">
        <v>4</v>
      </c>
      <c r="D487" s="13" t="s">
        <v>5</v>
      </c>
      <c r="E487" s="23" t="s">
        <v>16</v>
      </c>
      <c r="F487" s="9"/>
      <c r="G487" s="43" t="s">
        <v>18</v>
      </c>
      <c r="H487" s="13" t="s">
        <v>19</v>
      </c>
      <c r="I487" s="9"/>
      <c r="J487" s="9"/>
      <c r="K487" s="9"/>
      <c r="L487" s="10"/>
      <c r="M487" s="38">
        <f>L479</f>
        <v>19441</v>
      </c>
      <c r="N487" s="9"/>
      <c r="O487" s="9"/>
      <c r="P487" s="9"/>
      <c r="Q487" s="11"/>
    </row>
    <row r="488" spans="1:17">
      <c r="A488" s="14" t="s">
        <v>160</v>
      </c>
      <c r="B488" s="9">
        <v>12</v>
      </c>
      <c r="C488" s="10">
        <v>135.22999999999999</v>
      </c>
      <c r="D488" s="10">
        <f>C488*B488</f>
        <v>1622.7599999999998</v>
      </c>
      <c r="E488" s="38" t="s">
        <v>46</v>
      </c>
      <c r="F488" s="9"/>
      <c r="G488" s="10">
        <v>135.15</v>
      </c>
      <c r="H488" s="10">
        <f>(B488*G488)-D488</f>
        <v>-0.95999999999958163</v>
      </c>
      <c r="I488" s="9" t="s">
        <v>134</v>
      </c>
      <c r="J488" s="9"/>
      <c r="K488" s="9" t="str">
        <f>IF(B488&lt;&gt;0,"buy "&amp;B488&amp;" "&amp;A488&amp;" @ $"&amp;G488,"")</f>
        <v>buy 12 IPAR @ $135.15</v>
      </c>
      <c r="L488" s="10">
        <f>L482-(G488*B488)</f>
        <v>22551.920000000002</v>
      </c>
      <c r="M488" s="38">
        <f>L479-(G488*B488)</f>
        <v>17819.2</v>
      </c>
      <c r="N488" s="9"/>
      <c r="O488" s="9"/>
      <c r="P488" s="9"/>
      <c r="Q488" s="11"/>
    </row>
    <row r="489" spans="1:17">
      <c r="A489" s="14" t="s">
        <v>202</v>
      </c>
      <c r="B489" s="9">
        <v>15</v>
      </c>
      <c r="C489" s="10">
        <v>109.85</v>
      </c>
      <c r="D489" s="10">
        <f>C489*B489</f>
        <v>1647.75</v>
      </c>
      <c r="E489" s="38" t="s">
        <v>46</v>
      </c>
      <c r="F489" s="9"/>
      <c r="G489" s="10">
        <v>109.01</v>
      </c>
      <c r="H489" s="10">
        <f>(B489*G489)-D489</f>
        <v>-12.599999999999909</v>
      </c>
      <c r="I489" s="9" t="s">
        <v>134</v>
      </c>
      <c r="J489" s="9"/>
      <c r="K489" s="9" t="str">
        <f>IF(B489&lt;&gt;0,"buy "&amp;B489&amp;" "&amp;A489&amp;" @ $"&amp;G489,"")</f>
        <v>buy 15 GE @ $109.01</v>
      </c>
      <c r="L489" s="10">
        <f>L488-(G489*B489)</f>
        <v>20916.77</v>
      </c>
      <c r="M489" s="38">
        <f>M488-(G489*B489)</f>
        <v>16184.050000000001</v>
      </c>
      <c r="N489" s="9"/>
      <c r="O489" s="9"/>
      <c r="P489" s="9"/>
      <c r="Q489" s="11"/>
    </row>
    <row r="490" spans="1:17">
      <c r="A490" s="28" t="s">
        <v>74</v>
      </c>
      <c r="B490" s="29">
        <v>17</v>
      </c>
      <c r="C490" s="30">
        <v>95.46</v>
      </c>
      <c r="D490" s="30">
        <f>C490*B490</f>
        <v>1622.82</v>
      </c>
      <c r="E490" s="38" t="s">
        <v>46</v>
      </c>
      <c r="F490" s="29"/>
      <c r="G490" s="30">
        <v>94.86</v>
      </c>
      <c r="H490" s="30">
        <f>(B490*G490)-D490</f>
        <v>-10.200000000000045</v>
      </c>
      <c r="I490" s="9" t="s">
        <v>134</v>
      </c>
      <c r="J490" s="9"/>
      <c r="K490" s="9" t="str">
        <f>IF(B490&lt;&gt;0,"buy "&amp;B490&amp;" "&amp;A490&amp;" @ $"&amp;G490,"")</f>
        <v>buy 17 ENSG @ $94.86</v>
      </c>
      <c r="L490" s="10">
        <f>L489-(G490*B490)</f>
        <v>19304.150000000001</v>
      </c>
      <c r="M490" s="46">
        <f>M489-(G490*B490)</f>
        <v>14571.43</v>
      </c>
      <c r="N490" s="47"/>
      <c r="O490" s="47"/>
      <c r="P490" s="47"/>
      <c r="Q490" s="48"/>
    </row>
    <row r="491" spans="1:17">
      <c r="A491" s="14"/>
      <c r="B491" s="9"/>
      <c r="C491" s="10" t="s">
        <v>20</v>
      </c>
      <c r="D491" s="10">
        <f>SUM(D488:D490)</f>
        <v>4893.33</v>
      </c>
      <c r="E491" s="9"/>
      <c r="F491" s="9"/>
      <c r="G491" s="10" t="s">
        <v>28</v>
      </c>
      <c r="H491" s="10">
        <f>SUM(H488:H490)</f>
        <v>-23.759999999999536</v>
      </c>
      <c r="I491" s="9"/>
      <c r="J491" s="9"/>
      <c r="K491" s="9"/>
      <c r="L491" s="10"/>
      <c r="M491" s="9"/>
      <c r="N491" s="9"/>
      <c r="O491" s="9"/>
      <c r="P491" s="9"/>
      <c r="Q491" s="11"/>
    </row>
    <row r="492" spans="1:17">
      <c r="A492" s="14"/>
      <c r="B492" s="9"/>
      <c r="C492" s="10"/>
      <c r="D492" s="10"/>
      <c r="E492" s="9"/>
      <c r="F492" s="9"/>
      <c r="G492" s="10"/>
      <c r="H492" s="10"/>
      <c r="I492" s="9"/>
      <c r="J492" s="9"/>
      <c r="K492" s="9"/>
      <c r="L492" s="10"/>
      <c r="M492" s="12" t="str">
        <f>IF(J483+M490&gt;0,"Credit Surplus","Credit Shortage")</f>
        <v>Credit Surplus</v>
      </c>
      <c r="N492" s="38"/>
      <c r="O492" s="9"/>
      <c r="P492" s="9"/>
      <c r="Q492" s="11"/>
    </row>
    <row r="493" spans="1:17">
      <c r="A493" s="14"/>
      <c r="B493" s="9"/>
      <c r="C493" s="10"/>
      <c r="D493" s="10"/>
      <c r="E493" s="9"/>
      <c r="F493" s="9"/>
      <c r="G493" s="10"/>
      <c r="H493" s="10"/>
      <c r="I493" s="9"/>
      <c r="J493" s="9"/>
      <c r="K493" s="9"/>
      <c r="L493" s="10"/>
      <c r="M493" s="9"/>
      <c r="N493" s="9"/>
      <c r="O493" s="9"/>
      <c r="P493" s="9"/>
      <c r="Q493" s="11"/>
    </row>
    <row r="494" spans="1:17">
      <c r="A494" s="14"/>
      <c r="B494" s="9"/>
      <c r="C494" s="10"/>
      <c r="D494" s="10"/>
      <c r="E494" s="9"/>
      <c r="F494" s="9"/>
      <c r="G494" s="10"/>
      <c r="H494" s="10"/>
      <c r="I494" s="9"/>
      <c r="J494" s="9"/>
      <c r="K494" s="9"/>
      <c r="L494" s="9"/>
      <c r="M494" s="9"/>
      <c r="N494" s="9"/>
      <c r="O494" s="9"/>
      <c r="P494" s="9"/>
      <c r="Q494" s="11"/>
    </row>
    <row r="495" spans="1:17">
      <c r="A495" s="14" t="s">
        <v>23</v>
      </c>
      <c r="B495" s="9"/>
      <c r="C495" s="10"/>
      <c r="D495" s="22">
        <v>1627.52</v>
      </c>
      <c r="E495" s="9" t="s">
        <v>111</v>
      </c>
      <c r="F495" s="9"/>
      <c r="G495" s="10"/>
      <c r="H495" s="10"/>
      <c r="I495" s="9"/>
      <c r="J495" s="9"/>
      <c r="K495" s="9"/>
      <c r="L495" s="9"/>
      <c r="M495" s="9"/>
      <c r="N495" s="9"/>
      <c r="O495" s="9"/>
      <c r="P495" s="9"/>
      <c r="Q495" s="11"/>
    </row>
    <row r="496" spans="1:17">
      <c r="A496" s="14" t="s">
        <v>24</v>
      </c>
      <c r="B496" s="9"/>
      <c r="C496" s="10"/>
      <c r="D496" s="49">
        <f>H483</f>
        <v>5.0200000000002092</v>
      </c>
      <c r="E496" s="9" t="s">
        <v>36</v>
      </c>
      <c r="F496" s="9"/>
      <c r="G496" s="10"/>
      <c r="H496" s="10"/>
      <c r="I496" s="9"/>
      <c r="J496" s="9"/>
      <c r="K496" s="9"/>
      <c r="L496" s="9"/>
      <c r="M496" s="9"/>
      <c r="N496" s="9"/>
      <c r="O496" s="9"/>
      <c r="P496" s="9"/>
      <c r="Q496" s="11"/>
    </row>
    <row r="497" spans="1:17">
      <c r="A497" s="14" t="s">
        <v>25</v>
      </c>
      <c r="B497" s="9"/>
      <c r="C497" s="10"/>
      <c r="D497" s="10">
        <f>D495+D496</f>
        <v>1632.5400000000002</v>
      </c>
      <c r="E497" s="9"/>
      <c r="F497" s="9"/>
      <c r="G497" s="10"/>
      <c r="H497" s="10"/>
      <c r="I497" s="9"/>
      <c r="J497" s="9"/>
      <c r="K497" s="9"/>
      <c r="L497" s="9"/>
      <c r="M497" s="9"/>
      <c r="N497" s="9"/>
      <c r="O497" s="9"/>
      <c r="P497" s="9"/>
      <c r="Q497" s="11"/>
    </row>
    <row r="498" spans="1:17">
      <c r="A498" s="14" t="s">
        <v>27</v>
      </c>
      <c r="B498" s="9"/>
      <c r="C498" s="10"/>
      <c r="D498" s="10">
        <f>H491</f>
        <v>-23.759999999999536</v>
      </c>
      <c r="E498" s="9" t="s">
        <v>37</v>
      </c>
      <c r="F498" s="9"/>
      <c r="G498" s="10"/>
      <c r="H498" s="10"/>
      <c r="I498" s="9"/>
      <c r="J498" s="9"/>
      <c r="K498" s="9"/>
      <c r="L498" s="9"/>
      <c r="M498" s="9"/>
      <c r="N498" s="9"/>
      <c r="O498" s="9"/>
      <c r="P498" s="9"/>
      <c r="Q498" s="11"/>
    </row>
    <row r="499" spans="1:17">
      <c r="A499" s="14" t="s">
        <v>25</v>
      </c>
      <c r="B499" s="9"/>
      <c r="C499" s="10"/>
      <c r="D499" s="32">
        <f>D497-D498</f>
        <v>1656.2999999999997</v>
      </c>
      <c r="E499" s="20" t="s">
        <v>38</v>
      </c>
      <c r="F499" s="9"/>
      <c r="G499" s="10"/>
      <c r="H499" s="10"/>
      <c r="I499" s="9"/>
      <c r="J499" s="9"/>
      <c r="K499" s="9"/>
      <c r="L499" s="9"/>
      <c r="M499" s="9"/>
      <c r="N499" s="9"/>
      <c r="O499" s="9"/>
      <c r="P499" s="9"/>
      <c r="Q499" s="11"/>
    </row>
    <row r="500" spans="1:17" ht="14.65" thickBot="1">
      <c r="A500" s="16"/>
      <c r="B500" s="17"/>
      <c r="C500" s="18"/>
      <c r="D500" s="18"/>
      <c r="E500" s="17"/>
      <c r="F500" s="17"/>
      <c r="G500" s="18"/>
      <c r="H500" s="18"/>
      <c r="I500" s="17"/>
      <c r="J500" s="17"/>
      <c r="K500" s="17"/>
      <c r="L500" s="17"/>
      <c r="M500" s="17"/>
      <c r="N500" s="17"/>
      <c r="O500" s="17"/>
      <c r="P500" s="17"/>
      <c r="Q500" s="19"/>
    </row>
    <row r="501" spans="1:17" ht="14.65" thickTop="1"/>
    <row r="504" spans="1:17" ht="14.65" thickBot="1"/>
    <row r="505" spans="1:17" ht="14.65" thickTop="1">
      <c r="A505" s="3"/>
      <c r="B505" s="4"/>
      <c r="C505" s="5">
        <v>45077</v>
      </c>
      <c r="D505" s="6"/>
      <c r="E505" s="4"/>
      <c r="F505" s="4"/>
      <c r="G505" s="6"/>
      <c r="H505" s="6"/>
      <c r="I505" s="4"/>
      <c r="J505" s="4"/>
      <c r="K505" s="4"/>
      <c r="L505" s="21" t="s">
        <v>40</v>
      </c>
      <c r="M505" s="4"/>
      <c r="N505" s="4"/>
      <c r="O505" s="4"/>
      <c r="P505" s="4"/>
      <c r="Q505" s="7"/>
    </row>
    <row r="506" spans="1:17">
      <c r="A506" s="8" t="s">
        <v>11</v>
      </c>
      <c r="B506" s="9"/>
      <c r="C506" s="10"/>
      <c r="D506" s="10"/>
      <c r="E506" s="9"/>
      <c r="F506" s="9"/>
      <c r="G506" s="10"/>
      <c r="H506" s="10"/>
      <c r="I506" s="9"/>
      <c r="J506" s="12" t="s">
        <v>68</v>
      </c>
      <c r="K506" s="9"/>
      <c r="L506" s="12" t="s">
        <v>21</v>
      </c>
      <c r="M506" s="12"/>
      <c r="N506" s="9"/>
      <c r="O506" s="9"/>
      <c r="P506" s="9"/>
      <c r="Q506" s="11"/>
    </row>
    <row r="507" spans="1:17">
      <c r="A507" s="8" t="s">
        <v>3</v>
      </c>
      <c r="B507" s="12" t="s">
        <v>6</v>
      </c>
      <c r="C507" s="13" t="s">
        <v>4</v>
      </c>
      <c r="D507" s="13" t="s">
        <v>7</v>
      </c>
      <c r="E507" s="12" t="s">
        <v>16</v>
      </c>
      <c r="F507" s="9"/>
      <c r="G507" s="13" t="s">
        <v>18</v>
      </c>
      <c r="H507" s="13" t="s">
        <v>19</v>
      </c>
      <c r="I507" s="43" t="s">
        <v>133</v>
      </c>
      <c r="J507" s="12" t="s">
        <v>67</v>
      </c>
      <c r="K507" s="9"/>
      <c r="L507" s="22">
        <v>20976.03</v>
      </c>
      <c r="M507" s="9" t="s">
        <v>135</v>
      </c>
      <c r="N507" s="9"/>
      <c r="O507" s="9"/>
      <c r="P507" s="9"/>
      <c r="Q507" s="11"/>
    </row>
    <row r="508" spans="1:17">
      <c r="A508" s="14" t="s">
        <v>194</v>
      </c>
      <c r="B508" s="9">
        <v>199</v>
      </c>
      <c r="C508" s="10">
        <v>6.85</v>
      </c>
      <c r="D508" s="10">
        <f>C508*B508</f>
        <v>1363.1499999999999</v>
      </c>
      <c r="E508" s="38" t="s">
        <v>46</v>
      </c>
      <c r="F508" s="9"/>
      <c r="G508" s="10">
        <v>6.95</v>
      </c>
      <c r="H508" s="10">
        <f>(B508*G508)-D508</f>
        <v>19.900000000000091</v>
      </c>
      <c r="I508" s="9" t="s">
        <v>134</v>
      </c>
      <c r="J508" s="38">
        <f>G508*B508</f>
        <v>1383.05</v>
      </c>
      <c r="K508" s="9" t="str">
        <f>IF(B508&lt;&gt;0,"sell "&amp;B508&amp;" "&amp;A508&amp;" @ $"&amp;G508,"")</f>
        <v>sell 199 BORR @ $6.95</v>
      </c>
      <c r="L508" s="10">
        <f>L507+(G508*B508)</f>
        <v>22359.079999999998</v>
      </c>
      <c r="M508" s="9"/>
      <c r="N508" s="9"/>
      <c r="O508" s="9"/>
      <c r="P508" s="9"/>
      <c r="Q508" s="11"/>
    </row>
    <row r="509" spans="1:17">
      <c r="A509" s="14" t="s">
        <v>195</v>
      </c>
      <c r="B509" s="9">
        <v>22</v>
      </c>
      <c r="C509" s="10">
        <v>54.8</v>
      </c>
      <c r="D509" s="10">
        <f>C509*B509</f>
        <v>1205.5999999999999</v>
      </c>
      <c r="E509" s="38" t="s">
        <v>46</v>
      </c>
      <c r="F509" s="9"/>
      <c r="G509" s="10">
        <v>54.71</v>
      </c>
      <c r="H509" s="10">
        <f>(B509*G509)-D509</f>
        <v>-1.9799999999997908</v>
      </c>
      <c r="I509" s="9" t="s">
        <v>134</v>
      </c>
      <c r="J509" s="38">
        <f>G509*B509</f>
        <v>1203.6200000000001</v>
      </c>
      <c r="K509" s="9" t="str">
        <f t="shared" ref="K509:K510" si="24">IF(B509&lt;&gt;0,"sell "&amp;B509&amp;" "&amp;A509&amp;" @ $"&amp;G509,"")</f>
        <v>sell 22 HQY @ $54.71</v>
      </c>
      <c r="L509" s="10">
        <f>L508+(G509*B509)</f>
        <v>23562.699999999997</v>
      </c>
      <c r="M509" s="9"/>
      <c r="N509" s="9"/>
      <c r="O509" s="9"/>
      <c r="P509" s="9"/>
      <c r="Q509" s="11"/>
    </row>
    <row r="510" spans="1:17">
      <c r="A510" s="14"/>
      <c r="B510" s="9"/>
      <c r="C510" s="10"/>
      <c r="D510" s="10">
        <f>C510*B510</f>
        <v>0</v>
      </c>
      <c r="E510" s="38" t="s">
        <v>46</v>
      </c>
      <c r="F510" s="9"/>
      <c r="G510" s="10"/>
      <c r="H510" s="10">
        <f>(B510*G510)-D510</f>
        <v>0</v>
      </c>
      <c r="I510" s="9" t="s">
        <v>134</v>
      </c>
      <c r="J510" s="38">
        <f>G510*B510</f>
        <v>0</v>
      </c>
      <c r="K510" s="9" t="str">
        <f t="shared" si="24"/>
        <v/>
      </c>
      <c r="L510" s="10">
        <f>L509+(G510*B510)</f>
        <v>23562.699999999997</v>
      </c>
      <c r="M510" s="9" t="s">
        <v>44</v>
      </c>
      <c r="N510" s="9"/>
      <c r="O510" s="9"/>
      <c r="P510" s="9"/>
      <c r="Q510" s="11"/>
    </row>
    <row r="511" spans="1:17">
      <c r="A511" s="14"/>
      <c r="B511" s="9"/>
      <c r="C511" s="10" t="s">
        <v>20</v>
      </c>
      <c r="D511" s="10">
        <f>SUM(D508:D510)</f>
        <v>2568.75</v>
      </c>
      <c r="E511" s="9"/>
      <c r="F511" s="9"/>
      <c r="G511" s="41"/>
      <c r="H511" s="10">
        <f>SUM(H508:H510)</f>
        <v>17.9200000000003</v>
      </c>
      <c r="I511" s="9"/>
      <c r="J511" s="38">
        <f>SUM(J508:J510)</f>
        <v>2586.67</v>
      </c>
      <c r="K511" s="9"/>
      <c r="L511" s="10"/>
      <c r="M511" s="9"/>
      <c r="N511" s="9"/>
      <c r="O511" s="9"/>
      <c r="P511" s="9"/>
      <c r="Q511" s="11"/>
    </row>
    <row r="512" spans="1:17">
      <c r="A512" s="14"/>
      <c r="B512" s="9"/>
      <c r="C512" s="10"/>
      <c r="D512" s="10"/>
      <c r="E512" s="9"/>
      <c r="F512" s="9"/>
      <c r="G512" s="42"/>
      <c r="H512" s="39"/>
      <c r="I512" s="9"/>
      <c r="J512" s="9"/>
      <c r="K512" s="9"/>
      <c r="L512" s="10"/>
      <c r="M512" s="9"/>
      <c r="N512" s="9"/>
      <c r="O512" s="9"/>
      <c r="P512" s="9"/>
      <c r="Q512" s="11"/>
    </row>
    <row r="513" spans="1:17">
      <c r="A513" s="14"/>
      <c r="B513" s="9"/>
      <c r="C513" s="10"/>
      <c r="D513" s="10"/>
      <c r="E513" s="20"/>
      <c r="F513" s="9"/>
      <c r="G513" s="41"/>
      <c r="H513" s="10"/>
      <c r="I513" s="9"/>
      <c r="J513" s="9"/>
      <c r="K513" s="9"/>
      <c r="L513" s="10"/>
      <c r="M513" s="12" t="s">
        <v>41</v>
      </c>
      <c r="N513" s="9"/>
      <c r="O513" s="9"/>
      <c r="P513" s="9"/>
      <c r="Q513" s="11"/>
    </row>
    <row r="514" spans="1:17">
      <c r="A514" s="8"/>
      <c r="B514" s="9"/>
      <c r="C514" s="10"/>
      <c r="D514" s="10"/>
      <c r="E514" s="20"/>
      <c r="F514" s="9"/>
      <c r="G514" s="41"/>
      <c r="H514" s="10"/>
      <c r="I514" s="9"/>
      <c r="J514" s="9"/>
      <c r="K514" s="9"/>
      <c r="L514" s="10"/>
      <c r="M514" s="12" t="s">
        <v>42</v>
      </c>
      <c r="N514" s="9"/>
      <c r="O514" s="9"/>
      <c r="P514" s="9"/>
      <c r="Q514" s="11"/>
    </row>
    <row r="515" spans="1:17">
      <c r="A515" s="8"/>
      <c r="B515" s="12" t="s">
        <v>6</v>
      </c>
      <c r="C515" s="13" t="s">
        <v>4</v>
      </c>
      <c r="D515" s="13" t="s">
        <v>5</v>
      </c>
      <c r="E515" s="23" t="s">
        <v>16</v>
      </c>
      <c r="F515" s="9"/>
      <c r="G515" s="43" t="s">
        <v>18</v>
      </c>
      <c r="H515" s="13" t="s">
        <v>19</v>
      </c>
      <c r="I515" s="9"/>
      <c r="J515" s="9"/>
      <c r="K515" s="9"/>
      <c r="L515" s="10"/>
      <c r="M515" s="38">
        <f>L507</f>
        <v>20976.03</v>
      </c>
      <c r="N515" s="9"/>
      <c r="O515" s="9"/>
      <c r="P515" s="9"/>
      <c r="Q515" s="11"/>
    </row>
    <row r="516" spans="1:17">
      <c r="A516" s="14" t="s">
        <v>199</v>
      </c>
      <c r="B516" s="9">
        <v>16</v>
      </c>
      <c r="C516" s="10">
        <v>84.6</v>
      </c>
      <c r="D516" s="10">
        <f>C516*B516</f>
        <v>1353.6</v>
      </c>
      <c r="E516" s="38" t="s">
        <v>46</v>
      </c>
      <c r="F516" s="9"/>
      <c r="G516" s="10">
        <v>84.96</v>
      </c>
      <c r="H516" s="10">
        <f>(B516*G516)-D516</f>
        <v>5.7599999999999909</v>
      </c>
      <c r="I516" s="9" t="s">
        <v>134</v>
      </c>
      <c r="J516" s="9"/>
      <c r="K516" s="9" t="str">
        <f>IF(B516&lt;&gt;0,"buy "&amp;B516&amp;" "&amp;A516&amp;" @ $"&amp;G516,"")</f>
        <v>buy 16 HAE @ $84.96</v>
      </c>
      <c r="L516" s="10">
        <f>L510-(G516*B516)</f>
        <v>22203.339999999997</v>
      </c>
      <c r="M516" s="38">
        <f>L507-(G516*B516)</f>
        <v>19616.669999999998</v>
      </c>
      <c r="N516" s="9"/>
      <c r="O516" s="9"/>
      <c r="P516" s="9"/>
      <c r="Q516" s="11"/>
    </row>
    <row r="517" spans="1:17">
      <c r="A517" s="14" t="s">
        <v>200</v>
      </c>
      <c r="B517" s="9">
        <v>12</v>
      </c>
      <c r="C517" s="10">
        <v>111.99</v>
      </c>
      <c r="D517" s="10">
        <f>C517*B517</f>
        <v>1343.8799999999999</v>
      </c>
      <c r="E517" s="38" t="s">
        <v>46</v>
      </c>
      <c r="F517" s="9"/>
      <c r="G517" s="10">
        <v>112.24</v>
      </c>
      <c r="H517" s="10">
        <f>(B517*G517)-D517</f>
        <v>3</v>
      </c>
      <c r="I517" s="9" t="s">
        <v>134</v>
      </c>
      <c r="J517" s="9"/>
      <c r="K517" s="9" t="str">
        <f>IF(B517&lt;&gt;0,"buy "&amp;B517&amp;" "&amp;A517&amp;" @ $"&amp;G517,"")</f>
        <v>buy 12 ICFI @ $112.24</v>
      </c>
      <c r="L517" s="10">
        <f>L516-(G517*B517)</f>
        <v>20856.459999999995</v>
      </c>
      <c r="M517" s="38">
        <f>M516-(G517*B517)</f>
        <v>18269.789999999997</v>
      </c>
      <c r="N517" s="9"/>
      <c r="O517" s="9"/>
      <c r="P517" s="9"/>
      <c r="Q517" s="11"/>
    </row>
    <row r="518" spans="1:17">
      <c r="A518" s="28" t="s">
        <v>201</v>
      </c>
      <c r="B518" s="29">
        <v>175</v>
      </c>
      <c r="C518" s="30">
        <v>8.11</v>
      </c>
      <c r="D518" s="30">
        <f>C518*B518</f>
        <v>1419.25</v>
      </c>
      <c r="E518" s="38" t="s">
        <v>46</v>
      </c>
      <c r="F518" s="29"/>
      <c r="G518" s="30">
        <v>8.14</v>
      </c>
      <c r="H518" s="30">
        <f>(B518*G518)-D518</f>
        <v>5.25</v>
      </c>
      <c r="I518" s="9" t="s">
        <v>134</v>
      </c>
      <c r="J518" s="9"/>
      <c r="K518" s="9" t="str">
        <f>IF(B518&lt;&gt;0,"buy "&amp;B518&amp;" "&amp;A518&amp;" @ $"&amp;G518,"")</f>
        <v>buy 175 AIV @ $8.14</v>
      </c>
      <c r="L518" s="10">
        <f>L517-(G518*B518)</f>
        <v>19431.959999999995</v>
      </c>
      <c r="M518" s="46">
        <f>M517-(G518*B518)</f>
        <v>16845.289999999997</v>
      </c>
      <c r="N518" s="47"/>
      <c r="O518" s="47"/>
      <c r="P518" s="47"/>
      <c r="Q518" s="48"/>
    </row>
    <row r="519" spans="1:17">
      <c r="A519" s="14"/>
      <c r="B519" s="9"/>
      <c r="C519" s="10" t="s">
        <v>20</v>
      </c>
      <c r="D519" s="10">
        <f>SUM(D516:D518)</f>
        <v>4116.7299999999996</v>
      </c>
      <c r="E519" s="9"/>
      <c r="F519" s="9"/>
      <c r="G519" s="10" t="s">
        <v>28</v>
      </c>
      <c r="H519" s="10">
        <f>SUM(H516:H518)</f>
        <v>14.009999999999991</v>
      </c>
      <c r="I519" s="9"/>
      <c r="J519" s="9"/>
      <c r="K519" s="9"/>
      <c r="L519" s="10"/>
      <c r="M519" s="9"/>
      <c r="N519" s="9"/>
      <c r="O519" s="9"/>
      <c r="P519" s="9"/>
      <c r="Q519" s="11"/>
    </row>
    <row r="520" spans="1:17">
      <c r="A520" s="14"/>
      <c r="B520" s="9"/>
      <c r="C520" s="10"/>
      <c r="D520" s="10"/>
      <c r="E520" s="9"/>
      <c r="F520" s="9"/>
      <c r="G520" s="10"/>
      <c r="H520" s="10"/>
      <c r="I520" s="9"/>
      <c r="J520" s="9"/>
      <c r="K520" s="9"/>
      <c r="L520" s="10"/>
      <c r="M520" s="12" t="str">
        <f>IF(J511+M518&gt;0,"Credit Surplus","Credit Shortage")</f>
        <v>Credit Surplus</v>
      </c>
      <c r="N520" s="38"/>
      <c r="O520" s="9"/>
      <c r="P520" s="9"/>
      <c r="Q520" s="11"/>
    </row>
    <row r="521" spans="1:17">
      <c r="A521" s="14"/>
      <c r="B521" s="9"/>
      <c r="C521" s="10"/>
      <c r="D521" s="10"/>
      <c r="E521" s="9"/>
      <c r="F521" s="9"/>
      <c r="G521" s="10"/>
      <c r="H521" s="10"/>
      <c r="I521" s="9"/>
      <c r="J521" s="9"/>
      <c r="K521" s="9"/>
      <c r="L521" s="10"/>
      <c r="M521" s="9"/>
      <c r="N521" s="9"/>
      <c r="O521" s="9"/>
      <c r="P521" s="9"/>
      <c r="Q521" s="11"/>
    </row>
    <row r="522" spans="1:17">
      <c r="A522" s="14"/>
      <c r="B522" s="9"/>
      <c r="C522" s="10"/>
      <c r="D522" s="10"/>
      <c r="E522" s="9"/>
      <c r="F522" s="9"/>
      <c r="G522" s="10"/>
      <c r="H522" s="10"/>
      <c r="I522" s="9"/>
      <c r="J522" s="9"/>
      <c r="K522" s="9"/>
      <c r="L522" s="9"/>
      <c r="M522" s="9"/>
      <c r="N522" s="9"/>
      <c r="O522" s="9"/>
      <c r="P522" s="9"/>
      <c r="Q522" s="11"/>
    </row>
    <row r="523" spans="1:17">
      <c r="A523" s="14" t="s">
        <v>23</v>
      </c>
      <c r="B523" s="9"/>
      <c r="C523" s="10"/>
      <c r="D523" s="22">
        <v>289.24</v>
      </c>
      <c r="E523" s="9" t="s">
        <v>111</v>
      </c>
      <c r="F523" s="9"/>
      <c r="G523" s="10"/>
      <c r="H523" s="10"/>
      <c r="I523" s="9"/>
      <c r="J523" s="9"/>
      <c r="K523" s="9"/>
      <c r="L523" s="9"/>
      <c r="M523" s="9"/>
      <c r="N523" s="9"/>
      <c r="O523" s="9"/>
      <c r="P523" s="9"/>
      <c r="Q523" s="11"/>
    </row>
    <row r="524" spans="1:17">
      <c r="A524" s="14" t="s">
        <v>24</v>
      </c>
      <c r="B524" s="9"/>
      <c r="C524" s="10"/>
      <c r="D524" s="49">
        <f>H511</f>
        <v>17.9200000000003</v>
      </c>
      <c r="E524" s="9" t="s">
        <v>36</v>
      </c>
      <c r="F524" s="9"/>
      <c r="G524" s="10"/>
      <c r="H524" s="10"/>
      <c r="I524" s="9"/>
      <c r="J524" s="9"/>
      <c r="K524" s="9"/>
      <c r="L524" s="9"/>
      <c r="M524" s="9"/>
      <c r="N524" s="9"/>
      <c r="O524" s="9"/>
      <c r="P524" s="9"/>
      <c r="Q524" s="11"/>
    </row>
    <row r="525" spans="1:17">
      <c r="A525" s="14" t="s">
        <v>25</v>
      </c>
      <c r="B525" s="9"/>
      <c r="C525" s="10"/>
      <c r="D525" s="10">
        <f>D523+D524</f>
        <v>307.16000000000031</v>
      </c>
      <c r="E525" s="9"/>
      <c r="F525" s="9"/>
      <c r="G525" s="10"/>
      <c r="H525" s="10"/>
      <c r="I525" s="9"/>
      <c r="J525" s="9"/>
      <c r="K525" s="9"/>
      <c r="L525" s="9"/>
      <c r="M525" s="9"/>
      <c r="N525" s="9"/>
      <c r="O525" s="9"/>
      <c r="P525" s="9"/>
      <c r="Q525" s="11"/>
    </row>
    <row r="526" spans="1:17">
      <c r="A526" s="14" t="s">
        <v>27</v>
      </c>
      <c r="B526" s="9"/>
      <c r="C526" s="10"/>
      <c r="D526" s="10">
        <f>H519</f>
        <v>14.009999999999991</v>
      </c>
      <c r="E526" s="9" t="s">
        <v>37</v>
      </c>
      <c r="F526" s="9"/>
      <c r="G526" s="10"/>
      <c r="H526" s="10"/>
      <c r="I526" s="9"/>
      <c r="J526" s="9"/>
      <c r="K526" s="9"/>
      <c r="L526" s="9"/>
      <c r="M526" s="9"/>
      <c r="N526" s="9"/>
      <c r="O526" s="9"/>
      <c r="P526" s="9"/>
      <c r="Q526" s="11"/>
    </row>
    <row r="527" spans="1:17">
      <c r="A527" s="14" t="s">
        <v>25</v>
      </c>
      <c r="B527" s="9"/>
      <c r="C527" s="10"/>
      <c r="D527" s="32">
        <f>D525-D526</f>
        <v>293.15000000000032</v>
      </c>
      <c r="E527" s="20" t="s">
        <v>38</v>
      </c>
      <c r="F527" s="9"/>
      <c r="G527" s="10"/>
      <c r="H527" s="10"/>
      <c r="I527" s="9"/>
      <c r="J527" s="9"/>
      <c r="K527" s="9"/>
      <c r="L527" s="9"/>
      <c r="M527" s="9"/>
      <c r="N527" s="9"/>
      <c r="O527" s="9"/>
      <c r="P527" s="9"/>
      <c r="Q527" s="11"/>
    </row>
    <row r="528" spans="1:17" ht="14.65" thickBot="1">
      <c r="A528" s="16"/>
      <c r="B528" s="17"/>
      <c r="C528" s="18"/>
      <c r="D528" s="18"/>
      <c r="E528" s="17"/>
      <c r="F528" s="17"/>
      <c r="G528" s="18"/>
      <c r="H528" s="18"/>
      <c r="I528" s="17"/>
      <c r="J528" s="17"/>
      <c r="K528" s="17"/>
      <c r="L528" s="17"/>
      <c r="M528" s="17"/>
      <c r="N528" s="17"/>
      <c r="O528" s="17"/>
      <c r="P528" s="17"/>
      <c r="Q528" s="19"/>
    </row>
    <row r="529" spans="1:17" ht="14.65" thickTop="1"/>
    <row r="531" spans="1:17" ht="14.65" thickBot="1"/>
    <row r="532" spans="1:17" ht="14.65" thickTop="1">
      <c r="A532" s="3"/>
      <c r="B532" s="4"/>
      <c r="C532" s="5">
        <v>45046</v>
      </c>
      <c r="D532" s="6"/>
      <c r="E532" s="4"/>
      <c r="F532" s="4"/>
      <c r="G532" s="6"/>
      <c r="H532" s="6"/>
      <c r="I532" s="4"/>
      <c r="J532" s="4"/>
      <c r="K532" s="4"/>
      <c r="L532" s="21" t="s">
        <v>40</v>
      </c>
      <c r="M532" s="4"/>
      <c r="N532" s="4"/>
      <c r="O532" s="4"/>
      <c r="P532" s="4"/>
      <c r="Q532" s="7"/>
    </row>
    <row r="533" spans="1:17">
      <c r="A533" s="8" t="s">
        <v>11</v>
      </c>
      <c r="B533" s="9"/>
      <c r="C533" s="10"/>
      <c r="D533" s="10"/>
      <c r="E533" s="9"/>
      <c r="F533" s="9"/>
      <c r="G533" s="10"/>
      <c r="H533" s="10"/>
      <c r="I533" s="9"/>
      <c r="J533" s="12" t="s">
        <v>68</v>
      </c>
      <c r="K533" s="9"/>
      <c r="L533" s="12" t="s">
        <v>21</v>
      </c>
      <c r="M533" s="12"/>
      <c r="N533" s="9"/>
      <c r="O533" s="9"/>
      <c r="P533" s="9"/>
      <c r="Q533" s="11"/>
    </row>
    <row r="534" spans="1:17">
      <c r="A534" s="8" t="s">
        <v>3</v>
      </c>
      <c r="B534" s="12" t="s">
        <v>6</v>
      </c>
      <c r="C534" s="13" t="s">
        <v>4</v>
      </c>
      <c r="D534" s="13" t="s">
        <v>7</v>
      </c>
      <c r="E534" s="12" t="s">
        <v>16</v>
      </c>
      <c r="F534" s="9"/>
      <c r="G534" s="13" t="s">
        <v>18</v>
      </c>
      <c r="H534" s="13" t="s">
        <v>19</v>
      </c>
      <c r="I534" s="43" t="s">
        <v>133</v>
      </c>
      <c r="J534" s="12" t="s">
        <v>67</v>
      </c>
      <c r="K534" s="9"/>
      <c r="L534" s="22">
        <v>17417.12</v>
      </c>
      <c r="M534" s="9" t="s">
        <v>135</v>
      </c>
      <c r="N534" s="9"/>
      <c r="O534" s="9"/>
      <c r="P534" s="9"/>
      <c r="Q534" s="11"/>
    </row>
    <row r="535" spans="1:17">
      <c r="A535" s="14" t="s">
        <v>191</v>
      </c>
      <c r="B535" s="9">
        <v>63</v>
      </c>
      <c r="C535" s="10">
        <v>22.7</v>
      </c>
      <c r="D535" s="10">
        <f>C535*B535</f>
        <v>1430.1</v>
      </c>
      <c r="E535" s="38" t="s">
        <v>69</v>
      </c>
      <c r="F535" s="9"/>
      <c r="G535" s="10">
        <v>22.51</v>
      </c>
      <c r="H535" s="10">
        <f>(B535*G535)-D535</f>
        <v>-11.9699999999998</v>
      </c>
      <c r="I535" s="9" t="s">
        <v>134</v>
      </c>
      <c r="J535" s="38">
        <f>G535*B535</f>
        <v>1418.13</v>
      </c>
      <c r="K535" s="9" t="str">
        <f>IF(B535&lt;&gt;0,"sell "&amp;B535&amp;" "&amp;A535&amp;" @ $"&amp;G535,"")</f>
        <v>sell 63 GLNG @ $22.51</v>
      </c>
      <c r="L535" s="10">
        <f>L534+(G535*B535)</f>
        <v>18835.25</v>
      </c>
      <c r="M535" s="9"/>
      <c r="N535" s="9"/>
      <c r="O535" s="9"/>
      <c r="P535" s="9"/>
      <c r="Q535" s="11"/>
    </row>
    <row r="536" spans="1:17">
      <c r="A536" s="14" t="s">
        <v>192</v>
      </c>
      <c r="B536" s="9">
        <v>175</v>
      </c>
      <c r="C536" s="10">
        <v>9.49</v>
      </c>
      <c r="D536" s="10">
        <f>C536*B536</f>
        <v>1660.75</v>
      </c>
      <c r="E536" s="38" t="s">
        <v>69</v>
      </c>
      <c r="F536" s="9"/>
      <c r="G536" s="10">
        <v>9.52</v>
      </c>
      <c r="H536" s="10">
        <f>(B536*G536)-D536</f>
        <v>5.25</v>
      </c>
      <c r="I536" s="9" t="s">
        <v>134</v>
      </c>
      <c r="J536" s="38">
        <f>G536*B536</f>
        <v>1666</v>
      </c>
      <c r="K536" s="9" t="str">
        <f t="shared" ref="K536:K537" si="25">IF(B536&lt;&gt;0,"sell "&amp;B536&amp;" "&amp;A536&amp;" @ $"&amp;G536,"")</f>
        <v>sell 175 DHT @ $9.52</v>
      </c>
      <c r="L536" s="10">
        <f>L535+(G536*B536)</f>
        <v>20501.25</v>
      </c>
      <c r="M536" s="9"/>
      <c r="N536" s="9"/>
      <c r="O536" s="9"/>
      <c r="P536" s="9"/>
      <c r="Q536" s="11"/>
    </row>
    <row r="537" spans="1:17">
      <c r="A537" s="14" t="s">
        <v>193</v>
      </c>
      <c r="B537" s="9">
        <v>14</v>
      </c>
      <c r="C537" s="10">
        <v>111.81</v>
      </c>
      <c r="D537" s="10">
        <f>C537*B537</f>
        <v>1565.3400000000001</v>
      </c>
      <c r="E537" s="38" t="s">
        <v>69</v>
      </c>
      <c r="F537" s="9"/>
      <c r="G537" s="10">
        <v>111.93</v>
      </c>
      <c r="H537" s="10">
        <f>(B537*G537)-D537</f>
        <v>1.6799999999998363</v>
      </c>
      <c r="I537" s="9" t="s">
        <v>134</v>
      </c>
      <c r="J537" s="38">
        <f>G537*B537</f>
        <v>1567.02</v>
      </c>
      <c r="K537" s="9" t="str">
        <f t="shared" si="25"/>
        <v>sell 14 LW @ $111.93</v>
      </c>
      <c r="L537" s="10">
        <f>L536+(G537*B537)</f>
        <v>22068.27</v>
      </c>
      <c r="M537" s="9" t="s">
        <v>44</v>
      </c>
      <c r="N537" s="9"/>
      <c r="O537" s="9"/>
      <c r="P537" s="9"/>
      <c r="Q537" s="11"/>
    </row>
    <row r="538" spans="1:17">
      <c r="A538" s="14"/>
      <c r="B538" s="9"/>
      <c r="C538" s="10" t="s">
        <v>20</v>
      </c>
      <c r="D538" s="10">
        <f>SUM(D535:D537)</f>
        <v>4656.1900000000005</v>
      </c>
      <c r="E538" s="9"/>
      <c r="F538" s="9"/>
      <c r="G538" s="41"/>
      <c r="H538" s="10">
        <f>SUM(H535:H537)</f>
        <v>-5.0399999999999636</v>
      </c>
      <c r="I538" s="9"/>
      <c r="J538" s="38">
        <f>SUM(J535:J537)</f>
        <v>4651.1499999999996</v>
      </c>
      <c r="K538" s="9"/>
      <c r="L538" s="10"/>
      <c r="M538" s="9"/>
      <c r="N538" s="9"/>
      <c r="O538" s="9"/>
      <c r="P538" s="9"/>
      <c r="Q538" s="11"/>
    </row>
    <row r="539" spans="1:17">
      <c r="A539" s="14"/>
      <c r="B539" s="9"/>
      <c r="C539" s="10"/>
      <c r="D539" s="10"/>
      <c r="E539" s="9"/>
      <c r="F539" s="9"/>
      <c r="G539" s="42"/>
      <c r="H539" s="39"/>
      <c r="I539" s="9"/>
      <c r="J539" s="9"/>
      <c r="K539" s="9"/>
      <c r="L539" s="10"/>
      <c r="M539" s="9"/>
      <c r="N539" s="9"/>
      <c r="O539" s="9"/>
      <c r="P539" s="9"/>
      <c r="Q539" s="11"/>
    </row>
    <row r="540" spans="1:17">
      <c r="A540" s="14"/>
      <c r="B540" s="9"/>
      <c r="C540" s="10"/>
      <c r="D540" s="10"/>
      <c r="E540" s="20"/>
      <c r="F540" s="9"/>
      <c r="G540" s="41"/>
      <c r="H540" s="10"/>
      <c r="I540" s="9"/>
      <c r="J540" s="9"/>
      <c r="K540" s="9"/>
      <c r="L540" s="10"/>
      <c r="M540" s="12" t="s">
        <v>41</v>
      </c>
      <c r="N540" s="9"/>
      <c r="O540" s="9"/>
      <c r="P540" s="9"/>
      <c r="Q540" s="11"/>
    </row>
    <row r="541" spans="1:17">
      <c r="A541" s="8"/>
      <c r="B541" s="9"/>
      <c r="C541" s="10"/>
      <c r="D541" s="10"/>
      <c r="E541" s="20"/>
      <c r="F541" s="9"/>
      <c r="G541" s="41"/>
      <c r="H541" s="10"/>
      <c r="I541" s="9"/>
      <c r="J541" s="9"/>
      <c r="K541" s="9"/>
      <c r="L541" s="10"/>
      <c r="M541" s="12" t="s">
        <v>42</v>
      </c>
      <c r="N541" s="9"/>
      <c r="O541" s="9"/>
      <c r="P541" s="9"/>
      <c r="Q541" s="11"/>
    </row>
    <row r="542" spans="1:17">
      <c r="A542" s="8"/>
      <c r="B542" s="12" t="s">
        <v>6</v>
      </c>
      <c r="C542" s="13" t="s">
        <v>4</v>
      </c>
      <c r="D542" s="13" t="s">
        <v>5</v>
      </c>
      <c r="E542" s="23" t="s">
        <v>16</v>
      </c>
      <c r="F542" s="9"/>
      <c r="G542" s="43" t="s">
        <v>18</v>
      </c>
      <c r="H542" s="13" t="s">
        <v>19</v>
      </c>
      <c r="I542" s="9"/>
      <c r="J542" s="9"/>
      <c r="K542" s="9"/>
      <c r="L542" s="10"/>
      <c r="M542" s="38">
        <f>L534</f>
        <v>17417.12</v>
      </c>
      <c r="N542" s="9" t="s">
        <v>45</v>
      </c>
      <c r="O542" s="9"/>
      <c r="P542" s="9"/>
      <c r="Q542" s="11"/>
    </row>
    <row r="543" spans="1:17">
      <c r="A543" s="14" t="s">
        <v>183</v>
      </c>
      <c r="B543" s="9">
        <v>128</v>
      </c>
      <c r="C543" s="10">
        <v>11.38</v>
      </c>
      <c r="D543" s="10">
        <f>C543*B543</f>
        <v>1456.64</v>
      </c>
      <c r="E543" s="38" t="s">
        <v>69</v>
      </c>
      <c r="F543" s="9"/>
      <c r="G543" s="10">
        <v>11.6</v>
      </c>
      <c r="H543" s="10">
        <f>(B543*G543)-D543</f>
        <v>28.159999999999854</v>
      </c>
      <c r="I543" s="9" t="s">
        <v>134</v>
      </c>
      <c r="J543" s="9"/>
      <c r="K543" s="9" t="str">
        <f>IF(B543&lt;&gt;0,"buy "&amp;B543&amp;" "&amp;A543&amp;" @ $"&amp;G543,"")</f>
        <v>buy 128 TGS @ $11.6</v>
      </c>
      <c r="L543" s="10">
        <f>L537-(G543*B543)</f>
        <v>20583.47</v>
      </c>
      <c r="M543" s="38">
        <f>L534-(G543*B543)</f>
        <v>15932.32</v>
      </c>
      <c r="N543" s="9"/>
      <c r="O543" s="9"/>
      <c r="P543" s="9"/>
      <c r="Q543" s="11"/>
    </row>
    <row r="544" spans="1:17">
      <c r="A544" s="14" t="s">
        <v>85</v>
      </c>
      <c r="B544" s="9">
        <v>17</v>
      </c>
      <c r="C544" s="10">
        <v>84.79</v>
      </c>
      <c r="D544" s="10">
        <f>C544*B544</f>
        <v>1441.43</v>
      </c>
      <c r="E544" s="38" t="s">
        <v>69</v>
      </c>
      <c r="F544" s="9"/>
      <c r="G544" s="10">
        <v>84.66</v>
      </c>
      <c r="H544" s="10">
        <f>(B544*G544)-D544</f>
        <v>-2.2100000000000364</v>
      </c>
      <c r="I544" s="9" t="s">
        <v>134</v>
      </c>
      <c r="J544" s="9"/>
      <c r="K544" s="9" t="str">
        <f>IF(B544&lt;&gt;0,"buy "&amp;B544&amp;" "&amp;A544&amp;" @ $"&amp;G544,"")</f>
        <v>buy 17 HURN @ $84.66</v>
      </c>
      <c r="L544" s="10">
        <f>L543-(G544*B544)</f>
        <v>19144.25</v>
      </c>
      <c r="M544" s="38">
        <f>M543-(G544*B544)</f>
        <v>14493.1</v>
      </c>
      <c r="N544" s="9"/>
      <c r="O544" s="9"/>
      <c r="P544" s="9"/>
      <c r="Q544" s="11"/>
    </row>
    <row r="545" spans="1:17">
      <c r="A545" s="28" t="s">
        <v>117</v>
      </c>
      <c r="B545" s="29">
        <v>27</v>
      </c>
      <c r="C545" s="30">
        <v>52.69</v>
      </c>
      <c r="D545" s="30">
        <f>C545*B545</f>
        <v>1422.6299999999999</v>
      </c>
      <c r="E545" s="38" t="s">
        <v>69</v>
      </c>
      <c r="F545" s="29"/>
      <c r="G545" s="30">
        <v>52.48</v>
      </c>
      <c r="H545" s="30">
        <f>(B545*G545)-D545</f>
        <v>-5.6700000000000728</v>
      </c>
      <c r="I545" s="9" t="s">
        <v>134</v>
      </c>
      <c r="J545" s="9"/>
      <c r="K545" s="9" t="str">
        <f>IF(B545&lt;&gt;0,"buy "&amp;B545&amp;" "&amp;A545&amp;" @ $"&amp;G545,"")</f>
        <v>buy 27 CBZ @ $52.48</v>
      </c>
      <c r="L545" s="10">
        <f>L544-(G545*B545)</f>
        <v>17727.29</v>
      </c>
      <c r="M545" s="46">
        <f>M544-(G545*B545)</f>
        <v>13076.140000000001</v>
      </c>
      <c r="N545" s="47" t="str">
        <f>"$"&amp;TEXT(M545,"#,##0.00")&amp;" will be the balance in the account after purchases.  "</f>
        <v xml:space="preserve">$13,076.14 will be the balance in the account after purchases.  </v>
      </c>
      <c r="O545" s="47"/>
      <c r="P545" s="47"/>
      <c r="Q545" s="48"/>
    </row>
    <row r="546" spans="1:17">
      <c r="A546" s="14"/>
      <c r="B546" s="9"/>
      <c r="C546" s="10" t="s">
        <v>20</v>
      </c>
      <c r="D546" s="10">
        <f>SUM(D543:D545)</f>
        <v>4320.7</v>
      </c>
      <c r="E546" s="9"/>
      <c r="F546" s="9"/>
      <c r="G546" s="10" t="s">
        <v>28</v>
      </c>
      <c r="H546" s="10">
        <f>SUM(H543:H545)</f>
        <v>20.279999999999745</v>
      </c>
      <c r="I546" s="9"/>
      <c r="J546" s="9"/>
      <c r="K546" s="9"/>
      <c r="L546" s="10"/>
      <c r="M546" s="9"/>
      <c r="N546" s="9" t="s">
        <v>84</v>
      </c>
      <c r="O546" s="9"/>
      <c r="P546" s="9"/>
      <c r="Q546" s="11"/>
    </row>
    <row r="547" spans="1:17">
      <c r="A547" s="14"/>
      <c r="B547" s="9"/>
      <c r="C547" s="10"/>
      <c r="D547" s="10"/>
      <c r="E547" s="9"/>
      <c r="F547" s="9"/>
      <c r="G547" s="10"/>
      <c r="H547" s="10"/>
      <c r="I547" s="9"/>
      <c r="J547" s="9"/>
      <c r="K547" s="9"/>
      <c r="L547" s="10"/>
      <c r="M547" s="12" t="str">
        <f>IF(J538+M545&gt;0,"Credit Surplus","Credit Shortage")</f>
        <v>Credit Surplus</v>
      </c>
      <c r="N547" s="38">
        <f>J538+M545</f>
        <v>17727.29</v>
      </c>
      <c r="O547" s="9" t="s">
        <v>121</v>
      </c>
      <c r="P547" s="9"/>
      <c r="Q547" s="11"/>
    </row>
    <row r="548" spans="1:17">
      <c r="A548" s="14"/>
      <c r="B548" s="9"/>
      <c r="C548" s="10"/>
      <c r="D548" s="10"/>
      <c r="E548" s="9"/>
      <c r="F548" s="9"/>
      <c r="G548" s="10"/>
      <c r="H548" s="10"/>
      <c r="I548" s="9"/>
      <c r="J548" s="9"/>
      <c r="K548" s="9"/>
      <c r="L548" s="10"/>
      <c r="M548" s="9"/>
      <c r="N548" s="9"/>
      <c r="O548" s="9"/>
      <c r="P548" s="9"/>
      <c r="Q548" s="11"/>
    </row>
    <row r="549" spans="1:17">
      <c r="A549" s="14"/>
      <c r="B549" s="9"/>
      <c r="C549" s="10"/>
      <c r="D549" s="10"/>
      <c r="E549" s="9"/>
      <c r="F549" s="9"/>
      <c r="G549" s="10"/>
      <c r="H549" s="10"/>
      <c r="I549" s="9"/>
      <c r="J549" s="9"/>
      <c r="K549" s="9"/>
      <c r="L549" s="9"/>
      <c r="M549" s="9"/>
      <c r="N549" s="9"/>
      <c r="O549" s="9"/>
      <c r="P549" s="9"/>
      <c r="Q549" s="11"/>
    </row>
    <row r="550" spans="1:17">
      <c r="A550" s="14" t="s">
        <v>23</v>
      </c>
      <c r="B550" s="9"/>
      <c r="C550" s="10"/>
      <c r="D550" s="22">
        <v>1862.54</v>
      </c>
      <c r="E550" s="9" t="s">
        <v>111</v>
      </c>
      <c r="F550" s="9"/>
      <c r="G550" s="10"/>
      <c r="H550" s="10"/>
      <c r="I550" s="9"/>
      <c r="J550" s="9"/>
      <c r="K550" s="9"/>
      <c r="L550" s="9"/>
      <c r="M550" s="9"/>
      <c r="N550" s="9"/>
      <c r="O550" s="9"/>
      <c r="P550" s="9"/>
      <c r="Q550" s="11"/>
    </row>
    <row r="551" spans="1:17">
      <c r="A551" s="14" t="s">
        <v>24</v>
      </c>
      <c r="B551" s="9"/>
      <c r="C551" s="10"/>
      <c r="D551" s="49">
        <f>H538</f>
        <v>-5.0399999999999636</v>
      </c>
      <c r="E551" s="9" t="s">
        <v>36</v>
      </c>
      <c r="F551" s="9"/>
      <c r="G551" s="10"/>
      <c r="H551" s="10"/>
      <c r="I551" s="9"/>
      <c r="J551" s="9"/>
      <c r="K551" s="9"/>
      <c r="L551" s="9"/>
      <c r="M551" s="9"/>
      <c r="N551" s="9"/>
      <c r="O551" s="9"/>
      <c r="P551" s="9"/>
      <c r="Q551" s="11"/>
    </row>
    <row r="552" spans="1:17">
      <c r="A552" s="14" t="s">
        <v>25</v>
      </c>
      <c r="B552" s="9"/>
      <c r="C552" s="10"/>
      <c r="D552" s="10">
        <f>D550+D551</f>
        <v>1857.5</v>
      </c>
      <c r="E552" s="9"/>
      <c r="F552" s="9"/>
      <c r="G552" s="10"/>
      <c r="H552" s="10"/>
      <c r="I552" s="9"/>
      <c r="J552" s="9"/>
      <c r="K552" s="9"/>
      <c r="L552" s="9"/>
      <c r="M552" s="9"/>
      <c r="N552" s="9"/>
      <c r="O552" s="9"/>
      <c r="P552" s="9"/>
      <c r="Q552" s="11"/>
    </row>
    <row r="553" spans="1:17">
      <c r="A553" s="14" t="s">
        <v>27</v>
      </c>
      <c r="B553" s="9"/>
      <c r="C553" s="10"/>
      <c r="D553" s="10">
        <f>H546</f>
        <v>20.279999999999745</v>
      </c>
      <c r="E553" s="9" t="s">
        <v>37</v>
      </c>
      <c r="F553" s="9"/>
      <c r="G553" s="10"/>
      <c r="H553" s="10"/>
      <c r="I553" s="9"/>
      <c r="J553" s="9"/>
      <c r="K553" s="9"/>
      <c r="L553" s="9"/>
      <c r="M553" s="9"/>
      <c r="N553" s="9"/>
      <c r="O553" s="9"/>
      <c r="P553" s="9"/>
      <c r="Q553" s="11"/>
    </row>
    <row r="554" spans="1:17">
      <c r="A554" s="14" t="s">
        <v>25</v>
      </c>
      <c r="B554" s="9"/>
      <c r="C554" s="10"/>
      <c r="D554" s="32">
        <f>D552-D553</f>
        <v>1837.2200000000003</v>
      </c>
      <c r="E554" s="20" t="s">
        <v>38</v>
      </c>
      <c r="F554" s="9"/>
      <c r="G554" s="10"/>
      <c r="H554" s="10"/>
      <c r="I554" s="9"/>
      <c r="J554" s="9"/>
      <c r="K554" s="9"/>
      <c r="L554" s="9"/>
      <c r="M554" s="9"/>
      <c r="N554" s="9"/>
      <c r="O554" s="9"/>
      <c r="P554" s="9"/>
      <c r="Q554" s="11"/>
    </row>
    <row r="555" spans="1:17" ht="14.65" thickBot="1">
      <c r="A555" s="16"/>
      <c r="B555" s="17"/>
      <c r="C555" s="18"/>
      <c r="D555" s="18"/>
      <c r="E555" s="17"/>
      <c r="F555" s="17"/>
      <c r="G555" s="18"/>
      <c r="H555" s="18"/>
      <c r="I555" s="17"/>
      <c r="J555" s="17"/>
      <c r="K555" s="17"/>
      <c r="L555" s="17"/>
      <c r="M555" s="17"/>
      <c r="N555" s="17"/>
      <c r="O555" s="17"/>
      <c r="P555" s="17"/>
      <c r="Q555" s="19"/>
    </row>
    <row r="556" spans="1:17" ht="14.65" thickTop="1"/>
    <row r="559" spans="1:17" ht="14.65" thickBot="1"/>
    <row r="560" spans="1:17" ht="14.65" thickTop="1">
      <c r="A560" s="3"/>
      <c r="B560" s="4"/>
      <c r="C560" s="5">
        <v>45016</v>
      </c>
      <c r="D560" s="6"/>
      <c r="E560" s="4"/>
      <c r="F560" s="4"/>
      <c r="G560" s="6"/>
      <c r="H560" s="6"/>
      <c r="I560" s="4"/>
      <c r="J560" s="4"/>
      <c r="K560" s="4"/>
      <c r="L560" s="21" t="s">
        <v>40</v>
      </c>
      <c r="M560" s="4"/>
      <c r="N560" s="4"/>
      <c r="O560" s="4"/>
      <c r="P560" s="4"/>
      <c r="Q560" s="7"/>
    </row>
    <row r="561" spans="1:17">
      <c r="A561" s="8" t="s">
        <v>11</v>
      </c>
      <c r="B561" s="9"/>
      <c r="C561" s="10"/>
      <c r="D561" s="10"/>
      <c r="E561" s="9"/>
      <c r="F561" s="9"/>
      <c r="G561" s="10"/>
      <c r="H561" s="10"/>
      <c r="I561" s="9"/>
      <c r="J561" s="12" t="s">
        <v>68</v>
      </c>
      <c r="K561" s="9"/>
      <c r="L561" s="12" t="s">
        <v>21</v>
      </c>
      <c r="M561" s="12"/>
      <c r="N561" s="9"/>
      <c r="O561" s="9"/>
      <c r="P561" s="9"/>
      <c r="Q561" s="11"/>
    </row>
    <row r="562" spans="1:17">
      <c r="A562" s="8" t="s">
        <v>3</v>
      </c>
      <c r="B562" s="12" t="s">
        <v>6</v>
      </c>
      <c r="C562" s="13" t="s">
        <v>4</v>
      </c>
      <c r="D562" s="13" t="s">
        <v>7</v>
      </c>
      <c r="E562" s="12" t="s">
        <v>16</v>
      </c>
      <c r="F562" s="9"/>
      <c r="G562" s="13" t="s">
        <v>18</v>
      </c>
      <c r="H562" s="13" t="s">
        <v>19</v>
      </c>
      <c r="I562" s="43" t="s">
        <v>133</v>
      </c>
      <c r="J562" s="12" t="s">
        <v>67</v>
      </c>
      <c r="K562" s="9"/>
      <c r="L562" s="22">
        <v>26257.46</v>
      </c>
      <c r="M562" s="9" t="s">
        <v>135</v>
      </c>
      <c r="N562" s="9"/>
      <c r="O562" s="9"/>
      <c r="P562" s="9"/>
      <c r="Q562" s="11"/>
    </row>
    <row r="563" spans="1:17">
      <c r="A563" s="14" t="s">
        <v>190</v>
      </c>
      <c r="B563" s="9">
        <v>14</v>
      </c>
      <c r="C563" s="10">
        <v>97.24</v>
      </c>
      <c r="D563" s="10">
        <f>C563*B563</f>
        <v>1361.36</v>
      </c>
      <c r="E563" s="38" t="s">
        <v>69</v>
      </c>
      <c r="F563" s="9"/>
      <c r="G563" s="10">
        <v>97.09</v>
      </c>
      <c r="H563" s="10">
        <f>(B563*G563)-D563</f>
        <v>-2.0999999999999091</v>
      </c>
      <c r="I563" s="9" t="s">
        <v>134</v>
      </c>
      <c r="J563" s="38">
        <f>G563*B563</f>
        <v>1359.26</v>
      </c>
      <c r="K563" s="9" t="str">
        <f>IF(B563&lt;&gt;0,"sell "&amp;B563&amp;" "&amp;A563&amp;" @ $"&amp;G563,"")</f>
        <v>sell 14 BMRN @ $97.09</v>
      </c>
      <c r="L563" s="10">
        <f>L562+(G563*B563)</f>
        <v>27616.719999999998</v>
      </c>
      <c r="M563" s="9"/>
      <c r="N563" s="9"/>
      <c r="O563" s="9"/>
      <c r="P563" s="9"/>
      <c r="Q563" s="11"/>
    </row>
    <row r="564" spans="1:17">
      <c r="A564" s="14"/>
      <c r="B564" s="9"/>
      <c r="C564" s="10"/>
      <c r="D564" s="10">
        <f>C564*B564</f>
        <v>0</v>
      </c>
      <c r="E564" s="38"/>
      <c r="F564" s="9"/>
      <c r="G564" s="10"/>
      <c r="H564" s="10">
        <f>(B564*G564)-D564</f>
        <v>0</v>
      </c>
      <c r="I564" s="9" t="s">
        <v>134</v>
      </c>
      <c r="J564" s="38">
        <f>G564*B564</f>
        <v>0</v>
      </c>
      <c r="K564" s="9" t="str">
        <f t="shared" ref="K564:K565" si="26">IF(B564&lt;&gt;0,"sell "&amp;B564&amp;" "&amp;A564&amp;" @ $"&amp;G564,"")</f>
        <v/>
      </c>
      <c r="L564" s="10">
        <f>L563+(G564*B564)</f>
        <v>27616.719999999998</v>
      </c>
      <c r="M564" s="9"/>
      <c r="N564" s="9"/>
      <c r="O564" s="9"/>
      <c r="P564" s="9"/>
      <c r="Q564" s="11"/>
    </row>
    <row r="565" spans="1:17">
      <c r="A565" s="14"/>
      <c r="B565" s="9"/>
      <c r="C565" s="10"/>
      <c r="D565" s="10">
        <f>C565*B565</f>
        <v>0</v>
      </c>
      <c r="E565" s="38"/>
      <c r="F565" s="9"/>
      <c r="G565" s="10"/>
      <c r="H565" s="10">
        <f>(B565*G565)-D565</f>
        <v>0</v>
      </c>
      <c r="I565" s="9" t="s">
        <v>134</v>
      </c>
      <c r="J565" s="38">
        <f>G565*B565</f>
        <v>0</v>
      </c>
      <c r="K565" s="9" t="str">
        <f t="shared" si="26"/>
        <v/>
      </c>
      <c r="L565" s="10">
        <f>L564+(G565*B565)</f>
        <v>27616.719999999998</v>
      </c>
      <c r="M565" s="9" t="s">
        <v>44</v>
      </c>
      <c r="N565" s="9"/>
      <c r="O565" s="9"/>
      <c r="P565" s="9"/>
      <c r="Q565" s="11"/>
    </row>
    <row r="566" spans="1:17">
      <c r="A566" s="14"/>
      <c r="B566" s="9"/>
      <c r="C566" s="10" t="s">
        <v>20</v>
      </c>
      <c r="D566" s="10">
        <f>SUM(D563:D565)</f>
        <v>1361.36</v>
      </c>
      <c r="E566" s="9"/>
      <c r="F566" s="9"/>
      <c r="G566" s="41"/>
      <c r="H566" s="10">
        <f>SUM(H563:H565)</f>
        <v>-2.0999999999999091</v>
      </c>
      <c r="I566" s="9"/>
      <c r="J566" s="38">
        <f>SUM(J563:J565)</f>
        <v>1359.26</v>
      </c>
      <c r="K566" s="9"/>
      <c r="L566" s="10"/>
      <c r="M566" s="9"/>
      <c r="N566" s="9"/>
      <c r="O566" s="9"/>
      <c r="P566" s="9"/>
      <c r="Q566" s="11"/>
    </row>
    <row r="567" spans="1:17">
      <c r="A567" s="14"/>
      <c r="B567" s="9"/>
      <c r="C567" s="10"/>
      <c r="D567" s="10"/>
      <c r="E567" s="9"/>
      <c r="F567" s="9"/>
      <c r="G567" s="42"/>
      <c r="H567" s="39"/>
      <c r="I567" s="9"/>
      <c r="J567" s="9"/>
      <c r="K567" s="9"/>
      <c r="L567" s="10"/>
      <c r="M567" s="9"/>
      <c r="N567" s="9"/>
      <c r="O567" s="9"/>
      <c r="P567" s="9"/>
      <c r="Q567" s="11"/>
    </row>
    <row r="568" spans="1:17">
      <c r="A568" s="14"/>
      <c r="B568" s="9"/>
      <c r="C568" s="10"/>
      <c r="D568" s="10"/>
      <c r="E568" s="20"/>
      <c r="F568" s="9"/>
      <c r="G568" s="41"/>
      <c r="H568" s="10"/>
      <c r="I568" s="9"/>
      <c r="J568" s="9"/>
      <c r="K568" s="9"/>
      <c r="L568" s="10"/>
      <c r="M568" s="12" t="s">
        <v>41</v>
      </c>
      <c r="N568" s="9"/>
      <c r="O568" s="9"/>
      <c r="P568" s="9"/>
      <c r="Q568" s="11"/>
    </row>
    <row r="569" spans="1:17">
      <c r="A569" s="8"/>
      <c r="B569" s="9"/>
      <c r="C569" s="10"/>
      <c r="D569" s="10"/>
      <c r="E569" s="20"/>
      <c r="F569" s="9"/>
      <c r="G569" s="41"/>
      <c r="H569" s="10"/>
      <c r="I569" s="9"/>
      <c r="J569" s="9"/>
      <c r="K569" s="9"/>
      <c r="L569" s="10"/>
      <c r="M569" s="12" t="s">
        <v>42</v>
      </c>
      <c r="N569" s="9"/>
      <c r="O569" s="9"/>
      <c r="P569" s="9"/>
      <c r="Q569" s="11"/>
    </row>
    <row r="570" spans="1:17">
      <c r="A570" s="8"/>
      <c r="B570" s="12" t="s">
        <v>6</v>
      </c>
      <c r="C570" s="13" t="s">
        <v>4</v>
      </c>
      <c r="D570" s="13" t="s">
        <v>5</v>
      </c>
      <c r="E570" s="23" t="s">
        <v>16</v>
      </c>
      <c r="F570" s="9"/>
      <c r="G570" s="43" t="s">
        <v>18</v>
      </c>
      <c r="H570" s="13" t="s">
        <v>19</v>
      </c>
      <c r="I570" s="9"/>
      <c r="J570" s="9"/>
      <c r="K570" s="9"/>
      <c r="L570" s="10"/>
      <c r="M570" s="38">
        <f>L562</f>
        <v>26257.46</v>
      </c>
      <c r="N570" s="9" t="s">
        <v>45</v>
      </c>
      <c r="O570" s="9"/>
      <c r="P570" s="9"/>
      <c r="Q570" s="11"/>
    </row>
    <row r="571" spans="1:17">
      <c r="A571" s="14" t="s">
        <v>196</v>
      </c>
      <c r="B571" s="9">
        <v>7</v>
      </c>
      <c r="C571" s="10">
        <v>188.05</v>
      </c>
      <c r="D571" s="10">
        <f>C571*B571</f>
        <v>1316.3500000000001</v>
      </c>
      <c r="E571" s="38" t="s">
        <v>69</v>
      </c>
      <c r="F571" s="9"/>
      <c r="G571" s="10">
        <v>187.26</v>
      </c>
      <c r="H571" s="10">
        <f>(B571*G571)-D571</f>
        <v>-5.5300000000002001</v>
      </c>
      <c r="I571" s="9" t="s">
        <v>134</v>
      </c>
      <c r="J571" s="9"/>
      <c r="K571" s="9" t="str">
        <f>IF(B571&lt;&gt;0,"buy "&amp;B571&amp;" "&amp;A571&amp;" @ $"&amp;G571,"")</f>
        <v>buy 7 MEDP @ $187.26</v>
      </c>
      <c r="L571" s="10">
        <f>L565-(G571*B571)</f>
        <v>26305.899999999998</v>
      </c>
      <c r="M571" s="38">
        <f>L562-(G571*B571)</f>
        <v>24946.639999999999</v>
      </c>
      <c r="N571" s="9"/>
      <c r="O571" s="9"/>
      <c r="P571" s="9"/>
      <c r="Q571" s="11"/>
    </row>
    <row r="572" spans="1:17">
      <c r="A572" s="14" t="s">
        <v>197</v>
      </c>
      <c r="B572" s="9">
        <v>13</v>
      </c>
      <c r="C572" s="10">
        <v>103.97</v>
      </c>
      <c r="D572" s="10">
        <f>C572*B572</f>
        <v>1351.61</v>
      </c>
      <c r="E572" s="38" t="s">
        <v>69</v>
      </c>
      <c r="F572" s="9"/>
      <c r="G572" s="10">
        <v>104.12</v>
      </c>
      <c r="H572" s="10">
        <f>(B572*G572)-D572</f>
        <v>1.9500000000000455</v>
      </c>
      <c r="I572" s="9" t="s">
        <v>134</v>
      </c>
      <c r="J572" s="9"/>
      <c r="K572" s="9" t="str">
        <f>IF(B572&lt;&gt;0,"buy "&amp;B572&amp;" "&amp;A572&amp;" @ $"&amp;G572,"")</f>
        <v>buy 13 NVEE @ $104.12</v>
      </c>
      <c r="L572" s="10">
        <f>L571-(G572*B572)</f>
        <v>24952.339999999997</v>
      </c>
      <c r="M572" s="38">
        <f>M571-(G572*B572)</f>
        <v>23593.079999999998</v>
      </c>
      <c r="N572" s="9"/>
      <c r="O572" s="9"/>
      <c r="P572" s="9"/>
      <c r="Q572" s="11"/>
    </row>
    <row r="573" spans="1:17">
      <c r="A573" s="28" t="s">
        <v>198</v>
      </c>
      <c r="B573" s="29">
        <v>54</v>
      </c>
      <c r="C573" s="30">
        <v>26.02</v>
      </c>
      <c r="D573" s="30">
        <f>C573*B573</f>
        <v>1405.08</v>
      </c>
      <c r="E573" s="38" t="s">
        <v>69</v>
      </c>
      <c r="F573" s="29"/>
      <c r="G573" s="30">
        <v>25.82</v>
      </c>
      <c r="H573" s="30">
        <f>(B573*G573)-D573</f>
        <v>-10.799999999999955</v>
      </c>
      <c r="I573" s="9" t="s">
        <v>134</v>
      </c>
      <c r="J573" s="9"/>
      <c r="K573" s="9" t="str">
        <f>IF(B573&lt;&gt;0,"buy "&amp;B573&amp;" "&amp;A573&amp;" @ $"&amp;G573,"")</f>
        <v>buy 54 AMKR @ $25.82</v>
      </c>
      <c r="L573" s="10">
        <f>L572-(G573*B573)</f>
        <v>23558.059999999998</v>
      </c>
      <c r="M573" s="46">
        <f>M572-(G573*B573)</f>
        <v>22198.799999999999</v>
      </c>
      <c r="N573" s="47" t="str">
        <f>"$"&amp;TEXT(M573,"#,##0.00")&amp;" will be the balance in the account after purchases.  "</f>
        <v xml:space="preserve">$22,198.80 will be the balance in the account after purchases.  </v>
      </c>
      <c r="O573" s="47"/>
      <c r="P573" s="47"/>
      <c r="Q573" s="48"/>
    </row>
    <row r="574" spans="1:17">
      <c r="A574" s="14"/>
      <c r="B574" s="9"/>
      <c r="C574" s="10" t="s">
        <v>20</v>
      </c>
      <c r="D574" s="10">
        <f>SUM(D571:D573)</f>
        <v>4073.04</v>
      </c>
      <c r="E574" s="9"/>
      <c r="F574" s="9"/>
      <c r="G574" s="10" t="s">
        <v>28</v>
      </c>
      <c r="H574" s="10">
        <f>SUM(H571:H573)</f>
        <v>-14.380000000000109</v>
      </c>
      <c r="I574" s="9"/>
      <c r="J574" s="9"/>
      <c r="K574" s="9"/>
      <c r="L574" s="10"/>
      <c r="M574" s="9"/>
      <c r="N574" s="9" t="s">
        <v>84</v>
      </c>
      <c r="O574" s="9"/>
      <c r="P574" s="9"/>
      <c r="Q574" s="11"/>
    </row>
    <row r="575" spans="1:17">
      <c r="A575" s="14"/>
      <c r="B575" s="9"/>
      <c r="C575" s="10"/>
      <c r="D575" s="10"/>
      <c r="E575" s="9"/>
      <c r="F575" s="9"/>
      <c r="G575" s="10"/>
      <c r="H575" s="10"/>
      <c r="I575" s="9"/>
      <c r="J575" s="9"/>
      <c r="K575" s="9"/>
      <c r="L575" s="10"/>
      <c r="M575" s="12" t="str">
        <f>IF(J566+M573&gt;0,"Credit Surplus","Credit Shortage")</f>
        <v>Credit Surplus</v>
      </c>
      <c r="N575" s="38">
        <f>J566+M573</f>
        <v>23558.059999999998</v>
      </c>
      <c r="O575" s="9" t="s">
        <v>121</v>
      </c>
      <c r="P575" s="9"/>
      <c r="Q575" s="11"/>
    </row>
    <row r="576" spans="1:17">
      <c r="A576" s="14"/>
      <c r="B576" s="9"/>
      <c r="C576" s="10"/>
      <c r="D576" s="10"/>
      <c r="E576" s="9"/>
      <c r="F576" s="9"/>
      <c r="G576" s="10"/>
      <c r="H576" s="10"/>
      <c r="I576" s="9"/>
      <c r="J576" s="9"/>
      <c r="K576" s="9"/>
      <c r="L576" s="10"/>
      <c r="M576" s="9"/>
      <c r="N576" s="9"/>
      <c r="O576" s="9"/>
      <c r="P576" s="9"/>
      <c r="Q576" s="11"/>
    </row>
    <row r="577" spans="1:17">
      <c r="A577" s="14"/>
      <c r="B577" s="9"/>
      <c r="C577" s="10"/>
      <c r="D577" s="10"/>
      <c r="E577" s="9"/>
      <c r="F577" s="9"/>
      <c r="G577" s="10"/>
      <c r="H577" s="10"/>
      <c r="I577" s="9"/>
      <c r="J577" s="9"/>
      <c r="K577" s="9"/>
      <c r="L577" s="9"/>
      <c r="M577" s="9"/>
      <c r="N577" s="9"/>
      <c r="O577" s="9"/>
      <c r="P577" s="9"/>
      <c r="Q577" s="11"/>
    </row>
    <row r="578" spans="1:17">
      <c r="A578" s="14" t="s">
        <v>23</v>
      </c>
      <c r="B578" s="9"/>
      <c r="C578" s="10"/>
      <c r="D578" s="22">
        <v>1531.99</v>
      </c>
      <c r="E578" s="9" t="s">
        <v>111</v>
      </c>
      <c r="F578" s="9"/>
      <c r="G578" s="10"/>
      <c r="H578" s="10"/>
      <c r="I578" s="9"/>
      <c r="J578" s="9"/>
      <c r="K578" s="9"/>
      <c r="L578" s="9"/>
      <c r="M578" s="9"/>
      <c r="N578" s="9"/>
      <c r="O578" s="9"/>
      <c r="P578" s="9"/>
      <c r="Q578" s="11"/>
    </row>
    <row r="579" spans="1:17">
      <c r="A579" s="14" t="s">
        <v>24</v>
      </c>
      <c r="B579" s="9"/>
      <c r="C579" s="10"/>
      <c r="D579" s="49">
        <f>H566</f>
        <v>-2.0999999999999091</v>
      </c>
      <c r="E579" s="9" t="s">
        <v>36</v>
      </c>
      <c r="F579" s="9"/>
      <c r="G579" s="10"/>
      <c r="H579" s="10"/>
      <c r="I579" s="9"/>
      <c r="J579" s="9"/>
      <c r="K579" s="9"/>
      <c r="L579" s="9"/>
      <c r="M579" s="9"/>
      <c r="N579" s="9"/>
      <c r="O579" s="9"/>
      <c r="P579" s="9"/>
      <c r="Q579" s="11"/>
    </row>
    <row r="580" spans="1:17">
      <c r="A580" s="14" t="s">
        <v>25</v>
      </c>
      <c r="B580" s="9"/>
      <c r="C580" s="10"/>
      <c r="D580" s="10">
        <f>D578+D579</f>
        <v>1529.89</v>
      </c>
      <c r="E580" s="9"/>
      <c r="F580" s="9"/>
      <c r="G580" s="10"/>
      <c r="H580" s="10"/>
      <c r="I580" s="9"/>
      <c r="J580" s="9"/>
      <c r="K580" s="9"/>
      <c r="L580" s="9"/>
      <c r="M580" s="9"/>
      <c r="N580" s="9"/>
      <c r="O580" s="9"/>
      <c r="P580" s="9"/>
      <c r="Q580" s="11"/>
    </row>
    <row r="581" spans="1:17">
      <c r="A581" s="14" t="s">
        <v>27</v>
      </c>
      <c r="B581" s="9"/>
      <c r="C581" s="10"/>
      <c r="D581" s="10">
        <f>H574</f>
        <v>-14.380000000000109</v>
      </c>
      <c r="E581" s="9" t="s">
        <v>37</v>
      </c>
      <c r="F581" s="9"/>
      <c r="G581" s="10"/>
      <c r="H581" s="10"/>
      <c r="I581" s="9"/>
      <c r="J581" s="9"/>
      <c r="K581" s="9"/>
      <c r="L581" s="9"/>
      <c r="M581" s="9"/>
      <c r="N581" s="9"/>
      <c r="O581" s="9"/>
      <c r="P581" s="9"/>
      <c r="Q581" s="11"/>
    </row>
    <row r="582" spans="1:17">
      <c r="A582" s="14" t="s">
        <v>25</v>
      </c>
      <c r="B582" s="9"/>
      <c r="C582" s="10"/>
      <c r="D582" s="32">
        <f>D580-D581</f>
        <v>1544.2700000000002</v>
      </c>
      <c r="E582" s="20" t="s">
        <v>38</v>
      </c>
      <c r="F582" s="9"/>
      <c r="G582" s="10"/>
      <c r="H582" s="10"/>
      <c r="I582" s="9"/>
      <c r="J582" s="9"/>
      <c r="K582" s="9"/>
      <c r="L582" s="9"/>
      <c r="M582" s="9"/>
      <c r="N582" s="9"/>
      <c r="O582" s="9"/>
      <c r="P582" s="9"/>
      <c r="Q582" s="11"/>
    </row>
    <row r="583" spans="1:17" ht="14.65" thickBot="1">
      <c r="A583" s="16"/>
      <c r="B583" s="17"/>
      <c r="C583" s="18"/>
      <c r="D583" s="18"/>
      <c r="E583" s="17"/>
      <c r="F583" s="17"/>
      <c r="G583" s="18"/>
      <c r="H583" s="18"/>
      <c r="I583" s="17"/>
      <c r="J583" s="17"/>
      <c r="K583" s="17"/>
      <c r="L583" s="17"/>
      <c r="M583" s="17"/>
      <c r="N583" s="17"/>
      <c r="O583" s="17"/>
      <c r="P583" s="17"/>
      <c r="Q583" s="19"/>
    </row>
    <row r="584" spans="1:17" ht="14.65" thickTop="1"/>
    <row r="586" spans="1:17" ht="14.65" thickBot="1"/>
    <row r="587" spans="1:17" ht="14.65" thickTop="1">
      <c r="A587" s="3"/>
      <c r="B587" s="4"/>
      <c r="C587" s="5">
        <v>44985</v>
      </c>
      <c r="D587" s="6"/>
      <c r="E587" s="4"/>
      <c r="F587" s="4"/>
      <c r="G587" s="6"/>
      <c r="H587" s="6"/>
      <c r="I587" s="4"/>
      <c r="J587" s="4"/>
      <c r="K587" s="4"/>
      <c r="L587" s="21" t="s">
        <v>40</v>
      </c>
      <c r="M587" s="4"/>
      <c r="N587" s="4"/>
      <c r="O587" s="4"/>
      <c r="P587" s="4"/>
      <c r="Q587" s="7"/>
    </row>
    <row r="588" spans="1:17">
      <c r="A588" s="8" t="s">
        <v>11</v>
      </c>
      <c r="B588" s="9"/>
      <c r="C588" s="10"/>
      <c r="D588" s="10"/>
      <c r="E588" s="9"/>
      <c r="F588" s="9"/>
      <c r="G588" s="10"/>
      <c r="H588" s="10"/>
      <c r="I588" s="9"/>
      <c r="J588" s="12" t="s">
        <v>68</v>
      </c>
      <c r="K588" s="9"/>
      <c r="L588" s="12" t="s">
        <v>21</v>
      </c>
      <c r="M588" s="12"/>
      <c r="N588" s="9"/>
      <c r="O588" s="9"/>
      <c r="P588" s="9"/>
      <c r="Q588" s="11"/>
    </row>
    <row r="589" spans="1:17">
      <c r="A589" s="8" t="s">
        <v>3</v>
      </c>
      <c r="B589" s="12" t="s">
        <v>6</v>
      </c>
      <c r="C589" s="13" t="s">
        <v>4</v>
      </c>
      <c r="D589" s="13" t="s">
        <v>7</v>
      </c>
      <c r="E589" s="12" t="s">
        <v>16</v>
      </c>
      <c r="F589" s="9"/>
      <c r="G589" s="13" t="s">
        <v>18</v>
      </c>
      <c r="H589" s="13" t="s">
        <v>19</v>
      </c>
      <c r="I589" s="43" t="s">
        <v>133</v>
      </c>
      <c r="J589" s="12" t="s">
        <v>67</v>
      </c>
      <c r="K589" s="9"/>
      <c r="L589" s="22">
        <v>18338.580000000002</v>
      </c>
      <c r="M589" s="9" t="s">
        <v>135</v>
      </c>
      <c r="N589" s="9"/>
      <c r="O589" s="9"/>
      <c r="P589" s="9"/>
      <c r="Q589" s="11"/>
    </row>
    <row r="590" spans="1:17">
      <c r="A590" s="14" t="s">
        <v>187</v>
      </c>
      <c r="B590" s="9">
        <v>97</v>
      </c>
      <c r="C590" s="10">
        <v>14.83</v>
      </c>
      <c r="D590" s="10">
        <f>C590*B590</f>
        <v>1438.51</v>
      </c>
      <c r="E590" s="38" t="s">
        <v>69</v>
      </c>
      <c r="F590" s="9"/>
      <c r="G590" s="10">
        <v>14.74</v>
      </c>
      <c r="H590" s="10">
        <f>(B590*G590)-D590</f>
        <v>-8.7300000000000182</v>
      </c>
      <c r="I590" s="9" t="s">
        <v>134</v>
      </c>
      <c r="J590" s="38">
        <f>G590*B590</f>
        <v>1429.78</v>
      </c>
      <c r="K590" s="9" t="str">
        <f>IF(B590&lt;&gt;0,"sell "&amp;B590&amp;" "&amp;A590&amp;" @ $"&amp;G590,"")</f>
        <v>sell 97 TH @ $14.74</v>
      </c>
      <c r="L590" s="10">
        <f>L589+(G590*B590)</f>
        <v>19768.36</v>
      </c>
      <c r="M590" s="9"/>
      <c r="N590" s="9"/>
      <c r="O590" s="9"/>
      <c r="P590" s="9"/>
      <c r="Q590" s="11"/>
    </row>
    <row r="591" spans="1:17">
      <c r="A591" s="14" t="s">
        <v>85</v>
      </c>
      <c r="B591" s="9">
        <v>18</v>
      </c>
      <c r="C591" s="10">
        <v>70.19</v>
      </c>
      <c r="D591" s="10">
        <f>C591*B591</f>
        <v>1263.42</v>
      </c>
      <c r="E591" s="38" t="s">
        <v>69</v>
      </c>
      <c r="F591" s="9"/>
      <c r="G591" s="10">
        <v>70.56</v>
      </c>
      <c r="H591" s="10">
        <f>(B591*G591)-D591</f>
        <v>6.6599999999998545</v>
      </c>
      <c r="I591" s="9" t="s">
        <v>134</v>
      </c>
      <c r="J591" s="38">
        <f>G591*B591</f>
        <v>1270.08</v>
      </c>
      <c r="K591" s="9" t="str">
        <f t="shared" ref="K591:K592" si="27">IF(B591&lt;&gt;0,"sell "&amp;B591&amp;" "&amp;A591&amp;" @ $"&amp;G591,"")</f>
        <v>sell 18 HURN @ $70.56</v>
      </c>
      <c r="L591" s="10">
        <f>L590+(G591*B591)</f>
        <v>21038.440000000002</v>
      </c>
      <c r="M591" s="9"/>
      <c r="N591" s="9"/>
      <c r="O591" s="9"/>
      <c r="P591" s="9"/>
      <c r="Q591" s="11"/>
    </row>
    <row r="592" spans="1:17">
      <c r="A592" s="14" t="s">
        <v>188</v>
      </c>
      <c r="B592" s="9">
        <v>32</v>
      </c>
      <c r="C592" s="10">
        <v>35.85</v>
      </c>
      <c r="D592" s="10">
        <f>C592*B592</f>
        <v>1147.2</v>
      </c>
      <c r="E592" s="38" t="s">
        <v>69</v>
      </c>
      <c r="F592" s="9"/>
      <c r="G592" s="10">
        <v>35.78</v>
      </c>
      <c r="H592" s="10">
        <f>(B592*G592)-D592</f>
        <v>-2.2400000000000091</v>
      </c>
      <c r="I592" s="9" t="s">
        <v>134</v>
      </c>
      <c r="J592" s="38">
        <f>G592*B592</f>
        <v>1144.96</v>
      </c>
      <c r="K592" s="9" t="str">
        <f t="shared" si="27"/>
        <v>sell 32 RPRX @ $35.78</v>
      </c>
      <c r="L592" s="10">
        <f>L591+(G592*B592)</f>
        <v>22183.4</v>
      </c>
      <c r="M592" s="9" t="s">
        <v>44</v>
      </c>
      <c r="N592" s="9"/>
      <c r="O592" s="9"/>
      <c r="P592" s="9"/>
      <c r="Q592" s="11"/>
    </row>
    <row r="593" spans="1:17">
      <c r="A593" s="14"/>
      <c r="B593" s="9"/>
      <c r="C593" s="10" t="s">
        <v>20</v>
      </c>
      <c r="D593" s="10">
        <f>SUM(D590:D592)</f>
        <v>3849.13</v>
      </c>
      <c r="E593" s="9"/>
      <c r="F593" s="9"/>
      <c r="G593" s="41"/>
      <c r="H593" s="10">
        <f>SUM(H590:H592)</f>
        <v>-4.3100000000001728</v>
      </c>
      <c r="I593" s="9"/>
      <c r="J593" s="38">
        <f>SUM(J590:J592)</f>
        <v>3844.8199999999997</v>
      </c>
      <c r="K593" s="9"/>
      <c r="L593" s="10"/>
      <c r="M593" s="9"/>
      <c r="N593" s="9"/>
      <c r="O593" s="9"/>
      <c r="P593" s="9"/>
      <c r="Q593" s="11"/>
    </row>
    <row r="594" spans="1:17">
      <c r="A594" s="14"/>
      <c r="B594" s="9"/>
      <c r="C594" s="10"/>
      <c r="D594" s="10"/>
      <c r="E594" s="9"/>
      <c r="F594" s="9"/>
      <c r="G594" s="42"/>
      <c r="H594" s="39"/>
      <c r="I594" s="9"/>
      <c r="J594" s="9"/>
      <c r="K594" s="9"/>
      <c r="L594" s="10"/>
      <c r="M594" s="9"/>
      <c r="N594" s="9"/>
      <c r="O594" s="9"/>
      <c r="P594" s="9"/>
      <c r="Q594" s="11"/>
    </row>
    <row r="595" spans="1:17">
      <c r="A595" s="14"/>
      <c r="B595" s="9"/>
      <c r="C595" s="10"/>
      <c r="D595" s="10"/>
      <c r="E595" s="20"/>
      <c r="F595" s="9"/>
      <c r="G595" s="41"/>
      <c r="H595" s="10"/>
      <c r="I595" s="9"/>
      <c r="J595" s="9"/>
      <c r="K595" s="9"/>
      <c r="L595" s="10"/>
      <c r="M595" s="12" t="s">
        <v>41</v>
      </c>
      <c r="N595" s="9"/>
      <c r="O595" s="9"/>
      <c r="P595" s="9"/>
      <c r="Q595" s="11"/>
    </row>
    <row r="596" spans="1:17">
      <c r="A596" s="8"/>
      <c r="B596" s="9"/>
      <c r="C596" s="10"/>
      <c r="D596" s="10"/>
      <c r="E596" s="20"/>
      <c r="F596" s="9"/>
      <c r="G596" s="41"/>
      <c r="H596" s="10"/>
      <c r="I596" s="9"/>
      <c r="J596" s="9"/>
      <c r="K596" s="9"/>
      <c r="L596" s="10"/>
      <c r="M596" s="12" t="s">
        <v>42</v>
      </c>
      <c r="N596" s="9"/>
      <c r="O596" s="9"/>
      <c r="P596" s="9"/>
      <c r="Q596" s="11"/>
    </row>
    <row r="597" spans="1:17">
      <c r="A597" s="8"/>
      <c r="B597" s="12" t="s">
        <v>6</v>
      </c>
      <c r="C597" s="13" t="s">
        <v>4</v>
      </c>
      <c r="D597" s="13" t="s">
        <v>5</v>
      </c>
      <c r="E597" s="23" t="s">
        <v>16</v>
      </c>
      <c r="F597" s="9"/>
      <c r="G597" s="43" t="s">
        <v>18</v>
      </c>
      <c r="H597" s="13" t="s">
        <v>19</v>
      </c>
      <c r="I597" s="9"/>
      <c r="J597" s="9"/>
      <c r="K597" s="9"/>
      <c r="L597" s="10"/>
      <c r="M597" s="38">
        <f>L589</f>
        <v>18338.580000000002</v>
      </c>
      <c r="N597" s="9" t="s">
        <v>45</v>
      </c>
      <c r="O597" s="9"/>
      <c r="P597" s="9"/>
      <c r="Q597" s="11"/>
    </row>
    <row r="598" spans="1:17">
      <c r="A598" s="14" t="s">
        <v>194</v>
      </c>
      <c r="B598" s="9">
        <v>199</v>
      </c>
      <c r="C598" s="10">
        <v>7.23</v>
      </c>
      <c r="D598" s="10">
        <f>C598*B598</f>
        <v>1438.77</v>
      </c>
      <c r="E598" s="38" t="s">
        <v>69</v>
      </c>
      <c r="F598" s="9"/>
      <c r="G598" s="10">
        <v>7.29</v>
      </c>
      <c r="H598" s="10">
        <f>(B598*G598)-D598</f>
        <v>11.940000000000055</v>
      </c>
      <c r="I598" s="9" t="s">
        <v>134</v>
      </c>
      <c r="J598" s="9"/>
      <c r="K598" s="9" t="str">
        <f>IF(B598&lt;&gt;0,"buy "&amp;B598&amp;" "&amp;A598&amp;" @ $"&amp;G598,"")</f>
        <v>buy 199 BORR @ $7.29</v>
      </c>
      <c r="L598" s="10">
        <f>L592-(G598*B598)</f>
        <v>20732.690000000002</v>
      </c>
      <c r="M598" s="38">
        <f>L589-(G598*B598)</f>
        <v>16887.870000000003</v>
      </c>
      <c r="N598" s="9"/>
      <c r="O598" s="9"/>
      <c r="P598" s="9"/>
      <c r="Q598" s="11"/>
    </row>
    <row r="599" spans="1:17">
      <c r="A599" s="14" t="s">
        <v>195</v>
      </c>
      <c r="B599" s="9">
        <v>22</v>
      </c>
      <c r="C599" s="10">
        <v>65.17</v>
      </c>
      <c r="D599" s="10">
        <f>C599*B599</f>
        <v>1433.74</v>
      </c>
      <c r="E599" s="38" t="s">
        <v>69</v>
      </c>
      <c r="F599" s="9"/>
      <c r="G599" s="10">
        <v>64.91</v>
      </c>
      <c r="H599" s="10">
        <f>(B599*G599)-D599</f>
        <v>-5.7200000000000273</v>
      </c>
      <c r="I599" s="9" t="s">
        <v>134</v>
      </c>
      <c r="J599" s="9"/>
      <c r="K599" s="9" t="str">
        <f>IF(B599&lt;&gt;0,"buy "&amp;B599&amp;" "&amp;A599&amp;" @ $"&amp;G599,"")</f>
        <v>buy 22 HQY @ $64.91</v>
      </c>
      <c r="L599" s="10">
        <f>L598-(G599*B599)</f>
        <v>19304.670000000002</v>
      </c>
      <c r="M599" s="38">
        <f>M598-(G599*B599)</f>
        <v>15459.850000000002</v>
      </c>
      <c r="N599" s="9"/>
      <c r="O599" s="9"/>
      <c r="P599" s="9"/>
      <c r="Q599" s="11"/>
    </row>
    <row r="600" spans="1:17">
      <c r="A600" s="28"/>
      <c r="B600" s="29"/>
      <c r="C600" s="30"/>
      <c r="D600" s="30">
        <f>C600*B600</f>
        <v>0</v>
      </c>
      <c r="E600" s="38"/>
      <c r="F600" s="29"/>
      <c r="G600" s="30"/>
      <c r="H600" s="30">
        <f>(B600*G600)-D600</f>
        <v>0</v>
      </c>
      <c r="I600" s="9" t="s">
        <v>134</v>
      </c>
      <c r="J600" s="9"/>
      <c r="K600" s="9" t="str">
        <f>IF(B600&lt;&gt;0,"buy "&amp;B600&amp;" "&amp;A600&amp;" @ $"&amp;G600,"")</f>
        <v/>
      </c>
      <c r="L600" s="10">
        <f>L599-(G600*B600)</f>
        <v>19304.670000000002</v>
      </c>
      <c r="M600" s="46">
        <f>M599-(G600*B600)</f>
        <v>15459.850000000002</v>
      </c>
      <c r="N600" s="47" t="str">
        <f>"$"&amp;TEXT(M600,"#,##0.00")&amp;" will be the balance in the account after purchases.  "</f>
        <v xml:space="preserve">$15,459.85 will be the balance in the account after purchases.  </v>
      </c>
      <c r="O600" s="47"/>
      <c r="P600" s="47"/>
      <c r="Q600" s="48"/>
    </row>
    <row r="601" spans="1:17">
      <c r="A601" s="14"/>
      <c r="B601" s="9"/>
      <c r="C601" s="10" t="s">
        <v>20</v>
      </c>
      <c r="D601" s="10">
        <f>SUM(D598:D600)</f>
        <v>2872.51</v>
      </c>
      <c r="E601" s="9"/>
      <c r="F601" s="9"/>
      <c r="G601" s="10" t="s">
        <v>28</v>
      </c>
      <c r="H601" s="10">
        <f>SUM(H598:H600)</f>
        <v>6.2200000000000273</v>
      </c>
      <c r="I601" s="9"/>
      <c r="J601" s="9"/>
      <c r="K601" s="9"/>
      <c r="L601" s="10"/>
      <c r="M601" s="9"/>
      <c r="N601" s="9" t="s">
        <v>84</v>
      </c>
      <c r="O601" s="9"/>
      <c r="P601" s="9"/>
      <c r="Q601" s="11"/>
    </row>
    <row r="602" spans="1:17">
      <c r="A602" s="14"/>
      <c r="B602" s="9"/>
      <c r="C602" s="10"/>
      <c r="D602" s="10"/>
      <c r="E602" s="9"/>
      <c r="F602" s="9"/>
      <c r="G602" s="10"/>
      <c r="H602" s="10"/>
      <c r="I602" s="9"/>
      <c r="J602" s="9"/>
      <c r="K602" s="9"/>
      <c r="L602" s="10"/>
      <c r="M602" s="12" t="str">
        <f>IF(J593+M600&gt;0,"Credit Surplus","Credit Shortage")</f>
        <v>Credit Surplus</v>
      </c>
      <c r="N602" s="38">
        <f>J593+M600</f>
        <v>19304.670000000002</v>
      </c>
      <c r="O602" s="9" t="s">
        <v>121</v>
      </c>
      <c r="P602" s="9"/>
      <c r="Q602" s="11"/>
    </row>
    <row r="603" spans="1:17">
      <c r="A603" s="14"/>
      <c r="B603" s="9"/>
      <c r="C603" s="10"/>
      <c r="D603" s="10"/>
      <c r="E603" s="9"/>
      <c r="F603" s="9"/>
      <c r="G603" s="10"/>
      <c r="H603" s="10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>
      <c r="A604" s="14"/>
      <c r="B604" s="9"/>
      <c r="C604" s="10"/>
      <c r="D604" s="10"/>
      <c r="E604" s="9"/>
      <c r="F604" s="9"/>
      <c r="G604" s="10"/>
      <c r="H604" s="10"/>
      <c r="I604" s="9"/>
      <c r="J604" s="9"/>
      <c r="K604" s="9"/>
      <c r="L604" s="9"/>
      <c r="M604" s="9"/>
      <c r="N604" s="9"/>
      <c r="O604" s="9"/>
      <c r="P604" s="9"/>
      <c r="Q604" s="11"/>
    </row>
    <row r="605" spans="1:17">
      <c r="A605" s="14" t="s">
        <v>23</v>
      </c>
      <c r="B605" s="9"/>
      <c r="C605" s="10"/>
      <c r="D605" s="22">
        <v>2735.63</v>
      </c>
      <c r="E605" s="9" t="s">
        <v>111</v>
      </c>
      <c r="F605" s="9"/>
      <c r="G605" s="10"/>
      <c r="H605" s="10"/>
      <c r="I605" s="9"/>
      <c r="J605" s="9"/>
      <c r="K605" s="9"/>
      <c r="L605" s="9"/>
      <c r="M605" s="9"/>
      <c r="N605" s="9"/>
      <c r="O605" s="9"/>
      <c r="P605" s="9"/>
      <c r="Q605" s="11"/>
    </row>
    <row r="606" spans="1:17">
      <c r="A606" s="14" t="s">
        <v>24</v>
      </c>
      <c r="B606" s="9"/>
      <c r="C606" s="10"/>
      <c r="D606" s="49">
        <f>H593</f>
        <v>-4.3100000000001728</v>
      </c>
      <c r="E606" s="9" t="s">
        <v>36</v>
      </c>
      <c r="F606" s="9"/>
      <c r="G606" s="10"/>
      <c r="H606" s="10"/>
      <c r="I606" s="9"/>
      <c r="J606" s="9"/>
      <c r="K606" s="9"/>
      <c r="L606" s="9"/>
      <c r="M606" s="9"/>
      <c r="N606" s="9"/>
      <c r="O606" s="9"/>
      <c r="P606" s="9"/>
      <c r="Q606" s="11"/>
    </row>
    <row r="607" spans="1:17">
      <c r="A607" s="14" t="s">
        <v>25</v>
      </c>
      <c r="B607" s="9"/>
      <c r="C607" s="10"/>
      <c r="D607" s="10">
        <f>D605+D606</f>
        <v>2731.3199999999997</v>
      </c>
      <c r="E607" s="9"/>
      <c r="F607" s="9"/>
      <c r="G607" s="10"/>
      <c r="H607" s="10"/>
      <c r="I607" s="9"/>
      <c r="J607" s="9"/>
      <c r="K607" s="9"/>
      <c r="L607" s="9"/>
      <c r="M607" s="9"/>
      <c r="N607" s="9"/>
      <c r="O607" s="9"/>
      <c r="P607" s="9"/>
      <c r="Q607" s="11"/>
    </row>
    <row r="608" spans="1:17">
      <c r="A608" s="14" t="s">
        <v>27</v>
      </c>
      <c r="B608" s="9"/>
      <c r="C608" s="10"/>
      <c r="D608" s="10">
        <f>H601</f>
        <v>6.2200000000000273</v>
      </c>
      <c r="E608" s="9" t="s">
        <v>37</v>
      </c>
      <c r="F608" s="9"/>
      <c r="G608" s="10"/>
      <c r="H608" s="10"/>
      <c r="I608" s="9"/>
      <c r="J608" s="9"/>
      <c r="K608" s="9"/>
      <c r="L608" s="9"/>
      <c r="M608" s="9"/>
      <c r="N608" s="9"/>
      <c r="O608" s="9"/>
      <c r="P608" s="9"/>
      <c r="Q608" s="11"/>
    </row>
    <row r="609" spans="1:17">
      <c r="A609" s="14" t="s">
        <v>25</v>
      </c>
      <c r="B609" s="9"/>
      <c r="C609" s="10"/>
      <c r="D609" s="32">
        <f>D607-D608</f>
        <v>2725.0999999999995</v>
      </c>
      <c r="E609" s="20" t="s">
        <v>38</v>
      </c>
      <c r="F609" s="9"/>
      <c r="G609" s="10"/>
      <c r="H609" s="10"/>
      <c r="I609" s="9"/>
      <c r="J609" s="9"/>
      <c r="K609" s="9"/>
      <c r="L609" s="9"/>
      <c r="M609" s="9"/>
      <c r="N609" s="9"/>
      <c r="O609" s="9"/>
      <c r="P609" s="9"/>
      <c r="Q609" s="11"/>
    </row>
    <row r="610" spans="1:17" ht="14.65" thickBot="1">
      <c r="A610" s="16"/>
      <c r="B610" s="17"/>
      <c r="C610" s="18"/>
      <c r="D610" s="18"/>
      <c r="E610" s="17"/>
      <c r="F610" s="17"/>
      <c r="G610" s="18"/>
      <c r="H610" s="18"/>
      <c r="I610" s="17"/>
      <c r="J610" s="17"/>
      <c r="K610" s="17"/>
      <c r="L610" s="17"/>
      <c r="M610" s="17"/>
      <c r="N610" s="17"/>
      <c r="O610" s="17"/>
      <c r="P610" s="17"/>
      <c r="Q610" s="19"/>
    </row>
    <row r="611" spans="1:17" ht="14.65" thickTop="1"/>
    <row r="613" spans="1:17" ht="14.65" thickBot="1">
      <c r="C613" s="1"/>
      <c r="D613" s="1"/>
      <c r="G613" s="1"/>
      <c r="H613" s="1"/>
    </row>
    <row r="614" spans="1:17" ht="14.65" thickTop="1">
      <c r="A614" s="3"/>
      <c r="B614" s="4"/>
      <c r="C614" s="5">
        <v>44957</v>
      </c>
      <c r="D614" s="6"/>
      <c r="E614" s="4"/>
      <c r="F614" s="4"/>
      <c r="G614" s="6"/>
      <c r="H614" s="6"/>
      <c r="I614" s="4"/>
      <c r="J614" s="4"/>
      <c r="K614" s="4"/>
      <c r="L614" s="21" t="s">
        <v>40</v>
      </c>
      <c r="M614" s="4"/>
      <c r="N614" s="4"/>
      <c r="O614" s="4"/>
      <c r="P614" s="4"/>
      <c r="Q614" s="7"/>
    </row>
    <row r="615" spans="1:17">
      <c r="A615" s="8" t="s">
        <v>11</v>
      </c>
      <c r="B615" s="9"/>
      <c r="C615" s="10"/>
      <c r="D615" s="10"/>
      <c r="E615" s="9"/>
      <c r="F615" s="9"/>
      <c r="G615" s="10"/>
      <c r="H615" s="10"/>
      <c r="I615" s="9"/>
      <c r="J615" s="12" t="s">
        <v>68</v>
      </c>
      <c r="K615" s="9"/>
      <c r="L615" s="12" t="s">
        <v>21</v>
      </c>
      <c r="M615" s="12"/>
      <c r="N615" s="9"/>
      <c r="O615" s="9"/>
      <c r="P615" s="9"/>
      <c r="Q615" s="11"/>
    </row>
    <row r="616" spans="1:17">
      <c r="A616" s="8" t="s">
        <v>3</v>
      </c>
      <c r="B616" s="12" t="s">
        <v>6</v>
      </c>
      <c r="C616" s="13" t="s">
        <v>4</v>
      </c>
      <c r="D616" s="13" t="s">
        <v>7</v>
      </c>
      <c r="E616" s="12" t="s">
        <v>16</v>
      </c>
      <c r="F616" s="9"/>
      <c r="G616" s="13" t="s">
        <v>18</v>
      </c>
      <c r="H616" s="13" t="s">
        <v>19</v>
      </c>
      <c r="I616" s="43" t="s">
        <v>133</v>
      </c>
      <c r="J616" s="12" t="s">
        <v>67</v>
      </c>
      <c r="K616" s="9"/>
      <c r="L616" s="22">
        <v>18314.939999999999</v>
      </c>
      <c r="M616" s="9" t="s">
        <v>135</v>
      </c>
      <c r="N616" s="9"/>
      <c r="O616" s="9"/>
      <c r="P616" s="9"/>
      <c r="Q616" s="11"/>
    </row>
    <row r="617" spans="1:17">
      <c r="A617" s="14" t="s">
        <v>184</v>
      </c>
      <c r="B617" s="9">
        <v>22</v>
      </c>
      <c r="C617" s="10">
        <v>57.83</v>
      </c>
      <c r="D617" s="10">
        <f>C617*B617</f>
        <v>1272.26</v>
      </c>
      <c r="E617" s="38" t="s">
        <v>17</v>
      </c>
      <c r="F617" s="9"/>
      <c r="G617" s="10">
        <v>57.82</v>
      </c>
      <c r="H617" s="10">
        <f>(B617*G617)-D617</f>
        <v>-0.22000000000002728</v>
      </c>
      <c r="I617" s="9" t="s">
        <v>134</v>
      </c>
      <c r="J617" s="38">
        <f>G617*B617</f>
        <v>1272.04</v>
      </c>
      <c r="K617" s="9" t="str">
        <f>IF(B617&lt;&gt;0,"sell "&amp;B617&amp;" "&amp;A617&amp;" @ $"&amp;G617,"")</f>
        <v>sell 22 CEIX @ $57.82</v>
      </c>
      <c r="L617" s="10">
        <f>L616+(G617*B617)</f>
        <v>19586.98</v>
      </c>
      <c r="M617" s="9"/>
      <c r="N617" s="9"/>
      <c r="O617" s="9"/>
      <c r="P617" s="9"/>
      <c r="Q617" s="11"/>
    </row>
    <row r="618" spans="1:17">
      <c r="A618" s="14" t="s">
        <v>185</v>
      </c>
      <c r="B618" s="9">
        <v>18</v>
      </c>
      <c r="C618" s="10">
        <v>75.33</v>
      </c>
      <c r="D618" s="10">
        <f>C618*B618</f>
        <v>1355.94</v>
      </c>
      <c r="E618" s="38" t="s">
        <v>17</v>
      </c>
      <c r="F618" s="9"/>
      <c r="G618" s="10">
        <v>75.150000000000006</v>
      </c>
      <c r="H618" s="10">
        <f>(B618*G618)-D618</f>
        <v>-3.2400000000000091</v>
      </c>
      <c r="I618" s="9" t="s">
        <v>134</v>
      </c>
      <c r="J618" s="38">
        <f>G618*B618</f>
        <v>1352.7</v>
      </c>
      <c r="K618" s="9" t="str">
        <f t="shared" ref="K618:K619" si="28">IF(B618&lt;&gt;0,"sell "&amp;B618&amp;" "&amp;A618&amp;" @ $"&amp;G618,"")</f>
        <v>sell 18 CBT @ $75.15</v>
      </c>
      <c r="L618" s="10">
        <f>L617+(G618*B618)</f>
        <v>20939.68</v>
      </c>
      <c r="M618" s="9"/>
      <c r="N618" s="9"/>
      <c r="O618" s="9"/>
      <c r="P618" s="9"/>
      <c r="Q618" s="11"/>
    </row>
    <row r="619" spans="1:17">
      <c r="A619" s="14" t="s">
        <v>186</v>
      </c>
      <c r="B619" s="9">
        <v>75</v>
      </c>
      <c r="C619" s="10">
        <v>16.28</v>
      </c>
      <c r="D619" s="10">
        <f>C619*B619</f>
        <v>1221</v>
      </c>
      <c r="E619" s="38" t="s">
        <v>17</v>
      </c>
      <c r="F619" s="9"/>
      <c r="G619" s="10">
        <v>16.2</v>
      </c>
      <c r="H619" s="10">
        <f>(B619*G619)-D619</f>
        <v>-6</v>
      </c>
      <c r="I619" s="9" t="s">
        <v>134</v>
      </c>
      <c r="J619" s="38">
        <f>G619*B619</f>
        <v>1215</v>
      </c>
      <c r="K619" s="9" t="str">
        <f t="shared" si="28"/>
        <v>sell 75 BSM @ $16.2</v>
      </c>
      <c r="L619" s="10">
        <f>L618+(G619*B619)</f>
        <v>22154.68</v>
      </c>
      <c r="M619" s="9" t="s">
        <v>44</v>
      </c>
      <c r="N619" s="9"/>
      <c r="O619" s="9"/>
      <c r="P619" s="9"/>
      <c r="Q619" s="11"/>
    </row>
    <row r="620" spans="1:17">
      <c r="A620" s="14"/>
      <c r="B620" s="9"/>
      <c r="C620" s="10" t="s">
        <v>20</v>
      </c>
      <c r="D620" s="10">
        <f>SUM(D617:D619)</f>
        <v>3849.2</v>
      </c>
      <c r="E620" s="9"/>
      <c r="F620" s="9"/>
      <c r="G620" s="41"/>
      <c r="H620" s="10">
        <f>SUM(H617:H619)</f>
        <v>-9.4600000000000364</v>
      </c>
      <c r="I620" s="9"/>
      <c r="J620" s="38">
        <f>SUM(J617:J619)</f>
        <v>3839.74</v>
      </c>
      <c r="K620" s="9"/>
      <c r="L620" s="10"/>
      <c r="M620" s="9"/>
      <c r="N620" s="9"/>
      <c r="O620" s="9"/>
      <c r="P620" s="9"/>
      <c r="Q620" s="11"/>
    </row>
    <row r="621" spans="1:17">
      <c r="A621" s="14"/>
      <c r="B621" s="9"/>
      <c r="C621" s="10"/>
      <c r="D621" s="10"/>
      <c r="E621" s="9"/>
      <c r="F621" s="9"/>
      <c r="G621" s="42"/>
      <c r="H621" s="39"/>
      <c r="I621" s="9"/>
      <c r="J621" s="9"/>
      <c r="K621" s="9"/>
      <c r="L621" s="10"/>
      <c r="M621" s="9"/>
      <c r="N621" s="9"/>
      <c r="O621" s="9"/>
      <c r="P621" s="9"/>
      <c r="Q621" s="11"/>
    </row>
    <row r="622" spans="1:17">
      <c r="A622" s="14"/>
      <c r="B622" s="9"/>
      <c r="C622" s="10"/>
      <c r="D622" s="10"/>
      <c r="E622" s="20"/>
      <c r="F622" s="9"/>
      <c r="G622" s="41"/>
      <c r="H622" s="10"/>
      <c r="I622" s="9"/>
      <c r="J622" s="9"/>
      <c r="K622" s="9"/>
      <c r="L622" s="10"/>
      <c r="M622" s="12" t="s">
        <v>41</v>
      </c>
      <c r="N622" s="9"/>
      <c r="O622" s="9"/>
      <c r="P622" s="9"/>
      <c r="Q622" s="11"/>
    </row>
    <row r="623" spans="1:17">
      <c r="A623" s="8"/>
      <c r="B623" s="9"/>
      <c r="C623" s="10"/>
      <c r="D623" s="10"/>
      <c r="E623" s="20"/>
      <c r="F623" s="9"/>
      <c r="G623" s="41"/>
      <c r="H623" s="10"/>
      <c r="I623" s="9"/>
      <c r="J623" s="9"/>
      <c r="K623" s="9"/>
      <c r="L623" s="10"/>
      <c r="M623" s="12" t="s">
        <v>42</v>
      </c>
      <c r="N623" s="9"/>
      <c r="O623" s="9"/>
      <c r="P623" s="9"/>
      <c r="Q623" s="11"/>
    </row>
    <row r="624" spans="1:17">
      <c r="A624" s="8"/>
      <c r="B624" s="12" t="s">
        <v>6</v>
      </c>
      <c r="C624" s="13" t="s">
        <v>4</v>
      </c>
      <c r="D624" s="13" t="s">
        <v>5</v>
      </c>
      <c r="E624" s="23" t="s">
        <v>16</v>
      </c>
      <c r="F624" s="9"/>
      <c r="G624" s="43" t="s">
        <v>18</v>
      </c>
      <c r="H624" s="13" t="s">
        <v>19</v>
      </c>
      <c r="I624" s="9"/>
      <c r="J624" s="9"/>
      <c r="K624" s="9"/>
      <c r="L624" s="10"/>
      <c r="M624" s="38">
        <f>L616</f>
        <v>18314.939999999999</v>
      </c>
      <c r="N624" s="9" t="s">
        <v>45</v>
      </c>
      <c r="O624" s="9"/>
      <c r="P624" s="9"/>
      <c r="Q624" s="11"/>
    </row>
    <row r="625" spans="1:17">
      <c r="A625" s="14" t="s">
        <v>191</v>
      </c>
      <c r="B625" s="9">
        <v>63</v>
      </c>
      <c r="C625" s="10">
        <v>23.44</v>
      </c>
      <c r="D625" s="10">
        <f>C625*B625</f>
        <v>1476.72</v>
      </c>
      <c r="E625" s="38" t="s">
        <v>17</v>
      </c>
      <c r="F625" s="9"/>
      <c r="G625" s="10">
        <v>23.5</v>
      </c>
      <c r="H625" s="10">
        <f>(B625*G625)-D625</f>
        <v>3.7799999999999727</v>
      </c>
      <c r="I625" s="9" t="s">
        <v>134</v>
      </c>
      <c r="J625" s="9"/>
      <c r="K625" s="9" t="str">
        <f>IF(B625&lt;&gt;0,"buy "&amp;B625&amp;" "&amp;A625&amp;" @ $"&amp;G625,"")</f>
        <v>buy 63 GLNG @ $23.5</v>
      </c>
      <c r="L625" s="10">
        <f>L619-(G625*B625)</f>
        <v>20674.18</v>
      </c>
      <c r="M625" s="38">
        <f>L616-(G625*B625)</f>
        <v>16834.439999999999</v>
      </c>
      <c r="N625" s="9"/>
      <c r="O625" s="9"/>
      <c r="P625" s="9"/>
      <c r="Q625" s="11"/>
    </row>
    <row r="626" spans="1:17">
      <c r="A626" s="14" t="s">
        <v>192</v>
      </c>
      <c r="B626" s="9">
        <v>173</v>
      </c>
      <c r="C626" s="10">
        <v>8.57</v>
      </c>
      <c r="D626" s="10">
        <f>C626*B626</f>
        <v>1482.6100000000001</v>
      </c>
      <c r="E626" s="38" t="s">
        <v>17</v>
      </c>
      <c r="F626" s="9"/>
      <c r="G626" s="10">
        <v>8.61</v>
      </c>
      <c r="H626" s="10">
        <f>(B626*G626)-D626</f>
        <v>6.9199999999998454</v>
      </c>
      <c r="I626" s="9" t="s">
        <v>134</v>
      </c>
      <c r="J626" s="9"/>
      <c r="K626" s="9" t="str">
        <f>IF(B626&lt;&gt;0,"buy "&amp;B626&amp;" "&amp;A626&amp;" @ $"&amp;G626,"")</f>
        <v>buy 173 DHT @ $8.61</v>
      </c>
      <c r="L626" s="10">
        <f>L625-(G626*B626)</f>
        <v>19184.650000000001</v>
      </c>
      <c r="M626" s="38">
        <f>M625-(G626*B626)</f>
        <v>15344.909999999998</v>
      </c>
      <c r="N626" s="9"/>
      <c r="O626" s="9"/>
      <c r="P626" s="9"/>
      <c r="Q626" s="11"/>
    </row>
    <row r="627" spans="1:17">
      <c r="A627" s="28" t="s">
        <v>193</v>
      </c>
      <c r="B627" s="29">
        <v>14</v>
      </c>
      <c r="C627" s="30">
        <v>99.89</v>
      </c>
      <c r="D627" s="30">
        <f>C627*B627</f>
        <v>1398.46</v>
      </c>
      <c r="E627" s="38" t="s">
        <v>17</v>
      </c>
      <c r="F627" s="29"/>
      <c r="G627" s="30">
        <v>99.51</v>
      </c>
      <c r="H627" s="30">
        <f>(B627*G627)-D627</f>
        <v>-5.3199999999999363</v>
      </c>
      <c r="I627" s="9" t="s">
        <v>134</v>
      </c>
      <c r="J627" s="9"/>
      <c r="K627" s="9" t="str">
        <f>IF(B627&lt;&gt;0,"buy "&amp;B627&amp;" "&amp;A627&amp;" @ $"&amp;G627,"")</f>
        <v>buy 14 LW @ $99.51</v>
      </c>
      <c r="L627" s="10">
        <f>L626-(G627*B627)</f>
        <v>17791.510000000002</v>
      </c>
      <c r="M627" s="46">
        <f>M626-(G627*B627)</f>
        <v>13951.769999999999</v>
      </c>
      <c r="N627" s="47" t="str">
        <f>"$"&amp;TEXT(M627,"#,##0.00")&amp;" will be the balance in the account after purchases.  "</f>
        <v xml:space="preserve">$13,951.77 will be the balance in the account after purchases.  </v>
      </c>
      <c r="O627" s="47"/>
      <c r="P627" s="47"/>
      <c r="Q627" s="48"/>
    </row>
    <row r="628" spans="1:17">
      <c r="A628" s="14"/>
      <c r="B628" s="9"/>
      <c r="C628" s="10" t="s">
        <v>20</v>
      </c>
      <c r="D628" s="10">
        <f>SUM(D625:D627)</f>
        <v>4357.79</v>
      </c>
      <c r="E628" s="9"/>
      <c r="F628" s="9"/>
      <c r="G628" s="10" t="s">
        <v>28</v>
      </c>
      <c r="H628" s="10">
        <f>SUM(H625:H627)</f>
        <v>5.3799999999998818</v>
      </c>
      <c r="I628" s="9"/>
      <c r="J628" s="9"/>
      <c r="K628" s="9"/>
      <c r="L628" s="10"/>
      <c r="M628" s="9"/>
      <c r="N628" s="9" t="s">
        <v>84</v>
      </c>
      <c r="O628" s="9"/>
      <c r="P628" s="9"/>
      <c r="Q628" s="11"/>
    </row>
    <row r="629" spans="1:17">
      <c r="A629" s="14"/>
      <c r="B629" s="9"/>
      <c r="C629" s="10"/>
      <c r="D629" s="10"/>
      <c r="E629" s="9"/>
      <c r="F629" s="9"/>
      <c r="G629" s="10"/>
      <c r="H629" s="10"/>
      <c r="I629" s="9"/>
      <c r="J629" s="9"/>
      <c r="K629" s="9"/>
      <c r="L629" s="10"/>
      <c r="M629" s="12" t="str">
        <f>IF(J620+M627&gt;0,"Credit Surplus","Credit Shortage")</f>
        <v>Credit Surplus</v>
      </c>
      <c r="N629" s="38">
        <f>J620+M627</f>
        <v>17791.509999999998</v>
      </c>
      <c r="O629" s="9" t="s">
        <v>121</v>
      </c>
      <c r="P629" s="9"/>
      <c r="Q629" s="11"/>
    </row>
    <row r="630" spans="1:17">
      <c r="A630" s="14"/>
      <c r="B630" s="9"/>
      <c r="C630" s="10"/>
      <c r="D630" s="10"/>
      <c r="E630" s="9"/>
      <c r="F630" s="9"/>
      <c r="G630" s="10"/>
      <c r="H630" s="10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>
      <c r="A631" s="14"/>
      <c r="B631" s="9"/>
      <c r="C631" s="10"/>
      <c r="D631" s="10"/>
      <c r="E631" s="9"/>
      <c r="F631" s="9"/>
      <c r="G631" s="10"/>
      <c r="H631" s="10"/>
      <c r="I631" s="9"/>
      <c r="J631" s="9"/>
      <c r="K631" s="9"/>
      <c r="L631" s="9"/>
      <c r="M631" s="9"/>
      <c r="N631" s="9"/>
      <c r="O631" s="9"/>
      <c r="P631" s="9"/>
      <c r="Q631" s="11"/>
    </row>
    <row r="632" spans="1:17">
      <c r="A632" s="14" t="s">
        <v>23</v>
      </c>
      <c r="B632" s="9"/>
      <c r="C632" s="10"/>
      <c r="D632" s="22">
        <v>1773.85</v>
      </c>
      <c r="E632" s="9" t="s">
        <v>111</v>
      </c>
      <c r="F632" s="9"/>
      <c r="G632" s="10"/>
      <c r="H632" s="10"/>
      <c r="I632" s="9"/>
      <c r="J632" s="9"/>
      <c r="K632" s="9"/>
      <c r="L632" s="9"/>
      <c r="M632" s="9"/>
      <c r="N632" s="9"/>
      <c r="O632" s="9"/>
      <c r="P632" s="9"/>
      <c r="Q632" s="11"/>
    </row>
    <row r="633" spans="1:17">
      <c r="A633" s="14" t="s">
        <v>24</v>
      </c>
      <c r="B633" s="9"/>
      <c r="C633" s="10"/>
      <c r="D633" s="49">
        <f>H620</f>
        <v>-9.4600000000000364</v>
      </c>
      <c r="E633" s="9" t="s">
        <v>36</v>
      </c>
      <c r="F633" s="9"/>
      <c r="G633" s="10"/>
      <c r="H633" s="10"/>
      <c r="I633" s="9"/>
      <c r="J633" s="9"/>
      <c r="K633" s="9"/>
      <c r="L633" s="9"/>
      <c r="M633" s="9"/>
      <c r="N633" s="9"/>
      <c r="O633" s="9"/>
      <c r="P633" s="9"/>
      <c r="Q633" s="11"/>
    </row>
    <row r="634" spans="1:17">
      <c r="A634" s="14" t="s">
        <v>25</v>
      </c>
      <c r="B634" s="9"/>
      <c r="C634" s="10"/>
      <c r="D634" s="10">
        <f>D632+D633</f>
        <v>1764.3899999999999</v>
      </c>
      <c r="E634" s="9"/>
      <c r="F634" s="9"/>
      <c r="G634" s="10"/>
      <c r="H634" s="10"/>
      <c r="I634" s="9"/>
      <c r="J634" s="9"/>
      <c r="K634" s="9"/>
      <c r="L634" s="9"/>
      <c r="M634" s="9"/>
      <c r="N634" s="9"/>
      <c r="O634" s="9"/>
      <c r="P634" s="9"/>
      <c r="Q634" s="11"/>
    </row>
    <row r="635" spans="1:17">
      <c r="A635" s="14" t="s">
        <v>27</v>
      </c>
      <c r="B635" s="9"/>
      <c r="C635" s="10"/>
      <c r="D635" s="10">
        <f>H628</f>
        <v>5.3799999999998818</v>
      </c>
      <c r="E635" s="9" t="s">
        <v>37</v>
      </c>
      <c r="F635" s="9"/>
      <c r="G635" s="10"/>
      <c r="H635" s="10"/>
      <c r="I635" s="9"/>
      <c r="J635" s="9"/>
      <c r="K635" s="9"/>
      <c r="L635" s="9"/>
      <c r="M635" s="9"/>
      <c r="N635" s="9"/>
      <c r="O635" s="9"/>
      <c r="P635" s="9"/>
      <c r="Q635" s="11"/>
    </row>
    <row r="636" spans="1:17">
      <c r="A636" s="14" t="s">
        <v>25</v>
      </c>
      <c r="B636" s="9"/>
      <c r="C636" s="10"/>
      <c r="D636" s="32">
        <f>D634-D635</f>
        <v>1759.01</v>
      </c>
      <c r="E636" s="20" t="s">
        <v>38</v>
      </c>
      <c r="F636" s="9"/>
      <c r="G636" s="10"/>
      <c r="H636" s="10"/>
      <c r="I636" s="9"/>
      <c r="J636" s="9"/>
      <c r="K636" s="9"/>
      <c r="L636" s="9"/>
      <c r="M636" s="9"/>
      <c r="N636" s="9"/>
      <c r="O636" s="9"/>
      <c r="P636" s="9"/>
      <c r="Q636" s="11"/>
    </row>
    <row r="637" spans="1:17" ht="14.65" thickBot="1">
      <c r="A637" s="16"/>
      <c r="B637" s="17"/>
      <c r="C637" s="18"/>
      <c r="D637" s="18"/>
      <c r="E637" s="17"/>
      <c r="F637" s="17"/>
      <c r="G637" s="18"/>
      <c r="H637" s="18"/>
      <c r="I637" s="17"/>
      <c r="J637" s="17"/>
      <c r="K637" s="17"/>
      <c r="L637" s="17"/>
      <c r="M637" s="17"/>
      <c r="N637" s="17"/>
      <c r="O637" s="17"/>
      <c r="P637" s="17"/>
      <c r="Q637" s="19"/>
    </row>
    <row r="638" spans="1:17" ht="14.65" thickTop="1"/>
    <row r="639" spans="1:17" ht="14.65" thickBot="1"/>
    <row r="640" spans="1:17" ht="14.65" thickTop="1">
      <c r="A640" s="3"/>
      <c r="B640" s="4"/>
      <c r="C640" s="5">
        <v>44925</v>
      </c>
      <c r="D640" s="6"/>
      <c r="E640" s="4"/>
      <c r="F640" s="4"/>
      <c r="G640" s="6"/>
      <c r="H640" s="6"/>
      <c r="I640" s="4"/>
      <c r="J640" s="4"/>
      <c r="K640" s="4"/>
      <c r="L640" s="21" t="s">
        <v>40</v>
      </c>
      <c r="M640" s="4"/>
      <c r="N640" s="4"/>
      <c r="O640" s="4"/>
      <c r="P640" s="4"/>
      <c r="Q640" s="7"/>
    </row>
    <row r="641" spans="1:17">
      <c r="A641" s="8" t="s">
        <v>11</v>
      </c>
      <c r="B641" s="9"/>
      <c r="C641" s="10"/>
      <c r="D641" s="10"/>
      <c r="E641" s="9"/>
      <c r="F641" s="9"/>
      <c r="G641" s="10"/>
      <c r="H641" s="10"/>
      <c r="I641" s="9"/>
      <c r="J641" s="12" t="s">
        <v>68</v>
      </c>
      <c r="K641" s="9"/>
      <c r="L641" s="12" t="s">
        <v>21</v>
      </c>
      <c r="M641" s="12"/>
      <c r="N641" s="9"/>
      <c r="O641" s="9"/>
      <c r="P641" s="9"/>
      <c r="Q641" s="11"/>
    </row>
    <row r="642" spans="1:17">
      <c r="A642" s="8" t="s">
        <v>3</v>
      </c>
      <c r="B642" s="12" t="s">
        <v>6</v>
      </c>
      <c r="C642" s="13" t="s">
        <v>4</v>
      </c>
      <c r="D642" s="13" t="s">
        <v>7</v>
      </c>
      <c r="E642" s="12" t="s">
        <v>16</v>
      </c>
      <c r="F642" s="9"/>
      <c r="G642" s="13" t="s">
        <v>18</v>
      </c>
      <c r="H642" s="13" t="s">
        <v>19</v>
      </c>
      <c r="I642" s="43" t="s">
        <v>133</v>
      </c>
      <c r="J642" s="12" t="s">
        <v>67</v>
      </c>
      <c r="K642" s="9"/>
      <c r="L642" s="22">
        <v>25506.89</v>
      </c>
      <c r="M642" s="9" t="s">
        <v>135</v>
      </c>
      <c r="N642" s="9"/>
      <c r="O642" s="9"/>
      <c r="P642" s="9"/>
      <c r="Q642" s="11"/>
    </row>
    <row r="643" spans="1:17">
      <c r="A643" s="14" t="s">
        <v>182</v>
      </c>
      <c r="B643" s="9">
        <v>52</v>
      </c>
      <c r="C643" s="10">
        <v>28.25</v>
      </c>
      <c r="D643" s="10">
        <f>C643*B643</f>
        <v>1469</v>
      </c>
      <c r="E643" s="38" t="s">
        <v>17</v>
      </c>
      <c r="F643" s="9"/>
      <c r="G643" s="10">
        <v>28.12</v>
      </c>
      <c r="H643" s="10">
        <f>(B643*G643)-D643</f>
        <v>-6.7599999999999909</v>
      </c>
      <c r="I643" s="9" t="s">
        <v>134</v>
      </c>
      <c r="J643" s="38">
        <f>G643*B643</f>
        <v>1462.24</v>
      </c>
      <c r="K643" s="9" t="str">
        <f>IF(B643&lt;&gt;0,"sell "&amp;B643&amp;" "&amp;A643&amp;" @ $"&amp;G643,"")</f>
        <v>sell 52 NTTYY @ $28.12</v>
      </c>
      <c r="L643" s="10">
        <f>L642+(G643*B643)</f>
        <v>26969.13</v>
      </c>
      <c r="M643" s="9"/>
      <c r="N643" s="9"/>
      <c r="O643" s="9"/>
      <c r="P643" s="9"/>
      <c r="Q643" s="11"/>
    </row>
    <row r="644" spans="1:17">
      <c r="A644" s="14" t="s">
        <v>183</v>
      </c>
      <c r="B644" s="9">
        <v>191</v>
      </c>
      <c r="C644" s="10">
        <v>11.8</v>
      </c>
      <c r="D644" s="10">
        <f>C644*B644</f>
        <v>2253.8000000000002</v>
      </c>
      <c r="E644" s="38" t="s">
        <v>17</v>
      </c>
      <c r="F644" s="9"/>
      <c r="G644" s="10">
        <v>11.95</v>
      </c>
      <c r="H644" s="10">
        <f>(B644*G644)-D644</f>
        <v>28.649999999999636</v>
      </c>
      <c r="I644" s="9" t="s">
        <v>134</v>
      </c>
      <c r="J644" s="38">
        <f>G644*B644</f>
        <v>2282.4499999999998</v>
      </c>
      <c r="K644" s="9" t="str">
        <f t="shared" ref="K644:K645" si="29">IF(B644&lt;&gt;0,"sell "&amp;B644&amp;" "&amp;A644&amp;" @ $"&amp;G644,"")</f>
        <v>sell 191 TGS @ $11.95</v>
      </c>
      <c r="L644" s="10">
        <f>L643+(G644*B644)</f>
        <v>29251.58</v>
      </c>
      <c r="M644" s="9"/>
      <c r="N644" s="9"/>
      <c r="O644" s="9"/>
      <c r="P644" s="9"/>
      <c r="Q644" s="11"/>
    </row>
    <row r="645" spans="1:17">
      <c r="A645" s="14"/>
      <c r="B645" s="9"/>
      <c r="C645" s="10"/>
      <c r="D645" s="10">
        <f>C645*B645</f>
        <v>0</v>
      </c>
      <c r="E645" s="38"/>
      <c r="F645" s="9"/>
      <c r="G645" s="10"/>
      <c r="H645" s="10">
        <f>(B645*G645)-D645</f>
        <v>0</v>
      </c>
      <c r="I645" s="9"/>
      <c r="J645" s="38">
        <f>G645*B645</f>
        <v>0</v>
      </c>
      <c r="K645" s="9" t="str">
        <f t="shared" si="29"/>
        <v/>
      </c>
      <c r="L645" s="10">
        <f>L644+(G645*B645)</f>
        <v>29251.58</v>
      </c>
      <c r="M645" s="9" t="s">
        <v>44</v>
      </c>
      <c r="N645" s="9"/>
      <c r="O645" s="9"/>
      <c r="P645" s="9"/>
      <c r="Q645" s="11"/>
    </row>
    <row r="646" spans="1:17">
      <c r="A646" s="14"/>
      <c r="B646" s="9"/>
      <c r="C646" s="10" t="s">
        <v>20</v>
      </c>
      <c r="D646" s="10">
        <f>SUM(D643:D645)</f>
        <v>3722.8</v>
      </c>
      <c r="E646" s="9"/>
      <c r="F646" s="9"/>
      <c r="G646" s="41"/>
      <c r="H646" s="10">
        <f>SUM(H643:H645)</f>
        <v>21.889999999999645</v>
      </c>
      <c r="I646" s="9"/>
      <c r="J646" s="38">
        <f>SUM(J643:J645)</f>
        <v>3744.6899999999996</v>
      </c>
      <c r="K646" s="9"/>
      <c r="L646" s="10"/>
      <c r="M646" s="9"/>
      <c r="N646" s="9"/>
      <c r="O646" s="9"/>
      <c r="P646" s="9"/>
      <c r="Q646" s="11"/>
    </row>
    <row r="647" spans="1:17">
      <c r="A647" s="14"/>
      <c r="B647" s="9"/>
      <c r="C647" s="10"/>
      <c r="D647" s="10"/>
      <c r="E647" s="9"/>
      <c r="F647" s="9"/>
      <c r="G647" s="42"/>
      <c r="H647" s="39"/>
      <c r="I647" s="9"/>
      <c r="J647" s="9"/>
      <c r="K647" s="9"/>
      <c r="L647" s="10"/>
      <c r="M647" s="9"/>
      <c r="N647" s="9"/>
      <c r="O647" s="9"/>
      <c r="P647" s="9"/>
      <c r="Q647" s="11"/>
    </row>
    <row r="648" spans="1:17">
      <c r="A648" s="14"/>
      <c r="B648" s="9"/>
      <c r="C648" s="10"/>
      <c r="D648" s="10"/>
      <c r="E648" s="20"/>
      <c r="F648" s="9"/>
      <c r="G648" s="41"/>
      <c r="H648" s="10"/>
      <c r="I648" s="9"/>
      <c r="J648" s="9"/>
      <c r="K648" s="9"/>
      <c r="L648" s="10"/>
      <c r="M648" s="12" t="s">
        <v>41</v>
      </c>
      <c r="N648" s="9"/>
      <c r="O648" s="9"/>
      <c r="P648" s="9"/>
      <c r="Q648" s="11"/>
    </row>
    <row r="649" spans="1:17">
      <c r="A649" s="8"/>
      <c r="B649" s="9"/>
      <c r="C649" s="10"/>
      <c r="D649" s="10"/>
      <c r="E649" s="20"/>
      <c r="F649" s="9"/>
      <c r="G649" s="41"/>
      <c r="H649" s="10"/>
      <c r="I649" s="9"/>
      <c r="J649" s="9"/>
      <c r="K649" s="9"/>
      <c r="L649" s="10"/>
      <c r="M649" s="12" t="s">
        <v>42</v>
      </c>
      <c r="N649" s="9"/>
      <c r="O649" s="9"/>
      <c r="P649" s="9"/>
      <c r="Q649" s="11"/>
    </row>
    <row r="650" spans="1:17">
      <c r="A650" s="8"/>
      <c r="B650" s="12" t="s">
        <v>6</v>
      </c>
      <c r="C650" s="13" t="s">
        <v>4</v>
      </c>
      <c r="D650" s="13" t="s">
        <v>5</v>
      </c>
      <c r="E650" s="23" t="s">
        <v>16</v>
      </c>
      <c r="F650" s="9"/>
      <c r="G650" s="43" t="s">
        <v>18</v>
      </c>
      <c r="H650" s="13" t="s">
        <v>19</v>
      </c>
      <c r="I650" s="9"/>
      <c r="J650" s="9"/>
      <c r="K650" s="9"/>
      <c r="L650" s="10"/>
      <c r="M650" s="38">
        <f>L642</f>
        <v>25506.89</v>
      </c>
      <c r="N650" s="9" t="s">
        <v>45</v>
      </c>
      <c r="O650" s="9"/>
      <c r="P650" s="9"/>
      <c r="Q650" s="11"/>
    </row>
    <row r="651" spans="1:17">
      <c r="A651" s="14" t="s">
        <v>189</v>
      </c>
      <c r="B651" s="9">
        <v>141</v>
      </c>
      <c r="C651" s="10">
        <v>10.73</v>
      </c>
      <c r="D651" s="10">
        <f>C651*B651</f>
        <v>1512.93</v>
      </c>
      <c r="E651" s="38" t="s">
        <v>17</v>
      </c>
      <c r="F651" s="9"/>
      <c r="G651" s="10">
        <v>10.9</v>
      </c>
      <c r="H651" s="10">
        <f>(B651*G651)-D651</f>
        <v>23.970000000000027</v>
      </c>
      <c r="I651" s="9" t="s">
        <v>134</v>
      </c>
      <c r="J651" s="9"/>
      <c r="K651" s="9" t="str">
        <f>IF(B651&lt;&gt;0,"buy "&amp;B651&amp;" "&amp;A651&amp;" @ $"&amp;G651,"")</f>
        <v>buy 141 SWMAY @ $10.9</v>
      </c>
      <c r="L651" s="10">
        <f>L645-(G651*B651)</f>
        <v>27714.68</v>
      </c>
      <c r="M651" s="38">
        <f>L642-(G651*B651)</f>
        <v>23969.989999999998</v>
      </c>
      <c r="N651" s="9"/>
      <c r="O651" s="9"/>
      <c r="P651" s="9"/>
      <c r="Q651" s="11"/>
    </row>
    <row r="652" spans="1:17">
      <c r="A652" s="14" t="s">
        <v>190</v>
      </c>
      <c r="B652" s="9">
        <v>14</v>
      </c>
      <c r="C652" s="10">
        <v>103.49</v>
      </c>
      <c r="D652" s="10">
        <f>C652*B652</f>
        <v>1448.86</v>
      </c>
      <c r="E652" s="38" t="s">
        <v>17</v>
      </c>
      <c r="F652" s="9"/>
      <c r="G652" s="10">
        <v>103</v>
      </c>
      <c r="H652" s="10">
        <f>(B652*G652)-D652</f>
        <v>-6.8599999999999</v>
      </c>
      <c r="I652" s="9" t="s">
        <v>134</v>
      </c>
      <c r="J652" s="9"/>
      <c r="K652" s="9" t="str">
        <f>IF(B652&lt;&gt;0,"buy "&amp;B652&amp;" "&amp;A652&amp;" @ $"&amp;G652,"")</f>
        <v>buy 14 BMRN @ $103</v>
      </c>
      <c r="L652" s="10">
        <f>L651-(G652*B652)</f>
        <v>26272.68</v>
      </c>
      <c r="M652" s="38">
        <f>M651-(G652*B652)</f>
        <v>22527.989999999998</v>
      </c>
      <c r="N652" s="9"/>
      <c r="O652" s="9"/>
      <c r="P652" s="9"/>
      <c r="Q652" s="11"/>
    </row>
    <row r="653" spans="1:17">
      <c r="A653" s="28"/>
      <c r="B653" s="29"/>
      <c r="C653" s="30">
        <v>0</v>
      </c>
      <c r="D653" s="30">
        <f>C653*B653</f>
        <v>0</v>
      </c>
      <c r="E653" s="38"/>
      <c r="F653" s="29"/>
      <c r="G653" s="30">
        <v>0</v>
      </c>
      <c r="H653" s="30">
        <f>(B653*G653)-D653</f>
        <v>0</v>
      </c>
      <c r="I653" s="9"/>
      <c r="J653" s="9"/>
      <c r="K653" s="9" t="str">
        <f>IF(B653&lt;&gt;0,"buy "&amp;B653&amp;" "&amp;A653&amp;" @ $"&amp;G653,"")</f>
        <v/>
      </c>
      <c r="L653" s="10">
        <f>L652-(G653*B653)</f>
        <v>26272.68</v>
      </c>
      <c r="M653" s="46">
        <f>M652-(G653*B653)</f>
        <v>22527.989999999998</v>
      </c>
      <c r="N653" s="47" t="str">
        <f>"$"&amp;TEXT(M653,"#,##0.00")&amp;" will be the balance in the account after purchases.  "</f>
        <v xml:space="preserve">$22,527.99 will be the balance in the account after purchases.  </v>
      </c>
      <c r="O653" s="47"/>
      <c r="P653" s="47"/>
      <c r="Q653" s="48"/>
    </row>
    <row r="654" spans="1:17">
      <c r="A654" s="14"/>
      <c r="B654" s="9"/>
      <c r="C654" s="10" t="s">
        <v>20</v>
      </c>
      <c r="D654" s="10">
        <f>SUM(D651:D653)</f>
        <v>2961.79</v>
      </c>
      <c r="E654" s="9"/>
      <c r="F654" s="9"/>
      <c r="G654" s="10" t="s">
        <v>28</v>
      </c>
      <c r="H654" s="10">
        <f>SUM(H651:H653)</f>
        <v>17.110000000000127</v>
      </c>
      <c r="I654" s="9"/>
      <c r="J654" s="9"/>
      <c r="K654" s="9"/>
      <c r="L654" s="10"/>
      <c r="M654" s="9"/>
      <c r="N654" s="9" t="s">
        <v>84</v>
      </c>
      <c r="O654" s="9"/>
      <c r="P654" s="9"/>
      <c r="Q654" s="11"/>
    </row>
    <row r="655" spans="1:17">
      <c r="A655" s="14"/>
      <c r="B655" s="9"/>
      <c r="C655" s="10"/>
      <c r="D655" s="10"/>
      <c r="E655" s="9"/>
      <c r="F655" s="9"/>
      <c r="G655" s="10"/>
      <c r="H655" s="10"/>
      <c r="I655" s="9"/>
      <c r="J655" s="9"/>
      <c r="K655" s="9"/>
      <c r="L655" s="10"/>
      <c r="M655" s="12" t="str">
        <f>IF(J646+M653&gt;0,"Credit Surplus","Credit Shortage")</f>
        <v>Credit Surplus</v>
      </c>
      <c r="N655" s="38">
        <f>J646+M653</f>
        <v>26272.679999999997</v>
      </c>
      <c r="O655" s="9" t="s">
        <v>121</v>
      </c>
      <c r="P655" s="9"/>
      <c r="Q655" s="11"/>
    </row>
    <row r="656" spans="1:17">
      <c r="A656" s="14"/>
      <c r="B656" s="9"/>
      <c r="C656" s="10"/>
      <c r="D656" s="10"/>
      <c r="E656" s="9"/>
      <c r="F656" s="9"/>
      <c r="G656" s="10"/>
      <c r="H656" s="10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>
      <c r="A657" s="14"/>
      <c r="B657" s="9"/>
      <c r="C657" s="10"/>
      <c r="D657" s="10"/>
      <c r="E657" s="9"/>
      <c r="F657" s="9"/>
      <c r="G657" s="10"/>
      <c r="H657" s="10"/>
      <c r="I657" s="9"/>
      <c r="J657" s="9"/>
      <c r="K657" s="9"/>
      <c r="L657" s="9"/>
      <c r="M657" s="9"/>
      <c r="N657" s="9"/>
      <c r="O657" s="9"/>
      <c r="P657" s="9"/>
      <c r="Q657" s="11"/>
    </row>
    <row r="658" spans="1:17">
      <c r="A658" s="14" t="s">
        <v>23</v>
      </c>
      <c r="B658" s="9"/>
      <c r="C658" s="10"/>
      <c r="D658" s="22">
        <v>2277.66</v>
      </c>
      <c r="E658" s="9" t="s">
        <v>111</v>
      </c>
      <c r="F658" s="9"/>
      <c r="G658" s="10"/>
      <c r="H658" s="10"/>
      <c r="I658" s="9"/>
      <c r="J658" s="9"/>
      <c r="K658" s="9"/>
      <c r="L658" s="9"/>
      <c r="M658" s="9"/>
      <c r="N658" s="9"/>
      <c r="O658" s="9"/>
      <c r="P658" s="9"/>
      <c r="Q658" s="11"/>
    </row>
    <row r="659" spans="1:17">
      <c r="A659" s="14" t="s">
        <v>24</v>
      </c>
      <c r="B659" s="9"/>
      <c r="C659" s="10"/>
      <c r="D659" s="49">
        <f>H646</f>
        <v>21.889999999999645</v>
      </c>
      <c r="E659" s="9" t="s">
        <v>36</v>
      </c>
      <c r="F659" s="9"/>
      <c r="G659" s="10"/>
      <c r="H659" s="10"/>
      <c r="I659" s="9"/>
      <c r="J659" s="9"/>
      <c r="K659" s="9"/>
      <c r="L659" s="9"/>
      <c r="M659" s="9"/>
      <c r="N659" s="9"/>
      <c r="O659" s="9"/>
      <c r="P659" s="9"/>
      <c r="Q659" s="11"/>
    </row>
    <row r="660" spans="1:17">
      <c r="A660" s="14" t="s">
        <v>25</v>
      </c>
      <c r="B660" s="9"/>
      <c r="C660" s="10"/>
      <c r="D660" s="10">
        <f>D658+D659</f>
        <v>2299.5499999999993</v>
      </c>
      <c r="E660" s="9"/>
      <c r="F660" s="9"/>
      <c r="G660" s="10"/>
      <c r="H660" s="10"/>
      <c r="I660" s="9"/>
      <c r="J660" s="9"/>
      <c r="K660" s="9"/>
      <c r="L660" s="9"/>
      <c r="M660" s="9"/>
      <c r="N660" s="9"/>
      <c r="O660" s="9"/>
      <c r="P660" s="9"/>
      <c r="Q660" s="11"/>
    </row>
    <row r="661" spans="1:17">
      <c r="A661" s="14" t="s">
        <v>27</v>
      </c>
      <c r="B661" s="9"/>
      <c r="C661" s="10"/>
      <c r="D661" s="10">
        <f>H654</f>
        <v>17.110000000000127</v>
      </c>
      <c r="E661" s="9" t="s">
        <v>37</v>
      </c>
      <c r="F661" s="9"/>
      <c r="G661" s="10"/>
      <c r="H661" s="10"/>
      <c r="I661" s="9"/>
      <c r="J661" s="9"/>
      <c r="K661" s="9"/>
      <c r="L661" s="9"/>
      <c r="M661" s="9"/>
      <c r="N661" s="9"/>
      <c r="O661" s="9"/>
      <c r="P661" s="9"/>
      <c r="Q661" s="11"/>
    </row>
    <row r="662" spans="1:17">
      <c r="A662" s="14" t="s">
        <v>25</v>
      </c>
      <c r="B662" s="9"/>
      <c r="C662" s="10"/>
      <c r="D662" s="32">
        <f>D660-D661</f>
        <v>2282.4399999999991</v>
      </c>
      <c r="E662" s="20" t="s">
        <v>38</v>
      </c>
      <c r="F662" s="9"/>
      <c r="G662" s="10"/>
      <c r="H662" s="10"/>
      <c r="I662" s="9"/>
      <c r="J662" s="9"/>
      <c r="K662" s="9"/>
      <c r="L662" s="9"/>
      <c r="M662" s="9"/>
      <c r="N662" s="9"/>
      <c r="O662" s="9"/>
      <c r="P662" s="9"/>
      <c r="Q662" s="11"/>
    </row>
    <row r="663" spans="1:17" ht="14.65" thickBot="1">
      <c r="A663" s="16"/>
      <c r="B663" s="17"/>
      <c r="C663" s="18"/>
      <c r="D663" s="18"/>
      <c r="E663" s="17"/>
      <c r="F663" s="17"/>
      <c r="G663" s="18"/>
      <c r="H663" s="18"/>
      <c r="I663" s="17"/>
      <c r="J663" s="17"/>
      <c r="K663" s="17"/>
      <c r="L663" s="17"/>
      <c r="M663" s="17"/>
      <c r="N663" s="17"/>
      <c r="O663" s="17"/>
      <c r="P663" s="17"/>
      <c r="Q663" s="19"/>
    </row>
    <row r="664" spans="1:17" ht="14.65" thickTop="1"/>
    <row r="665" spans="1:17" ht="14.65" thickBot="1"/>
    <row r="666" spans="1:17" ht="14.65" thickTop="1">
      <c r="A666" s="3"/>
      <c r="B666" s="4"/>
      <c r="C666" s="5">
        <v>44895</v>
      </c>
      <c r="D666" s="6"/>
      <c r="E666" s="4"/>
      <c r="F666" s="4"/>
      <c r="G666" s="6"/>
      <c r="H666" s="6"/>
      <c r="I666" s="4"/>
      <c r="J666" s="4"/>
      <c r="K666" s="4"/>
      <c r="L666" s="21" t="s">
        <v>40</v>
      </c>
      <c r="M666" s="4"/>
      <c r="N666" s="4"/>
      <c r="O666" s="4"/>
      <c r="P666" s="4"/>
      <c r="Q666" s="7"/>
    </row>
    <row r="667" spans="1:17">
      <c r="A667" s="8" t="s">
        <v>11</v>
      </c>
      <c r="B667" s="9"/>
      <c r="C667" s="10"/>
      <c r="D667" s="10"/>
      <c r="E667" s="9"/>
      <c r="F667" s="9"/>
      <c r="G667" s="10"/>
      <c r="H667" s="10"/>
      <c r="I667" s="9"/>
      <c r="J667" s="12" t="s">
        <v>68</v>
      </c>
      <c r="K667" s="9"/>
      <c r="L667" s="12" t="s">
        <v>21</v>
      </c>
      <c r="M667" s="12"/>
      <c r="N667" s="9"/>
      <c r="O667" s="9"/>
      <c r="P667" s="9"/>
      <c r="Q667" s="11"/>
    </row>
    <row r="668" spans="1:17">
      <c r="A668" s="8" t="s">
        <v>3</v>
      </c>
      <c r="B668" s="12" t="s">
        <v>6</v>
      </c>
      <c r="C668" s="13" t="s">
        <v>4</v>
      </c>
      <c r="D668" s="13" t="s">
        <v>7</v>
      </c>
      <c r="E668" s="12" t="s">
        <v>16</v>
      </c>
      <c r="F668" s="9"/>
      <c r="G668" s="13" t="s">
        <v>18</v>
      </c>
      <c r="H668" s="13" t="s">
        <v>19</v>
      </c>
      <c r="I668" s="43" t="s">
        <v>133</v>
      </c>
      <c r="J668" s="12" t="s">
        <v>67</v>
      </c>
      <c r="K668" s="9"/>
      <c r="L668" s="22">
        <v>28146.19</v>
      </c>
      <c r="M668" s="9" t="s">
        <v>135</v>
      </c>
      <c r="N668" s="9"/>
      <c r="O668" s="9"/>
      <c r="P668" s="9"/>
      <c r="Q668" s="11"/>
    </row>
    <row r="669" spans="1:17">
      <c r="A669" s="14" t="s">
        <v>117</v>
      </c>
      <c r="B669" s="9">
        <v>32</v>
      </c>
      <c r="C669" s="10">
        <v>49.65</v>
      </c>
      <c r="D669" s="10">
        <f>C669*B669</f>
        <v>1588.8</v>
      </c>
      <c r="E669" s="38" t="s">
        <v>17</v>
      </c>
      <c r="F669" s="9"/>
      <c r="G669" s="10">
        <v>50</v>
      </c>
      <c r="H669" s="10">
        <f>(B669*G669)-D669</f>
        <v>11.200000000000045</v>
      </c>
      <c r="I669" s="9" t="s">
        <v>134</v>
      </c>
      <c r="J669" s="38">
        <f>G669*B669</f>
        <v>1600</v>
      </c>
      <c r="K669" s="9" t="str">
        <f>IF(B669&lt;&gt;0,"sell "&amp;B669&amp;" "&amp;A669&amp;" @ $"&amp;G669,"")</f>
        <v>sell 32 CBZ @ $50</v>
      </c>
      <c r="L669" s="10">
        <f>L668+(G669*B669)</f>
        <v>29746.19</v>
      </c>
      <c r="M669" s="9"/>
      <c r="N669" s="9"/>
      <c r="O669" s="9"/>
      <c r="P669" s="9"/>
      <c r="Q669" s="11"/>
    </row>
    <row r="670" spans="1:17">
      <c r="A670" s="14"/>
      <c r="B670" s="9"/>
      <c r="C670" s="10"/>
      <c r="D670" s="10">
        <f>C670*B670</f>
        <v>0</v>
      </c>
      <c r="E670" s="38"/>
      <c r="F670" s="9"/>
      <c r="G670" s="10"/>
      <c r="H670" s="10">
        <f>(B670*G670)-D670</f>
        <v>0</v>
      </c>
      <c r="I670" s="9" t="s">
        <v>134</v>
      </c>
      <c r="J670" s="38">
        <f>G670*B670</f>
        <v>0</v>
      </c>
      <c r="K670" s="9" t="str">
        <f t="shared" ref="K670:K671" si="30">IF(B670&lt;&gt;0,"sell "&amp;B670&amp;" "&amp;A670&amp;" @ $"&amp;G670,"")</f>
        <v/>
      </c>
      <c r="L670" s="10">
        <f>L669+(G670*B670)</f>
        <v>29746.19</v>
      </c>
      <c r="M670" s="9"/>
      <c r="N670" s="9"/>
      <c r="O670" s="9"/>
      <c r="P670" s="9"/>
      <c r="Q670" s="11"/>
    </row>
    <row r="671" spans="1:17">
      <c r="A671" s="14"/>
      <c r="B671" s="9"/>
      <c r="C671" s="10"/>
      <c r="D671" s="10">
        <f>C671*B671</f>
        <v>0</v>
      </c>
      <c r="E671" s="38"/>
      <c r="F671" s="9"/>
      <c r="G671" s="10"/>
      <c r="H671" s="10">
        <f>(B671*G671)-D671</f>
        <v>0</v>
      </c>
      <c r="I671" s="9" t="s">
        <v>134</v>
      </c>
      <c r="J671" s="38">
        <f>G671*B671</f>
        <v>0</v>
      </c>
      <c r="K671" s="9" t="str">
        <f t="shared" si="30"/>
        <v/>
      </c>
      <c r="L671" s="10">
        <f>L670+(G671*B671)</f>
        <v>29746.19</v>
      </c>
      <c r="M671" s="9" t="s">
        <v>44</v>
      </c>
      <c r="N671" s="9"/>
      <c r="O671" s="9"/>
      <c r="P671" s="9"/>
      <c r="Q671" s="11"/>
    </row>
    <row r="672" spans="1:17">
      <c r="A672" s="14"/>
      <c r="B672" s="9"/>
      <c r="C672" s="10" t="s">
        <v>20</v>
      </c>
      <c r="D672" s="10">
        <f>SUM(D669:D671)</f>
        <v>1588.8</v>
      </c>
      <c r="E672" s="9"/>
      <c r="F672" s="9"/>
      <c r="G672" s="41"/>
      <c r="H672" s="10">
        <f>SUM(H669:H671)</f>
        <v>11.200000000000045</v>
      </c>
      <c r="I672" s="9"/>
      <c r="J672" s="38">
        <f>SUM(J669:J671)</f>
        <v>1600</v>
      </c>
      <c r="K672" s="9"/>
      <c r="L672" s="10"/>
      <c r="M672" s="9"/>
      <c r="N672" s="9"/>
      <c r="O672" s="9"/>
      <c r="P672" s="9"/>
      <c r="Q672" s="11"/>
    </row>
    <row r="673" spans="1:17">
      <c r="A673" s="14"/>
      <c r="B673" s="9"/>
      <c r="C673" s="10"/>
      <c r="D673" s="10"/>
      <c r="E673" s="9"/>
      <c r="F673" s="9"/>
      <c r="G673" s="42"/>
      <c r="H673" s="39"/>
      <c r="I673" s="9"/>
      <c r="J673" s="9"/>
      <c r="K673" s="9"/>
      <c r="L673" s="10"/>
      <c r="M673" s="9"/>
      <c r="N673" s="9"/>
      <c r="O673" s="9"/>
      <c r="P673" s="9"/>
      <c r="Q673" s="11"/>
    </row>
    <row r="674" spans="1:17">
      <c r="A674" s="14"/>
      <c r="B674" s="9"/>
      <c r="C674" s="10"/>
      <c r="D674" s="10"/>
      <c r="E674" s="20"/>
      <c r="F674" s="9"/>
      <c r="G674" s="41"/>
      <c r="H674" s="10"/>
      <c r="I674" s="9"/>
      <c r="J674" s="9"/>
      <c r="K674" s="9"/>
      <c r="L674" s="10"/>
      <c r="M674" s="12" t="s">
        <v>41</v>
      </c>
      <c r="N674" s="9"/>
      <c r="O674" s="9"/>
      <c r="P674" s="9"/>
      <c r="Q674" s="11"/>
    </row>
    <row r="675" spans="1:17">
      <c r="A675" s="8"/>
      <c r="B675" s="9"/>
      <c r="C675" s="10"/>
      <c r="D675" s="10"/>
      <c r="E675" s="20"/>
      <c r="F675" s="9"/>
      <c r="G675" s="41"/>
      <c r="H675" s="10"/>
      <c r="I675" s="9"/>
      <c r="J675" s="9"/>
      <c r="K675" s="9"/>
      <c r="L675" s="10"/>
      <c r="M675" s="12" t="s">
        <v>42</v>
      </c>
      <c r="N675" s="9"/>
      <c r="O675" s="9"/>
      <c r="P675" s="9"/>
      <c r="Q675" s="11"/>
    </row>
    <row r="676" spans="1:17">
      <c r="A676" s="8"/>
      <c r="B676" s="12" t="s">
        <v>6</v>
      </c>
      <c r="C676" s="13" t="s">
        <v>4</v>
      </c>
      <c r="D676" s="13" t="s">
        <v>5</v>
      </c>
      <c r="E676" s="23" t="s">
        <v>16</v>
      </c>
      <c r="F676" s="9"/>
      <c r="G676" s="43" t="s">
        <v>18</v>
      </c>
      <c r="H676" s="13" t="s">
        <v>19</v>
      </c>
      <c r="I676" s="9"/>
      <c r="J676" s="9"/>
      <c r="K676" s="9"/>
      <c r="L676" s="10"/>
      <c r="M676" s="38">
        <f>L668</f>
        <v>28146.19</v>
      </c>
      <c r="N676" s="9" t="s">
        <v>45</v>
      </c>
      <c r="O676" s="9"/>
      <c r="P676" s="9"/>
      <c r="Q676" s="11"/>
    </row>
    <row r="677" spans="1:17">
      <c r="A677" s="14" t="s">
        <v>187</v>
      </c>
      <c r="B677" s="9">
        <v>97</v>
      </c>
      <c r="C677" s="10">
        <v>14.46</v>
      </c>
      <c r="D677" s="10">
        <f>C677*B677</f>
        <v>1402.6200000000001</v>
      </c>
      <c r="E677" s="38" t="s">
        <v>17</v>
      </c>
      <c r="F677" s="9"/>
      <c r="G677" s="10">
        <v>14.82</v>
      </c>
      <c r="H677" s="10">
        <f>(B677*G677)-D677</f>
        <v>34.919999999999845</v>
      </c>
      <c r="I677" s="9" t="s">
        <v>134</v>
      </c>
      <c r="J677" s="9"/>
      <c r="K677" s="9" t="str">
        <f>IF(B677&lt;&gt;0,"buy "&amp;B677&amp;" "&amp;A677&amp;" @ $"&amp;G677,"")</f>
        <v>buy 97 TH @ $14.82</v>
      </c>
      <c r="L677" s="10">
        <f>L671-(G677*B677)</f>
        <v>28308.649999999998</v>
      </c>
      <c r="M677" s="38">
        <f>L668-(G677*B677)</f>
        <v>26708.649999999998</v>
      </c>
      <c r="N677" s="9"/>
      <c r="O677" s="9"/>
      <c r="P677" s="9"/>
      <c r="Q677" s="11"/>
    </row>
    <row r="678" spans="1:17">
      <c r="A678" s="14" t="s">
        <v>85</v>
      </c>
      <c r="B678" s="9">
        <v>18</v>
      </c>
      <c r="C678" s="10">
        <v>77.86</v>
      </c>
      <c r="D678" s="10">
        <f>C678*B678</f>
        <v>1401.48</v>
      </c>
      <c r="E678" s="38" t="s">
        <v>69</v>
      </c>
      <c r="F678" s="9"/>
      <c r="G678" s="10">
        <v>77.959999999999994</v>
      </c>
      <c r="H678" s="10">
        <f>(B678*G678)-D678</f>
        <v>1.7999999999999545</v>
      </c>
      <c r="I678" s="9" t="s">
        <v>134</v>
      </c>
      <c r="J678" s="9"/>
      <c r="K678" s="9" t="str">
        <f>IF(B678&lt;&gt;0,"buy "&amp;B678&amp;" "&amp;A678&amp;" @ $"&amp;G678,"")</f>
        <v>buy 18 HURN @ $77.96</v>
      </c>
      <c r="L678" s="10">
        <f>L677-(G678*B678)</f>
        <v>26905.37</v>
      </c>
      <c r="M678" s="38">
        <f>M677-(G678*B678)</f>
        <v>25305.37</v>
      </c>
      <c r="N678" s="9"/>
      <c r="O678" s="9"/>
      <c r="P678" s="9"/>
      <c r="Q678" s="11"/>
    </row>
    <row r="679" spans="1:17">
      <c r="A679" s="28" t="s">
        <v>188</v>
      </c>
      <c r="B679" s="29">
        <v>32</v>
      </c>
      <c r="C679" s="30">
        <v>43.97</v>
      </c>
      <c r="D679" s="30">
        <f>C679*B679</f>
        <v>1407.04</v>
      </c>
      <c r="E679" s="38" t="s">
        <v>69</v>
      </c>
      <c r="F679" s="29"/>
      <c r="G679" s="30">
        <v>43.91</v>
      </c>
      <c r="H679" s="30">
        <f>(B679*G679)-D679</f>
        <v>-1.9200000000000728</v>
      </c>
      <c r="I679" s="9" t="s">
        <v>134</v>
      </c>
      <c r="J679" s="9"/>
      <c r="K679" s="9" t="str">
        <f>IF(B679&lt;&gt;0,"buy "&amp;B679&amp;" "&amp;A679&amp;" @ $"&amp;G679,"")</f>
        <v>buy 32 RPRX @ $43.91</v>
      </c>
      <c r="L679" s="10">
        <f>L678-(G679*B679)</f>
        <v>25500.25</v>
      </c>
      <c r="M679" s="46">
        <f>M678-(G679*B679)</f>
        <v>23900.25</v>
      </c>
      <c r="N679" s="47" t="str">
        <f>"$"&amp;TEXT(M679,"#,##0.00")&amp;" will be the balance in the account after purchases.  "</f>
        <v xml:space="preserve">$23,900.25 will be the balance in the account after purchases.  </v>
      </c>
      <c r="O679" s="47"/>
      <c r="P679" s="47"/>
      <c r="Q679" s="48"/>
    </row>
    <row r="680" spans="1:17">
      <c r="A680" s="14"/>
      <c r="B680" s="9"/>
      <c r="C680" s="10" t="s">
        <v>20</v>
      </c>
      <c r="D680" s="10">
        <f>SUM(D677:D679)</f>
        <v>4211.1400000000003</v>
      </c>
      <c r="E680" s="9"/>
      <c r="F680" s="9"/>
      <c r="G680" s="10" t="s">
        <v>28</v>
      </c>
      <c r="H680" s="10">
        <f>SUM(H677:H679)</f>
        <v>34.799999999999727</v>
      </c>
      <c r="I680" s="9"/>
      <c r="J680" s="9"/>
      <c r="K680" s="9"/>
      <c r="L680" s="10"/>
      <c r="M680" s="9"/>
      <c r="N680" s="9" t="s">
        <v>84</v>
      </c>
      <c r="O680" s="9"/>
      <c r="P680" s="9"/>
      <c r="Q680" s="11"/>
    </row>
    <row r="681" spans="1:17">
      <c r="A681" s="14"/>
      <c r="B681" s="9"/>
      <c r="C681" s="10"/>
      <c r="D681" s="10"/>
      <c r="E681" s="9"/>
      <c r="F681" s="9"/>
      <c r="G681" s="10"/>
      <c r="H681" s="10"/>
      <c r="I681" s="9"/>
      <c r="J681" s="9"/>
      <c r="K681" s="9"/>
      <c r="L681" s="10"/>
      <c r="M681" s="12" t="str">
        <f>IF(J672+M679&gt;0,"Credit Surplus","Credit Shortage")</f>
        <v>Credit Surplus</v>
      </c>
      <c r="N681" s="38">
        <f>J672+M679</f>
        <v>25500.25</v>
      </c>
      <c r="O681" s="9" t="s">
        <v>121</v>
      </c>
      <c r="P681" s="9"/>
      <c r="Q681" s="11"/>
    </row>
    <row r="682" spans="1:17">
      <c r="A682" s="14"/>
      <c r="B682" s="9"/>
      <c r="C682" s="10"/>
      <c r="D682" s="10"/>
      <c r="E682" s="9"/>
      <c r="F682" s="9"/>
      <c r="G682" s="10"/>
      <c r="H682" s="10"/>
      <c r="I682" s="9"/>
      <c r="J682" s="9"/>
      <c r="K682" s="9"/>
      <c r="L682" s="10"/>
      <c r="M682" s="9"/>
      <c r="N682" s="9"/>
      <c r="O682" s="9"/>
      <c r="P682" s="9"/>
      <c r="Q682" s="11"/>
    </row>
    <row r="683" spans="1:17">
      <c r="A683" s="14"/>
      <c r="B683" s="9"/>
      <c r="C683" s="10"/>
      <c r="D683" s="10"/>
      <c r="E683" s="9"/>
      <c r="F683" s="9"/>
      <c r="G683" s="10"/>
      <c r="H683" s="10"/>
      <c r="I683" s="9"/>
      <c r="J683" s="9"/>
      <c r="K683" s="9"/>
      <c r="L683" s="9"/>
      <c r="M683" s="9"/>
      <c r="N683" s="9"/>
      <c r="O683" s="9"/>
      <c r="P683" s="9"/>
      <c r="Q683" s="11"/>
    </row>
    <row r="684" spans="1:17">
      <c r="A684" s="14" t="s">
        <v>23</v>
      </c>
      <c r="B684" s="9"/>
      <c r="C684" s="10"/>
      <c r="D684" s="22">
        <v>1516.65</v>
      </c>
      <c r="E684" s="9" t="s">
        <v>111</v>
      </c>
      <c r="F684" s="9"/>
      <c r="G684" s="10"/>
      <c r="H684" s="10"/>
      <c r="I684" s="9"/>
      <c r="J684" s="9"/>
      <c r="K684" s="9"/>
      <c r="L684" s="9"/>
      <c r="M684" s="9"/>
      <c r="N684" s="9"/>
      <c r="O684" s="9"/>
      <c r="P684" s="9"/>
      <c r="Q684" s="11"/>
    </row>
    <row r="685" spans="1:17">
      <c r="A685" s="14" t="s">
        <v>24</v>
      </c>
      <c r="B685" s="9"/>
      <c r="C685" s="10"/>
      <c r="D685" s="49">
        <f>H672</f>
        <v>11.200000000000045</v>
      </c>
      <c r="E685" s="9" t="s">
        <v>36</v>
      </c>
      <c r="F685" s="9"/>
      <c r="G685" s="10"/>
      <c r="H685" s="10"/>
      <c r="I685" s="9"/>
      <c r="J685" s="9"/>
      <c r="K685" s="9"/>
      <c r="L685" s="9"/>
      <c r="M685" s="9"/>
      <c r="N685" s="9"/>
      <c r="O685" s="9"/>
      <c r="P685" s="9"/>
      <c r="Q685" s="11"/>
    </row>
    <row r="686" spans="1:17">
      <c r="A686" s="14" t="s">
        <v>25</v>
      </c>
      <c r="B686" s="9"/>
      <c r="C686" s="10"/>
      <c r="D686" s="10">
        <f>D684+D685</f>
        <v>1527.8500000000001</v>
      </c>
      <c r="E686" s="9"/>
      <c r="F686" s="9"/>
      <c r="G686" s="10"/>
      <c r="H686" s="10"/>
      <c r="I686" s="9"/>
      <c r="J686" s="9"/>
      <c r="K686" s="9"/>
      <c r="L686" s="9"/>
      <c r="M686" s="9"/>
      <c r="N686" s="9"/>
      <c r="O686" s="9"/>
      <c r="P686" s="9"/>
      <c r="Q686" s="11"/>
    </row>
    <row r="687" spans="1:17">
      <c r="A687" s="14" t="s">
        <v>27</v>
      </c>
      <c r="B687" s="9"/>
      <c r="C687" s="10"/>
      <c r="D687" s="10">
        <f>H680</f>
        <v>34.799999999999727</v>
      </c>
      <c r="E687" s="9" t="s">
        <v>37</v>
      </c>
      <c r="F687" s="9"/>
      <c r="G687" s="10"/>
      <c r="H687" s="10"/>
      <c r="I687" s="9"/>
      <c r="J687" s="9"/>
      <c r="K687" s="9"/>
      <c r="L687" s="9"/>
      <c r="M687" s="9"/>
      <c r="N687" s="9"/>
      <c r="O687" s="9"/>
      <c r="P687" s="9"/>
      <c r="Q687" s="11"/>
    </row>
    <row r="688" spans="1:17">
      <c r="A688" s="14" t="s">
        <v>25</v>
      </c>
      <c r="B688" s="9"/>
      <c r="C688" s="10"/>
      <c r="D688" s="32">
        <f>D686-D687</f>
        <v>1493.0500000000004</v>
      </c>
      <c r="E688" s="20" t="s">
        <v>38</v>
      </c>
      <c r="F688" s="9"/>
      <c r="G688" s="10"/>
      <c r="H688" s="10"/>
      <c r="I688" s="9"/>
      <c r="J688" s="9"/>
      <c r="K688" s="9"/>
      <c r="L688" s="9"/>
      <c r="M688" s="9"/>
      <c r="N688" s="9"/>
      <c r="O688" s="9"/>
      <c r="P688" s="9"/>
      <c r="Q688" s="11"/>
    </row>
    <row r="689" spans="1:17" ht="14.65" thickBot="1">
      <c r="A689" s="16"/>
      <c r="B689" s="17"/>
      <c r="C689" s="18"/>
      <c r="D689" s="18"/>
      <c r="E689" s="17"/>
      <c r="F689" s="17"/>
      <c r="G689" s="18"/>
      <c r="H689" s="18"/>
      <c r="I689" s="17"/>
      <c r="J689" s="17"/>
      <c r="K689" s="17"/>
      <c r="L689" s="17"/>
      <c r="M689" s="17"/>
      <c r="N689" s="17"/>
      <c r="O689" s="17"/>
      <c r="P689" s="17"/>
      <c r="Q689" s="19"/>
    </row>
    <row r="690" spans="1:17" ht="14.65" thickTop="1"/>
    <row r="691" spans="1:17" ht="14.65" thickBot="1"/>
    <row r="692" spans="1:17" ht="14.65" thickTop="1">
      <c r="A692" s="3"/>
      <c r="B692" s="4"/>
      <c r="C692" s="5">
        <v>44865</v>
      </c>
      <c r="D692" s="6"/>
      <c r="E692" s="4"/>
      <c r="F692" s="4"/>
      <c r="G692" s="6"/>
      <c r="H692" s="6"/>
      <c r="I692" s="4"/>
      <c r="J692" s="4"/>
      <c r="K692" s="4"/>
      <c r="L692" s="21" t="s">
        <v>40</v>
      </c>
      <c r="M692" s="4"/>
      <c r="N692" s="4"/>
      <c r="O692" s="4"/>
      <c r="P692" s="4"/>
      <c r="Q692" s="7"/>
    </row>
    <row r="693" spans="1:17">
      <c r="A693" s="8" t="s">
        <v>11</v>
      </c>
      <c r="B693" s="9"/>
      <c r="C693" s="10"/>
      <c r="D693" s="10"/>
      <c r="E693" s="9"/>
      <c r="F693" s="9"/>
      <c r="G693" s="10"/>
      <c r="H693" s="10"/>
      <c r="I693" s="9"/>
      <c r="J693" s="12" t="s">
        <v>68</v>
      </c>
      <c r="K693" s="9"/>
      <c r="L693" s="12" t="s">
        <v>21</v>
      </c>
      <c r="M693" s="12"/>
      <c r="N693" s="9"/>
      <c r="O693" s="9"/>
      <c r="P693" s="9"/>
      <c r="Q693" s="11"/>
    </row>
    <row r="694" spans="1:17">
      <c r="A694" s="8" t="s">
        <v>3</v>
      </c>
      <c r="B694" s="12" t="s">
        <v>6</v>
      </c>
      <c r="C694" s="13" t="s">
        <v>4</v>
      </c>
      <c r="D694" s="13" t="s">
        <v>7</v>
      </c>
      <c r="E694" s="12" t="s">
        <v>16</v>
      </c>
      <c r="F694" s="9"/>
      <c r="G694" s="13" t="s">
        <v>18</v>
      </c>
      <c r="H694" s="13" t="s">
        <v>19</v>
      </c>
      <c r="I694" s="43" t="s">
        <v>133</v>
      </c>
      <c r="J694" s="12" t="s">
        <v>67</v>
      </c>
      <c r="K694" s="9"/>
      <c r="L694" s="22">
        <v>28369.95</v>
      </c>
      <c r="M694" s="9" t="s">
        <v>135</v>
      </c>
      <c r="N694" s="9"/>
      <c r="O694" s="9"/>
      <c r="P694" s="9"/>
      <c r="Q694" s="11"/>
    </row>
    <row r="695" spans="1:17">
      <c r="A695" s="14" t="s">
        <v>180</v>
      </c>
      <c r="B695" s="9">
        <v>37</v>
      </c>
      <c r="C695" s="10">
        <v>30.9</v>
      </c>
      <c r="D695" s="10">
        <f>C695*B695</f>
        <v>1143.3</v>
      </c>
      <c r="E695" s="38" t="s">
        <v>46</v>
      </c>
      <c r="F695" s="9"/>
      <c r="G695" s="10">
        <v>30.99</v>
      </c>
      <c r="H695" s="10">
        <f>(B695*G695)-D695</f>
        <v>3.3299999999999272</v>
      </c>
      <c r="I695" s="9" t="s">
        <v>134</v>
      </c>
      <c r="J695" s="38">
        <f>G695*B695</f>
        <v>1146.6299999999999</v>
      </c>
      <c r="K695" s="9" t="str">
        <f>IF(B695&lt;&gt;0,"sell "&amp;B695&amp;" "&amp;A695&amp;" @ $"&amp;G695,"")</f>
        <v>sell 37 AMPH @ $30.99</v>
      </c>
      <c r="L695" s="10">
        <f>L694+(G695*B695)</f>
        <v>29516.58</v>
      </c>
      <c r="M695" s="9"/>
      <c r="N695" s="9"/>
      <c r="O695" s="9"/>
      <c r="P695" s="9"/>
      <c r="Q695" s="11"/>
    </row>
    <row r="696" spans="1:17">
      <c r="A696" s="14" t="s">
        <v>181</v>
      </c>
      <c r="B696" s="9">
        <v>11</v>
      </c>
      <c r="C696" s="10">
        <v>116.26</v>
      </c>
      <c r="D696" s="10">
        <f>C696*B696</f>
        <v>1278.8600000000001</v>
      </c>
      <c r="E696" s="38" t="s">
        <v>46</v>
      </c>
      <c r="F696" s="9"/>
      <c r="G696" s="10">
        <v>117.83</v>
      </c>
      <c r="H696" s="10">
        <f>(B696*G696)-D696</f>
        <v>17.269999999999754</v>
      </c>
      <c r="I696" s="9" t="s">
        <v>134</v>
      </c>
      <c r="J696" s="38">
        <f>G696*B696</f>
        <v>1296.1299999999999</v>
      </c>
      <c r="K696" s="9" t="str">
        <f t="shared" ref="K696:K697" si="31">IF(B696&lt;&gt;0,"sell "&amp;B696&amp;" "&amp;A696&amp;" @ $"&amp;G696,"")</f>
        <v>sell 11 VRTV @ $117.83</v>
      </c>
      <c r="L696" s="10">
        <f>L695+(G696*B696)</f>
        <v>30812.710000000003</v>
      </c>
      <c r="M696" s="9"/>
      <c r="N696" s="9"/>
      <c r="O696" s="9"/>
      <c r="P696" s="9"/>
      <c r="Q696" s="11"/>
    </row>
    <row r="697" spans="1:17">
      <c r="A697" s="14" t="s">
        <v>48</v>
      </c>
      <c r="B697" s="9">
        <v>13</v>
      </c>
      <c r="C697" s="10">
        <v>112.05</v>
      </c>
      <c r="D697" s="10">
        <f>C697*B697</f>
        <v>1456.6499999999999</v>
      </c>
      <c r="E697" s="38" t="s">
        <v>46</v>
      </c>
      <c r="F697" s="9"/>
      <c r="G697" s="10">
        <v>112.52</v>
      </c>
      <c r="H697" s="10">
        <f>(B697*G697)-D697</f>
        <v>6.1100000000001273</v>
      </c>
      <c r="I697" s="9" t="s">
        <v>134</v>
      </c>
      <c r="J697" s="38">
        <f>G697*B697</f>
        <v>1462.76</v>
      </c>
      <c r="K697" s="9" t="str">
        <f t="shared" si="31"/>
        <v>sell 13 MGPI @ $112.52</v>
      </c>
      <c r="L697" s="10">
        <f>L696+(G697*B697)</f>
        <v>32275.47</v>
      </c>
      <c r="M697" s="9" t="s">
        <v>44</v>
      </c>
      <c r="N697" s="9"/>
      <c r="O697" s="9"/>
      <c r="P697" s="9"/>
      <c r="Q697" s="11"/>
    </row>
    <row r="698" spans="1:17">
      <c r="A698" s="14"/>
      <c r="B698" s="9"/>
      <c r="C698" s="10" t="s">
        <v>20</v>
      </c>
      <c r="D698" s="10">
        <f>SUM(D695:D697)</f>
        <v>3878.8099999999995</v>
      </c>
      <c r="E698" s="9"/>
      <c r="F698" s="9"/>
      <c r="G698" s="41"/>
      <c r="H698" s="10">
        <f>SUM(H695:H697)</f>
        <v>26.709999999999809</v>
      </c>
      <c r="I698" s="9"/>
      <c r="J698" s="38">
        <f>SUM(J695:J697)</f>
        <v>3905.5199999999995</v>
      </c>
      <c r="K698" s="9"/>
      <c r="L698" s="10"/>
      <c r="M698" s="9"/>
      <c r="N698" s="9"/>
      <c r="O698" s="9"/>
      <c r="P698" s="9"/>
      <c r="Q698" s="11"/>
    </row>
    <row r="699" spans="1:17">
      <c r="A699" s="14"/>
      <c r="B699" s="9"/>
      <c r="C699" s="10"/>
      <c r="D699" s="10"/>
      <c r="E699" s="9"/>
      <c r="F699" s="9"/>
      <c r="G699" s="42"/>
      <c r="H699" s="39"/>
      <c r="I699" s="9"/>
      <c r="J699" s="9"/>
      <c r="K699" s="9"/>
      <c r="L699" s="10"/>
      <c r="M699" s="9"/>
      <c r="N699" s="9"/>
      <c r="O699" s="9"/>
      <c r="P699" s="9"/>
      <c r="Q699" s="11"/>
    </row>
    <row r="700" spans="1:17">
      <c r="A700" s="14"/>
      <c r="B700" s="9"/>
      <c r="C700" s="10"/>
      <c r="D700" s="10"/>
      <c r="E700" s="20"/>
      <c r="F700" s="9"/>
      <c r="G700" s="41"/>
      <c r="H700" s="10"/>
      <c r="I700" s="9"/>
      <c r="J700" s="9"/>
      <c r="K700" s="9"/>
      <c r="L700" s="10"/>
      <c r="M700" s="12" t="s">
        <v>41</v>
      </c>
      <c r="N700" s="9"/>
      <c r="O700" s="9"/>
      <c r="P700" s="9"/>
      <c r="Q700" s="11"/>
    </row>
    <row r="701" spans="1:17">
      <c r="A701" s="8"/>
      <c r="B701" s="9"/>
      <c r="C701" s="10"/>
      <c r="D701" s="10"/>
      <c r="E701" s="20"/>
      <c r="F701" s="9"/>
      <c r="G701" s="41"/>
      <c r="H701" s="10"/>
      <c r="I701" s="9"/>
      <c r="J701" s="9"/>
      <c r="K701" s="9"/>
      <c r="L701" s="10"/>
      <c r="M701" s="12" t="s">
        <v>42</v>
      </c>
      <c r="N701" s="9"/>
      <c r="O701" s="9"/>
      <c r="P701" s="9"/>
      <c r="Q701" s="11"/>
    </row>
    <row r="702" spans="1:17">
      <c r="A702" s="8"/>
      <c r="B702" s="12" t="s">
        <v>6</v>
      </c>
      <c r="C702" s="13" t="s">
        <v>4</v>
      </c>
      <c r="D702" s="13" t="s">
        <v>5</v>
      </c>
      <c r="E702" s="23" t="s">
        <v>16</v>
      </c>
      <c r="F702" s="9"/>
      <c r="G702" s="43" t="s">
        <v>18</v>
      </c>
      <c r="H702" s="13" t="s">
        <v>19</v>
      </c>
      <c r="I702" s="9"/>
      <c r="J702" s="9"/>
      <c r="K702" s="9"/>
      <c r="L702" s="10"/>
      <c r="M702" s="38">
        <f>L694</f>
        <v>28369.95</v>
      </c>
      <c r="N702" s="9" t="s">
        <v>45</v>
      </c>
      <c r="O702" s="9"/>
      <c r="P702" s="9"/>
      <c r="Q702" s="11"/>
    </row>
    <row r="703" spans="1:17">
      <c r="A703" s="14" t="s">
        <v>184</v>
      </c>
      <c r="B703" s="9">
        <v>22</v>
      </c>
      <c r="C703" s="10">
        <v>63.02</v>
      </c>
      <c r="D703" s="10">
        <f>C703*B703</f>
        <v>1386.44</v>
      </c>
      <c r="E703" s="38" t="s">
        <v>46</v>
      </c>
      <c r="F703" s="9"/>
      <c r="G703" s="10">
        <v>63.37</v>
      </c>
      <c r="H703" s="10">
        <f>(B703*G703)-D703</f>
        <v>7.6999999999998181</v>
      </c>
      <c r="I703" s="9" t="s">
        <v>134</v>
      </c>
      <c r="J703" s="9"/>
      <c r="K703" s="9" t="str">
        <f>IF(B703&lt;&gt;0,"buy "&amp;B703&amp;" "&amp;A703&amp;" @ $"&amp;G703,"")</f>
        <v>buy 22 CEIX @ $63.37</v>
      </c>
      <c r="L703" s="10">
        <f>L697-(G703*B703)</f>
        <v>30881.33</v>
      </c>
      <c r="M703" s="38">
        <f>L694-(G703*B703)</f>
        <v>26975.81</v>
      </c>
      <c r="N703" s="9"/>
      <c r="O703" s="9"/>
      <c r="P703" s="9"/>
      <c r="Q703" s="11"/>
    </row>
    <row r="704" spans="1:17">
      <c r="A704" s="14" t="s">
        <v>185</v>
      </c>
      <c r="B704" s="9">
        <v>18</v>
      </c>
      <c r="C704" s="10">
        <v>73.48</v>
      </c>
      <c r="D704" s="10">
        <f>C704*B704</f>
        <v>1322.64</v>
      </c>
      <c r="E704" s="38" t="s">
        <v>46</v>
      </c>
      <c r="F704" s="9"/>
      <c r="G704" s="10">
        <v>74.23</v>
      </c>
      <c r="H704" s="10">
        <f>(B704*G704)-D704</f>
        <v>13.5</v>
      </c>
      <c r="I704" s="9" t="s">
        <v>134</v>
      </c>
      <c r="J704" s="9"/>
      <c r="K704" s="9" t="str">
        <f>IF(B704&lt;&gt;0,"buy "&amp;B704&amp;" "&amp;A704&amp;" @ $"&amp;G704,"")</f>
        <v>buy 18 CBT @ $74.23</v>
      </c>
      <c r="L704" s="10">
        <f>L703-(G704*B704)</f>
        <v>29545.190000000002</v>
      </c>
      <c r="M704" s="38">
        <f>M703-(G704*B704)</f>
        <v>25639.670000000002</v>
      </c>
      <c r="N704" s="9"/>
      <c r="O704" s="9"/>
      <c r="P704" s="9"/>
      <c r="Q704" s="11"/>
    </row>
    <row r="705" spans="1:17">
      <c r="A705" s="28" t="s">
        <v>186</v>
      </c>
      <c r="B705" s="29">
        <v>75</v>
      </c>
      <c r="C705" s="30">
        <v>18.37</v>
      </c>
      <c r="D705" s="30">
        <f>C705*B705</f>
        <v>1377.75</v>
      </c>
      <c r="E705" s="38" t="s">
        <v>46</v>
      </c>
      <c r="F705" s="29"/>
      <c r="G705" s="30">
        <v>19.41</v>
      </c>
      <c r="H705" s="30">
        <f>(B705*G705)-D705</f>
        <v>78</v>
      </c>
      <c r="I705" s="9" t="s">
        <v>134</v>
      </c>
      <c r="J705" s="9"/>
      <c r="K705" s="9" t="str">
        <f>IF(B705&lt;&gt;0,"buy "&amp;B705&amp;" "&amp;A705&amp;" @ $"&amp;G705,"")</f>
        <v>buy 75 BSM @ $19.41</v>
      </c>
      <c r="L705" s="10">
        <f>L704-(G705*B705)</f>
        <v>28089.440000000002</v>
      </c>
      <c r="M705" s="46">
        <f>M704-(G705*B705)</f>
        <v>24183.920000000002</v>
      </c>
      <c r="N705" s="47" t="str">
        <f>"$"&amp;TEXT(M705,"#,##0.00")&amp;" will be the balance in the account after purchases.  "</f>
        <v xml:space="preserve">$24,183.92 will be the balance in the account after purchases.  </v>
      </c>
      <c r="O705" s="47"/>
      <c r="P705" s="47"/>
      <c r="Q705" s="48"/>
    </row>
    <row r="706" spans="1:17">
      <c r="A706" s="14"/>
      <c r="B706" s="9"/>
      <c r="C706" s="10" t="s">
        <v>20</v>
      </c>
      <c r="D706" s="10">
        <f>SUM(D703:D705)</f>
        <v>4086.83</v>
      </c>
      <c r="E706" s="9"/>
      <c r="F706" s="9"/>
      <c r="G706" s="10" t="s">
        <v>28</v>
      </c>
      <c r="H706" s="10">
        <f>SUM(H703:H705)</f>
        <v>99.199999999999818</v>
      </c>
      <c r="I706" s="9"/>
      <c r="J706" s="9"/>
      <c r="K706" s="9"/>
      <c r="L706" s="10"/>
      <c r="M706" s="9"/>
      <c r="N706" s="9" t="s">
        <v>84</v>
      </c>
      <c r="O706" s="9"/>
      <c r="P706" s="9"/>
      <c r="Q706" s="11"/>
    </row>
    <row r="707" spans="1:17">
      <c r="A707" s="14"/>
      <c r="B707" s="9"/>
      <c r="C707" s="10"/>
      <c r="D707" s="10"/>
      <c r="E707" s="9"/>
      <c r="F707" s="9"/>
      <c r="G707" s="10"/>
      <c r="H707" s="10"/>
      <c r="I707" s="9"/>
      <c r="J707" s="9"/>
      <c r="K707" s="9"/>
      <c r="L707" s="10"/>
      <c r="M707" s="12" t="str">
        <f>IF(J698+M705&gt;0,"Credit Surplus","Credit Shortage")</f>
        <v>Credit Surplus</v>
      </c>
      <c r="N707" s="38">
        <f>J698+M705</f>
        <v>28089.440000000002</v>
      </c>
      <c r="O707" s="9" t="s">
        <v>121</v>
      </c>
      <c r="P707" s="9"/>
      <c r="Q707" s="11"/>
    </row>
    <row r="708" spans="1:17">
      <c r="A708" s="14"/>
      <c r="B708" s="9"/>
      <c r="C708" s="10"/>
      <c r="D708" s="10"/>
      <c r="E708" s="9"/>
      <c r="F708" s="9"/>
      <c r="G708" s="10"/>
      <c r="H708" s="10"/>
      <c r="I708" s="9"/>
      <c r="J708" s="9"/>
      <c r="K708" s="9"/>
      <c r="L708" s="10"/>
      <c r="M708" s="9"/>
      <c r="N708" s="9"/>
      <c r="O708" s="9"/>
      <c r="P708" s="9"/>
      <c r="Q708" s="11"/>
    </row>
    <row r="709" spans="1:17">
      <c r="A709" s="14"/>
      <c r="B709" s="9"/>
      <c r="C709" s="10"/>
      <c r="D709" s="10"/>
      <c r="E709" s="9"/>
      <c r="F709" s="9"/>
      <c r="G709" s="10"/>
      <c r="H709" s="10"/>
      <c r="I709" s="9"/>
      <c r="J709" s="9"/>
      <c r="K709" s="9"/>
      <c r="L709" s="9"/>
      <c r="M709" s="9"/>
      <c r="N709" s="9"/>
      <c r="O709" s="9"/>
      <c r="P709" s="9"/>
      <c r="Q709" s="11"/>
    </row>
    <row r="710" spans="1:17">
      <c r="A710" s="14" t="s">
        <v>23</v>
      </c>
      <c r="B710" s="9"/>
      <c r="C710" s="10"/>
      <c r="D710" s="22">
        <v>4211.4799999999996</v>
      </c>
      <c r="E710" s="9" t="s">
        <v>111</v>
      </c>
      <c r="F710" s="9"/>
      <c r="G710" s="10"/>
      <c r="H710" s="10"/>
      <c r="I710" s="9"/>
      <c r="J710" s="9"/>
      <c r="K710" s="9"/>
      <c r="L710" s="9"/>
      <c r="M710" s="9"/>
      <c r="N710" s="9"/>
      <c r="O710" s="9"/>
      <c r="P710" s="9"/>
      <c r="Q710" s="11"/>
    </row>
    <row r="711" spans="1:17">
      <c r="A711" s="14" t="s">
        <v>24</v>
      </c>
      <c r="B711" s="9"/>
      <c r="C711" s="10"/>
      <c r="D711" s="49">
        <f>H698</f>
        <v>26.709999999999809</v>
      </c>
      <c r="E711" s="9" t="s">
        <v>36</v>
      </c>
      <c r="F711" s="9"/>
      <c r="G711" s="10"/>
      <c r="H711" s="10"/>
      <c r="I711" s="9"/>
      <c r="J711" s="9"/>
      <c r="K711" s="9"/>
      <c r="L711" s="9"/>
      <c r="M711" s="9"/>
      <c r="N711" s="9"/>
      <c r="O711" s="9"/>
      <c r="P711" s="9"/>
      <c r="Q711" s="11"/>
    </row>
    <row r="712" spans="1:17">
      <c r="A712" s="14" t="s">
        <v>25</v>
      </c>
      <c r="B712" s="9"/>
      <c r="C712" s="10"/>
      <c r="D712" s="10">
        <f>D710+D711</f>
        <v>4238.1899999999996</v>
      </c>
      <c r="E712" s="9"/>
      <c r="F712" s="9"/>
      <c r="G712" s="10"/>
      <c r="H712" s="10"/>
      <c r="I712" s="9"/>
      <c r="J712" s="9"/>
      <c r="K712" s="9"/>
      <c r="L712" s="9"/>
      <c r="M712" s="9"/>
      <c r="N712" s="9"/>
      <c r="O712" s="9"/>
      <c r="P712" s="9"/>
      <c r="Q712" s="11"/>
    </row>
    <row r="713" spans="1:17">
      <c r="A713" s="14" t="s">
        <v>27</v>
      </c>
      <c r="B713" s="9"/>
      <c r="C713" s="10"/>
      <c r="D713" s="10">
        <f>H706</f>
        <v>99.199999999999818</v>
      </c>
      <c r="E713" s="9" t="s">
        <v>37</v>
      </c>
      <c r="F713" s="9"/>
      <c r="G713" s="10"/>
      <c r="H713" s="10"/>
      <c r="I713" s="9"/>
      <c r="J713" s="9"/>
      <c r="K713" s="9"/>
      <c r="L713" s="9"/>
      <c r="M713" s="9"/>
      <c r="N713" s="9"/>
      <c r="O713" s="9"/>
      <c r="P713" s="9"/>
      <c r="Q713" s="11"/>
    </row>
    <row r="714" spans="1:17">
      <c r="A714" s="14" t="s">
        <v>25</v>
      </c>
      <c r="B714" s="9"/>
      <c r="C714" s="10"/>
      <c r="D714" s="32">
        <f>D712-D713</f>
        <v>4138.99</v>
      </c>
      <c r="E714" s="20" t="s">
        <v>38</v>
      </c>
      <c r="F714" s="9"/>
      <c r="G714" s="10"/>
      <c r="H714" s="10"/>
      <c r="I714" s="9"/>
      <c r="J714" s="9"/>
      <c r="K714" s="9"/>
      <c r="L714" s="9"/>
      <c r="M714" s="9"/>
      <c r="N714" s="9"/>
      <c r="O714" s="9"/>
      <c r="P714" s="9"/>
      <c r="Q714" s="11"/>
    </row>
    <row r="715" spans="1:17" ht="14.65" thickBot="1">
      <c r="A715" s="16"/>
      <c r="B715" s="17"/>
      <c r="C715" s="18"/>
      <c r="D715" s="18"/>
      <c r="E715" s="17"/>
      <c r="F715" s="17"/>
      <c r="G715" s="18"/>
      <c r="H715" s="18"/>
      <c r="I715" s="17"/>
      <c r="J715" s="17"/>
      <c r="K715" s="17"/>
      <c r="L715" s="17"/>
      <c r="M715" s="17"/>
      <c r="N715" s="17"/>
      <c r="O715" s="17"/>
      <c r="P715" s="17"/>
      <c r="Q715" s="19"/>
    </row>
    <row r="716" spans="1:17" ht="14.65" thickTop="1"/>
    <row r="717" spans="1:17" ht="14.65" thickBot="1"/>
    <row r="718" spans="1:17" ht="14.65" thickTop="1">
      <c r="A718" s="3"/>
      <c r="B718" s="4"/>
      <c r="C718" s="5">
        <v>44834</v>
      </c>
      <c r="D718" s="6"/>
      <c r="E718" s="4"/>
      <c r="F718" s="4"/>
      <c r="G718" s="6"/>
      <c r="H718" s="6"/>
      <c r="I718" s="4"/>
      <c r="J718" s="4"/>
      <c r="K718" s="4"/>
      <c r="L718" s="21" t="s">
        <v>40</v>
      </c>
      <c r="M718" s="4"/>
      <c r="N718" s="4"/>
      <c r="O718" s="4"/>
      <c r="P718" s="4"/>
      <c r="Q718" s="7"/>
    </row>
    <row r="719" spans="1:17">
      <c r="A719" s="8" t="s">
        <v>11</v>
      </c>
      <c r="B719" s="9"/>
      <c r="C719" s="10"/>
      <c r="D719" s="10"/>
      <c r="E719" s="9"/>
      <c r="F719" s="9"/>
      <c r="G719" s="10"/>
      <c r="H719" s="10"/>
      <c r="I719" s="9"/>
      <c r="J719" s="12" t="s">
        <v>68</v>
      </c>
      <c r="K719" s="9"/>
      <c r="L719" s="12" t="s">
        <v>21</v>
      </c>
      <c r="M719" s="12"/>
      <c r="N719" s="9"/>
      <c r="O719" s="9"/>
      <c r="P719" s="9"/>
      <c r="Q719" s="11"/>
    </row>
    <row r="720" spans="1:17">
      <c r="A720" s="8" t="s">
        <v>3</v>
      </c>
      <c r="B720" s="12" t="s">
        <v>6</v>
      </c>
      <c r="C720" s="13" t="s">
        <v>4</v>
      </c>
      <c r="D720" s="13" t="s">
        <v>7</v>
      </c>
      <c r="E720" s="12" t="s">
        <v>16</v>
      </c>
      <c r="F720" s="9"/>
      <c r="G720" s="13" t="s">
        <v>18</v>
      </c>
      <c r="H720" s="13" t="s">
        <v>19</v>
      </c>
      <c r="I720" s="43" t="s">
        <v>133</v>
      </c>
      <c r="J720" s="12" t="s">
        <v>67</v>
      </c>
      <c r="K720" s="9"/>
      <c r="L720" s="22">
        <v>27228.01</v>
      </c>
      <c r="M720" s="9" t="s">
        <v>135</v>
      </c>
      <c r="N720" s="9"/>
      <c r="O720" s="9"/>
      <c r="P720" s="9"/>
      <c r="Q720" s="11"/>
    </row>
    <row r="721" spans="1:17">
      <c r="A721" s="14" t="s">
        <v>179</v>
      </c>
      <c r="B721" s="9">
        <v>43</v>
      </c>
      <c r="C721" s="10">
        <v>91.6</v>
      </c>
      <c r="D721" s="10">
        <f>C721*B721</f>
        <v>3938.7999999999997</v>
      </c>
      <c r="E721" s="38" t="s">
        <v>46</v>
      </c>
      <c r="F721" s="9"/>
      <c r="G721" s="10">
        <v>91.45</v>
      </c>
      <c r="H721" s="10">
        <f>(B721*G721)-D721</f>
        <v>-6.4499999999998181</v>
      </c>
      <c r="I721" s="9" t="s">
        <v>134</v>
      </c>
      <c r="J721" s="38">
        <f>G721*B721</f>
        <v>3932.35</v>
      </c>
      <c r="K721" s="9" t="str">
        <f>IF(B721&lt;&gt;0,"sell "&amp;B721&amp;" "&amp;A721&amp;" @ $"&amp;G721,"")</f>
        <v>sell 43 BIL @ $91.45</v>
      </c>
      <c r="L721" s="10">
        <f>L720+(G721*B721)</f>
        <v>31160.359999999997</v>
      </c>
      <c r="M721" s="9"/>
      <c r="N721" s="9"/>
      <c r="O721" s="9"/>
      <c r="P721" s="9"/>
      <c r="Q721" s="11"/>
    </row>
    <row r="722" spans="1:17">
      <c r="A722" s="14"/>
      <c r="B722" s="9"/>
      <c r="C722" s="10"/>
      <c r="D722" s="10">
        <f>C722*B722</f>
        <v>0</v>
      </c>
      <c r="E722" s="38" t="s">
        <v>46</v>
      </c>
      <c r="F722" s="9"/>
      <c r="G722" s="10"/>
      <c r="H722" s="10">
        <f>(B722*G722)-D722</f>
        <v>0</v>
      </c>
      <c r="I722" s="9" t="s">
        <v>134</v>
      </c>
      <c r="J722" s="38">
        <f>G722*B722</f>
        <v>0</v>
      </c>
      <c r="K722" s="9" t="str">
        <f t="shared" ref="K722:K723" si="32">IF(B722&lt;&gt;0,"sell "&amp;B722&amp;" "&amp;A722&amp;" @ $"&amp;G722,"")</f>
        <v/>
      </c>
      <c r="L722" s="10">
        <f>L721+(G722*B722)</f>
        <v>31160.359999999997</v>
      </c>
      <c r="M722" s="9"/>
      <c r="N722" s="9"/>
      <c r="O722" s="9"/>
      <c r="P722" s="9"/>
      <c r="Q722" s="11"/>
    </row>
    <row r="723" spans="1:17">
      <c r="A723" s="14"/>
      <c r="B723" s="9"/>
      <c r="C723" s="10"/>
      <c r="D723" s="10">
        <f>C723*B723</f>
        <v>0</v>
      </c>
      <c r="E723" s="38" t="s">
        <v>46</v>
      </c>
      <c r="F723" s="9"/>
      <c r="G723" s="10"/>
      <c r="H723" s="10">
        <f>(B723*G723)-D723</f>
        <v>0</v>
      </c>
      <c r="I723" s="9" t="s">
        <v>134</v>
      </c>
      <c r="J723" s="38">
        <f>G723*B723</f>
        <v>0</v>
      </c>
      <c r="K723" s="9" t="str">
        <f t="shared" si="32"/>
        <v/>
      </c>
      <c r="L723" s="10">
        <f>L722+(G723*B723)</f>
        <v>31160.359999999997</v>
      </c>
      <c r="M723" s="9" t="s">
        <v>44</v>
      </c>
      <c r="N723" s="9"/>
      <c r="O723" s="9"/>
      <c r="P723" s="9"/>
      <c r="Q723" s="11"/>
    </row>
    <row r="724" spans="1:17">
      <c r="A724" s="14"/>
      <c r="B724" s="9"/>
      <c r="C724" s="10" t="s">
        <v>20</v>
      </c>
      <c r="D724" s="10">
        <f>SUM(D721:D723)</f>
        <v>3938.7999999999997</v>
      </c>
      <c r="E724" s="9"/>
      <c r="F724" s="9"/>
      <c r="G724" s="41"/>
      <c r="H724" s="10">
        <f>SUM(H721:H723)</f>
        <v>-6.4499999999998181</v>
      </c>
      <c r="I724" s="9"/>
      <c r="J724" s="38">
        <f>SUM(J721:J723)</f>
        <v>3932.35</v>
      </c>
      <c r="K724" s="9"/>
      <c r="L724" s="10"/>
      <c r="M724" s="9"/>
      <c r="N724" s="9"/>
      <c r="O724" s="9"/>
      <c r="P724" s="9"/>
      <c r="Q724" s="11"/>
    </row>
    <row r="725" spans="1:17">
      <c r="A725" s="14"/>
      <c r="B725" s="9"/>
      <c r="C725" s="10"/>
      <c r="D725" s="10"/>
      <c r="E725" s="9"/>
      <c r="F725" s="9"/>
      <c r="G725" s="42"/>
      <c r="H725" s="39"/>
      <c r="I725" s="9"/>
      <c r="J725" s="9"/>
      <c r="K725" s="9"/>
      <c r="L725" s="10"/>
      <c r="M725" s="9"/>
      <c r="N725" s="9"/>
      <c r="O725" s="9"/>
      <c r="P725" s="9"/>
      <c r="Q725" s="11"/>
    </row>
    <row r="726" spans="1:17">
      <c r="A726" s="14"/>
      <c r="B726" s="9"/>
      <c r="C726" s="10"/>
      <c r="D726" s="10"/>
      <c r="E726" s="20"/>
      <c r="F726" s="9"/>
      <c r="G726" s="41"/>
      <c r="H726" s="10"/>
      <c r="I726" s="9"/>
      <c r="J726" s="9"/>
      <c r="K726" s="9"/>
      <c r="L726" s="10"/>
      <c r="M726" s="12" t="s">
        <v>41</v>
      </c>
      <c r="N726" s="9"/>
      <c r="O726" s="9"/>
      <c r="P726" s="9"/>
      <c r="Q726" s="11"/>
    </row>
    <row r="727" spans="1:17">
      <c r="A727" s="8"/>
      <c r="B727" s="9"/>
      <c r="C727" s="10"/>
      <c r="D727" s="10"/>
      <c r="E727" s="20"/>
      <c r="F727" s="9"/>
      <c r="G727" s="41"/>
      <c r="H727" s="10"/>
      <c r="I727" s="9"/>
      <c r="J727" s="9"/>
      <c r="K727" s="9"/>
      <c r="L727" s="10"/>
      <c r="M727" s="12" t="s">
        <v>42</v>
      </c>
      <c r="N727" s="9"/>
      <c r="O727" s="9"/>
      <c r="P727" s="9"/>
      <c r="Q727" s="11"/>
    </row>
    <row r="728" spans="1:17">
      <c r="A728" s="8"/>
      <c r="B728" s="12" t="s">
        <v>6</v>
      </c>
      <c r="C728" s="13" t="s">
        <v>4</v>
      </c>
      <c r="D728" s="13" t="s">
        <v>5</v>
      </c>
      <c r="E728" s="23" t="s">
        <v>16</v>
      </c>
      <c r="F728" s="9"/>
      <c r="G728" s="43" t="s">
        <v>18</v>
      </c>
      <c r="H728" s="13" t="s">
        <v>19</v>
      </c>
      <c r="I728" s="9"/>
      <c r="J728" s="9"/>
      <c r="K728" s="9"/>
      <c r="L728" s="10"/>
      <c r="M728" s="38">
        <f>L720</f>
        <v>27228.01</v>
      </c>
      <c r="N728" s="9" t="s">
        <v>45</v>
      </c>
      <c r="O728" s="9"/>
      <c r="P728" s="9"/>
      <c r="Q728" s="11"/>
    </row>
    <row r="729" spans="1:17">
      <c r="A729" s="14" t="s">
        <v>182</v>
      </c>
      <c r="B729" s="9">
        <v>52</v>
      </c>
      <c r="C729" s="10">
        <v>27.1</v>
      </c>
      <c r="D729" s="10">
        <f>C729*B729</f>
        <v>1409.2</v>
      </c>
      <c r="E729" s="38" t="s">
        <v>46</v>
      </c>
      <c r="F729" s="9"/>
      <c r="G729" s="10">
        <v>26.86</v>
      </c>
      <c r="H729" s="10">
        <f>(B729*G729)-D729</f>
        <v>-12.480000000000018</v>
      </c>
      <c r="I729" s="9" t="s">
        <v>134</v>
      </c>
      <c r="J729" s="9"/>
      <c r="K729" s="9" t="str">
        <f>IF(B729&lt;&gt;0,"buy "&amp;B729&amp;" "&amp;A729&amp;" @ $"&amp;G729,"")</f>
        <v>buy 52 NTTYY @ $26.86</v>
      </c>
      <c r="L729" s="10">
        <f>L723-(G729*B729)</f>
        <v>29763.639999999996</v>
      </c>
      <c r="M729" s="38">
        <f>L720-(G729*B729)</f>
        <v>25831.289999999997</v>
      </c>
      <c r="N729" s="9"/>
      <c r="O729" s="9"/>
      <c r="P729" s="9"/>
      <c r="Q729" s="11"/>
    </row>
    <row r="730" spans="1:17">
      <c r="A730" s="14" t="s">
        <v>183</v>
      </c>
      <c r="B730" s="9">
        <v>191</v>
      </c>
      <c r="C730" s="10">
        <v>7.38</v>
      </c>
      <c r="D730" s="10">
        <f>C730*B730</f>
        <v>1409.58</v>
      </c>
      <c r="E730" s="38" t="s">
        <v>46</v>
      </c>
      <c r="F730" s="9"/>
      <c r="G730" s="10">
        <v>7.47</v>
      </c>
      <c r="H730" s="10">
        <f>(B730*G730)-D730</f>
        <v>17.190000000000055</v>
      </c>
      <c r="I730" s="9" t="s">
        <v>134</v>
      </c>
      <c r="J730" s="9"/>
      <c r="K730" s="9" t="str">
        <f>IF(B730&lt;&gt;0,"buy "&amp;B730&amp;" "&amp;A730&amp;" @ $"&amp;G730,"")</f>
        <v>buy 191 TGS @ $7.47</v>
      </c>
      <c r="L730" s="10">
        <f>L729-(G730*B730)</f>
        <v>28336.869999999995</v>
      </c>
      <c r="M730" s="38">
        <f>M729-(G730*B730)</f>
        <v>24404.519999999997</v>
      </c>
      <c r="N730" s="9"/>
      <c r="O730" s="9"/>
      <c r="P730" s="9"/>
      <c r="Q730" s="11"/>
    </row>
    <row r="731" spans="1:17">
      <c r="A731" s="28"/>
      <c r="B731" s="29">
        <v>0</v>
      </c>
      <c r="C731" s="30">
        <v>0</v>
      </c>
      <c r="D731" s="30">
        <f>C731*B731</f>
        <v>0</v>
      </c>
      <c r="E731" s="38" t="s">
        <v>46</v>
      </c>
      <c r="F731" s="29"/>
      <c r="G731" s="30">
        <v>0</v>
      </c>
      <c r="H731" s="30">
        <f>(B731*G731)-D731</f>
        <v>0</v>
      </c>
      <c r="I731" s="9" t="s">
        <v>134</v>
      </c>
      <c r="J731" s="9"/>
      <c r="K731" s="9" t="str">
        <f>IF(B731&lt;&gt;0,"buy "&amp;B731&amp;" "&amp;A731&amp;" @ $"&amp;G731,"")</f>
        <v/>
      </c>
      <c r="L731" s="10">
        <f>L730-(G731*B731)</f>
        <v>28336.869999999995</v>
      </c>
      <c r="M731" s="46">
        <f>M730-(G731*B731)</f>
        <v>24404.519999999997</v>
      </c>
      <c r="N731" s="47" t="str">
        <f>"$"&amp;TEXT(M731,"#,##0.00")&amp;" will be the balance in the account after purchases.  "</f>
        <v xml:space="preserve">$24,404.52 will be the balance in the account after purchases.  </v>
      </c>
      <c r="O731" s="47"/>
      <c r="P731" s="47"/>
      <c r="Q731" s="48"/>
    </row>
    <row r="732" spans="1:17">
      <c r="A732" s="14"/>
      <c r="B732" s="9"/>
      <c r="C732" s="10" t="s">
        <v>20</v>
      </c>
      <c r="D732" s="10">
        <f>SUM(D729:D731)</f>
        <v>2818.7799999999997</v>
      </c>
      <c r="E732" s="9"/>
      <c r="F732" s="9"/>
      <c r="G732" s="10" t="s">
        <v>28</v>
      </c>
      <c r="H732" s="10">
        <f>SUM(H729:H731)</f>
        <v>4.7100000000000364</v>
      </c>
      <c r="I732" s="9"/>
      <c r="J732" s="9"/>
      <c r="K732" s="9"/>
      <c r="L732" s="10"/>
      <c r="M732" s="9"/>
      <c r="N732" s="9" t="s">
        <v>84</v>
      </c>
      <c r="O732" s="9"/>
      <c r="P732" s="9"/>
      <c r="Q732" s="11"/>
    </row>
    <row r="733" spans="1:17">
      <c r="A733" s="14"/>
      <c r="B733" s="9"/>
      <c r="C733" s="10"/>
      <c r="D733" s="10"/>
      <c r="E733" s="9"/>
      <c r="F733" s="9"/>
      <c r="G733" s="10"/>
      <c r="H733" s="10"/>
      <c r="I733" s="9"/>
      <c r="J733" s="9"/>
      <c r="K733" s="9"/>
      <c r="L733" s="10"/>
      <c r="M733" s="12" t="str">
        <f>IF(J724+M731&gt;0,"Credit Surplus","Credit Shortage")</f>
        <v>Credit Surplus</v>
      </c>
      <c r="N733" s="38">
        <f>J724+M731</f>
        <v>28336.869999999995</v>
      </c>
      <c r="O733" s="9" t="s">
        <v>121</v>
      </c>
      <c r="P733" s="9"/>
      <c r="Q733" s="11"/>
    </row>
    <row r="734" spans="1:17">
      <c r="A734" s="14"/>
      <c r="B734" s="9"/>
      <c r="C734" s="10"/>
      <c r="D734" s="10"/>
      <c r="E734" s="9"/>
      <c r="F734" s="9"/>
      <c r="G734" s="10"/>
      <c r="H734" s="10"/>
      <c r="I734" s="9"/>
      <c r="J734" s="9"/>
      <c r="K734" s="9"/>
      <c r="L734" s="10"/>
      <c r="M734" s="9"/>
      <c r="N734" s="9"/>
      <c r="O734" s="9"/>
      <c r="P734" s="9"/>
      <c r="Q734" s="11"/>
    </row>
    <row r="735" spans="1:17">
      <c r="A735" s="14"/>
      <c r="B735" s="9"/>
      <c r="C735" s="10"/>
      <c r="D735" s="10"/>
      <c r="E735" s="9"/>
      <c r="F735" s="9"/>
      <c r="G735" s="10"/>
      <c r="H735" s="10"/>
      <c r="I735" s="9"/>
      <c r="J735" s="9"/>
      <c r="K735" s="9"/>
      <c r="L735" s="9"/>
      <c r="M735" s="9"/>
      <c r="N735" s="9"/>
      <c r="O735" s="9"/>
      <c r="P735" s="9"/>
      <c r="Q735" s="11"/>
    </row>
    <row r="736" spans="1:17">
      <c r="A736" s="14" t="s">
        <v>23</v>
      </c>
      <c r="B736" s="9"/>
      <c r="C736" s="10"/>
      <c r="D736" s="22">
        <v>4430.66</v>
      </c>
      <c r="E736" s="9" t="s">
        <v>111</v>
      </c>
      <c r="F736" s="9"/>
      <c r="G736" s="10"/>
      <c r="H736" s="10"/>
      <c r="I736" s="9"/>
      <c r="J736" s="9"/>
      <c r="K736" s="9"/>
      <c r="L736" s="9"/>
      <c r="M736" s="9"/>
      <c r="N736" s="9"/>
      <c r="O736" s="9"/>
      <c r="P736" s="9"/>
      <c r="Q736" s="11"/>
    </row>
    <row r="737" spans="1:17">
      <c r="A737" s="14" t="s">
        <v>24</v>
      </c>
      <c r="B737" s="9"/>
      <c r="C737" s="10"/>
      <c r="D737" s="49">
        <f>H724</f>
        <v>-6.4499999999998181</v>
      </c>
      <c r="E737" s="9" t="s">
        <v>36</v>
      </c>
      <c r="F737" s="9"/>
      <c r="G737" s="10"/>
      <c r="H737" s="10"/>
      <c r="I737" s="9"/>
      <c r="J737" s="9"/>
      <c r="K737" s="9"/>
      <c r="L737" s="9"/>
      <c r="M737" s="9"/>
      <c r="N737" s="9"/>
      <c r="O737" s="9"/>
      <c r="P737" s="9"/>
      <c r="Q737" s="11"/>
    </row>
    <row r="738" spans="1:17">
      <c r="A738" s="14" t="s">
        <v>25</v>
      </c>
      <c r="B738" s="9"/>
      <c r="C738" s="10"/>
      <c r="D738" s="10">
        <f>D736+D737</f>
        <v>4424.21</v>
      </c>
      <c r="E738" s="9"/>
      <c r="F738" s="9"/>
      <c r="G738" s="10"/>
      <c r="H738" s="10"/>
      <c r="I738" s="9"/>
      <c r="J738" s="9"/>
      <c r="K738" s="9"/>
      <c r="L738" s="9"/>
      <c r="M738" s="9"/>
      <c r="N738" s="9"/>
      <c r="O738" s="9"/>
      <c r="P738" s="9"/>
      <c r="Q738" s="11"/>
    </row>
    <row r="739" spans="1:17">
      <c r="A739" s="14" t="s">
        <v>27</v>
      </c>
      <c r="B739" s="9"/>
      <c r="C739" s="10"/>
      <c r="D739" s="10">
        <f>H732</f>
        <v>4.7100000000000364</v>
      </c>
      <c r="E739" s="9" t="s">
        <v>37</v>
      </c>
      <c r="F739" s="9"/>
      <c r="G739" s="10"/>
      <c r="H739" s="10"/>
      <c r="I739" s="9"/>
      <c r="J739" s="9"/>
      <c r="K739" s="9"/>
      <c r="L739" s="9"/>
      <c r="M739" s="9"/>
      <c r="N739" s="9"/>
      <c r="O739" s="9"/>
      <c r="P739" s="9"/>
      <c r="Q739" s="11"/>
    </row>
    <row r="740" spans="1:17">
      <c r="A740" s="14" t="s">
        <v>25</v>
      </c>
      <c r="B740" s="9"/>
      <c r="C740" s="10"/>
      <c r="D740" s="32">
        <f>D738-D739</f>
        <v>4419.5</v>
      </c>
      <c r="E740" s="20" t="s">
        <v>38</v>
      </c>
      <c r="F740" s="9"/>
      <c r="G740" s="10"/>
      <c r="H740" s="10"/>
      <c r="I740" s="9"/>
      <c r="J740" s="9"/>
      <c r="K740" s="9"/>
      <c r="L740" s="9"/>
      <c r="M740" s="9"/>
      <c r="N740" s="9"/>
      <c r="O740" s="9"/>
      <c r="P740" s="9"/>
      <c r="Q740" s="11"/>
    </row>
    <row r="741" spans="1:17" ht="14.65" thickBot="1">
      <c r="A741" s="16"/>
      <c r="B741" s="17"/>
      <c r="C741" s="18"/>
      <c r="D741" s="18"/>
      <c r="E741" s="17"/>
      <c r="F741" s="17"/>
      <c r="G741" s="18"/>
      <c r="H741" s="18"/>
      <c r="I741" s="17"/>
      <c r="J741" s="17"/>
      <c r="K741" s="17"/>
      <c r="L741" s="17"/>
      <c r="M741" s="17"/>
      <c r="N741" s="17"/>
      <c r="O741" s="17"/>
      <c r="P741" s="17"/>
      <c r="Q741" s="19"/>
    </row>
    <row r="742" spans="1:17" ht="14.65" thickTop="1"/>
    <row r="743" spans="1:17" ht="14.65" thickBot="1"/>
    <row r="744" spans="1:17" ht="14.65" thickTop="1">
      <c r="A744" s="3"/>
      <c r="B744" s="4"/>
      <c r="C744" s="5">
        <v>44804</v>
      </c>
      <c r="D744" s="6"/>
      <c r="E744" s="4"/>
      <c r="F744" s="4"/>
      <c r="G744" s="6"/>
      <c r="H744" s="6"/>
      <c r="I744" s="4"/>
      <c r="J744" s="4"/>
      <c r="K744" s="4"/>
      <c r="L744" s="21" t="s">
        <v>40</v>
      </c>
      <c r="M744" s="4"/>
      <c r="N744" s="4"/>
      <c r="O744" s="4"/>
      <c r="P744" s="4"/>
      <c r="Q744" s="7"/>
    </row>
    <row r="745" spans="1:17">
      <c r="A745" s="8" t="s">
        <v>11</v>
      </c>
      <c r="B745" s="9"/>
      <c r="C745" s="10"/>
      <c r="D745" s="10"/>
      <c r="E745" s="9"/>
      <c r="F745" s="9"/>
      <c r="G745" s="10"/>
      <c r="H745" s="10"/>
      <c r="I745" s="9"/>
      <c r="J745" s="12" t="s">
        <v>68</v>
      </c>
      <c r="K745" s="9"/>
      <c r="L745" s="12" t="s">
        <v>21</v>
      </c>
      <c r="M745" s="12"/>
      <c r="N745" s="9"/>
      <c r="O745" s="9"/>
      <c r="P745" s="9"/>
      <c r="Q745" s="11"/>
    </row>
    <row r="746" spans="1:17">
      <c r="A746" s="8" t="s">
        <v>3</v>
      </c>
      <c r="B746" s="12" t="s">
        <v>6</v>
      </c>
      <c r="C746" s="13" t="s">
        <v>4</v>
      </c>
      <c r="D746" s="13" t="s">
        <v>7</v>
      </c>
      <c r="E746" s="12" t="s">
        <v>16</v>
      </c>
      <c r="F746" s="9"/>
      <c r="G746" s="13" t="s">
        <v>18</v>
      </c>
      <c r="H746" s="13" t="s">
        <v>19</v>
      </c>
      <c r="I746" s="43" t="s">
        <v>133</v>
      </c>
      <c r="J746" s="12" t="s">
        <v>67</v>
      </c>
      <c r="K746" s="9"/>
      <c r="L746" s="22">
        <v>27228.01</v>
      </c>
      <c r="M746" s="9" t="s">
        <v>135</v>
      </c>
      <c r="N746" s="9"/>
      <c r="O746" s="9"/>
      <c r="P746" s="9"/>
      <c r="Q746" s="11"/>
    </row>
    <row r="747" spans="1:17">
      <c r="A747" s="14" t="s">
        <v>177</v>
      </c>
      <c r="B747" s="9">
        <v>59</v>
      </c>
      <c r="C747" s="10">
        <v>26.34</v>
      </c>
      <c r="D747" s="10">
        <f>C747*B747</f>
        <v>1554.06</v>
      </c>
      <c r="E747" s="38" t="s">
        <v>46</v>
      </c>
      <c r="F747" s="9"/>
      <c r="G747" s="10">
        <v>26.01</v>
      </c>
      <c r="H747" s="10">
        <f>(B747*G747)-D747</f>
        <v>-19.4699999999998</v>
      </c>
      <c r="I747" s="9" t="s">
        <v>134</v>
      </c>
      <c r="J747" s="38">
        <f>G747*B747</f>
        <v>1534.5900000000001</v>
      </c>
      <c r="K747" s="9" t="str">
        <f>IF(B747&lt;&gt;0,"sell "&amp;B747&amp;" "&amp;A747&amp;" @ $"&amp;G747,"")</f>
        <v>sell 59 ARLP @ $26.01</v>
      </c>
      <c r="L747" s="10">
        <f>L746+(G747*B747)</f>
        <v>28762.6</v>
      </c>
      <c r="M747" s="9"/>
      <c r="N747" s="9"/>
      <c r="O747" s="9"/>
      <c r="P747" s="9"/>
      <c r="Q747" s="11"/>
    </row>
    <row r="748" spans="1:17">
      <c r="A748" s="14" t="s">
        <v>10</v>
      </c>
      <c r="B748" s="9">
        <v>25</v>
      </c>
      <c r="C748" s="10">
        <v>36.26</v>
      </c>
      <c r="D748" s="10">
        <f>C748*B748</f>
        <v>906.5</v>
      </c>
      <c r="E748" s="38" t="s">
        <v>46</v>
      </c>
      <c r="F748" s="9"/>
      <c r="G748" s="10">
        <v>35.6</v>
      </c>
      <c r="H748" s="10">
        <f>(B748*G748)-D748</f>
        <v>-16.5</v>
      </c>
      <c r="I748" s="9" t="s">
        <v>134</v>
      </c>
      <c r="J748" s="38">
        <f>G748*B748</f>
        <v>890</v>
      </c>
      <c r="K748" s="9" t="str">
        <f t="shared" ref="K748:K749" si="33">IF(B748&lt;&gt;0,"sell "&amp;B748&amp;" "&amp;A748&amp;" @ $"&amp;G748,"")</f>
        <v>sell 25 ASIX @ $35.6</v>
      </c>
      <c r="L748" s="10">
        <f>L747+(G748*B748)</f>
        <v>29652.6</v>
      </c>
      <c r="M748" s="9"/>
      <c r="N748" s="9"/>
      <c r="O748" s="9"/>
      <c r="P748" s="9"/>
      <c r="Q748" s="11"/>
    </row>
    <row r="749" spans="1:17">
      <c r="A749" s="14" t="s">
        <v>178</v>
      </c>
      <c r="B749" s="9">
        <v>4</v>
      </c>
      <c r="C749" s="10">
        <v>290.17</v>
      </c>
      <c r="D749" s="10">
        <f>C749*B749</f>
        <v>1160.68</v>
      </c>
      <c r="E749" s="38" t="s">
        <v>46</v>
      </c>
      <c r="F749" s="9"/>
      <c r="G749" s="10">
        <v>289.24</v>
      </c>
      <c r="H749" s="10">
        <f>(B749*G749)-D749</f>
        <v>-3.7200000000000273</v>
      </c>
      <c r="I749" s="9" t="s">
        <v>134</v>
      </c>
      <c r="J749" s="38">
        <f>G749*B749</f>
        <v>1156.96</v>
      </c>
      <c r="K749" s="9" t="str">
        <f t="shared" si="33"/>
        <v>sell 4 MUSA @ $289.24</v>
      </c>
      <c r="L749" s="10">
        <f>L748+(G749*B749)</f>
        <v>30809.559999999998</v>
      </c>
      <c r="M749" s="9" t="s">
        <v>44</v>
      </c>
      <c r="N749" s="9"/>
      <c r="O749" s="9"/>
      <c r="P749" s="9"/>
      <c r="Q749" s="11"/>
    </row>
    <row r="750" spans="1:17">
      <c r="A750" s="14"/>
      <c r="B750" s="9"/>
      <c r="C750" s="10" t="s">
        <v>20</v>
      </c>
      <c r="D750" s="10">
        <f>SUM(D747:D749)</f>
        <v>3621.24</v>
      </c>
      <c r="E750" s="9"/>
      <c r="F750" s="9"/>
      <c r="G750" s="41"/>
      <c r="H750" s="10">
        <f>SUM(H747:H749)</f>
        <v>-39.689999999999827</v>
      </c>
      <c r="I750" s="9"/>
      <c r="J750" s="38">
        <f>SUM(J747:J749)</f>
        <v>3581.55</v>
      </c>
      <c r="K750" s="9"/>
      <c r="L750" s="10"/>
      <c r="M750" s="9"/>
      <c r="N750" s="9"/>
      <c r="O750" s="9"/>
      <c r="P750" s="9"/>
      <c r="Q750" s="11"/>
    </row>
    <row r="751" spans="1:17">
      <c r="A751" s="14"/>
      <c r="B751" s="9"/>
      <c r="C751" s="10"/>
      <c r="D751" s="10"/>
      <c r="E751" s="9"/>
      <c r="F751" s="9"/>
      <c r="G751" s="42"/>
      <c r="H751" s="39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>
      <c r="A752" s="14"/>
      <c r="B752" s="9"/>
      <c r="C752" s="10"/>
      <c r="D752" s="10"/>
      <c r="E752" s="20"/>
      <c r="F752" s="9"/>
      <c r="G752" s="41"/>
      <c r="H752" s="10"/>
      <c r="I752" s="9"/>
      <c r="J752" s="9"/>
      <c r="K752" s="9"/>
      <c r="L752" s="10"/>
      <c r="M752" s="12" t="s">
        <v>41</v>
      </c>
      <c r="N752" s="9"/>
      <c r="O752" s="9"/>
      <c r="P752" s="9"/>
      <c r="Q752" s="11"/>
    </row>
    <row r="753" spans="1:17">
      <c r="A753" s="8"/>
      <c r="B753" s="9"/>
      <c r="C753" s="10"/>
      <c r="D753" s="10"/>
      <c r="E753" s="20"/>
      <c r="F753" s="9"/>
      <c r="G753" s="41"/>
      <c r="H753" s="10"/>
      <c r="I753" s="9"/>
      <c r="J753" s="9"/>
      <c r="K753" s="9"/>
      <c r="L753" s="10"/>
      <c r="M753" s="12" t="s">
        <v>42</v>
      </c>
      <c r="N753" s="9"/>
      <c r="O753" s="9"/>
      <c r="P753" s="9"/>
      <c r="Q753" s="11"/>
    </row>
    <row r="754" spans="1:17">
      <c r="A754" s="8"/>
      <c r="B754" s="12" t="s">
        <v>6</v>
      </c>
      <c r="C754" s="13" t="s">
        <v>4</v>
      </c>
      <c r="D754" s="13" t="s">
        <v>5</v>
      </c>
      <c r="E754" s="23" t="s">
        <v>16</v>
      </c>
      <c r="F754" s="9"/>
      <c r="G754" s="43" t="s">
        <v>18</v>
      </c>
      <c r="H754" s="13" t="s">
        <v>19</v>
      </c>
      <c r="I754" s="9"/>
      <c r="J754" s="9"/>
      <c r="K754" s="9"/>
      <c r="L754" s="10"/>
      <c r="M754" s="38">
        <f>L746</f>
        <v>27228.01</v>
      </c>
      <c r="N754" s="9" t="s">
        <v>45</v>
      </c>
      <c r="O754" s="9"/>
      <c r="P754" s="9"/>
      <c r="Q754" s="11"/>
    </row>
    <row r="755" spans="1:17">
      <c r="A755" s="14" t="s">
        <v>117</v>
      </c>
      <c r="B755" s="9">
        <v>32</v>
      </c>
      <c r="C755" s="10">
        <v>43.66</v>
      </c>
      <c r="D755" s="10">
        <f>C755*B755</f>
        <v>1397.12</v>
      </c>
      <c r="E755" s="38" t="s">
        <v>46</v>
      </c>
      <c r="F755" s="9"/>
      <c r="G755" s="10">
        <v>43.22</v>
      </c>
      <c r="H755" s="10">
        <f>(B755*G755)-D755</f>
        <v>-14.079999999999927</v>
      </c>
      <c r="I755" s="9" t="s">
        <v>134</v>
      </c>
      <c r="J755" s="9"/>
      <c r="K755" s="9" t="str">
        <f>IF(B755&lt;&gt;0,"buy "&amp;B755&amp;" "&amp;A755&amp;" @ $"&amp;G755,"")</f>
        <v>buy 32 CBZ @ $43.22</v>
      </c>
      <c r="L755" s="10">
        <f>L749-(G755*B755)</f>
        <v>29426.519999999997</v>
      </c>
      <c r="M755" s="38">
        <f>L746-(G755*B755)</f>
        <v>25844.969999999998</v>
      </c>
      <c r="N755" s="9"/>
      <c r="O755" s="9"/>
      <c r="P755" s="9"/>
      <c r="Q755" s="11"/>
    </row>
    <row r="756" spans="1:17">
      <c r="A756" s="14"/>
      <c r="B756" s="9">
        <v>0</v>
      </c>
      <c r="C756" s="10">
        <v>0</v>
      </c>
      <c r="D756" s="10">
        <f>C756*B756</f>
        <v>0</v>
      </c>
      <c r="E756" s="38" t="s">
        <v>46</v>
      </c>
      <c r="F756" s="9"/>
      <c r="G756" s="10">
        <v>0</v>
      </c>
      <c r="H756" s="10">
        <f>(B756*G756)-D756</f>
        <v>0</v>
      </c>
      <c r="I756" s="9" t="s">
        <v>134</v>
      </c>
      <c r="J756" s="9"/>
      <c r="K756" s="9" t="str">
        <f>IF(B756&lt;&gt;0,"buy "&amp;B756&amp;" "&amp;A756&amp;" @ $"&amp;G756,"")</f>
        <v/>
      </c>
      <c r="L756" s="10">
        <f>L755-(G756*B756)</f>
        <v>29426.519999999997</v>
      </c>
      <c r="M756" s="38">
        <f>M755-(G756*B756)</f>
        <v>25844.969999999998</v>
      </c>
      <c r="N756" s="9"/>
      <c r="O756" s="9"/>
      <c r="P756" s="9"/>
      <c r="Q756" s="11"/>
    </row>
    <row r="757" spans="1:17">
      <c r="A757" s="28"/>
      <c r="B757" s="29">
        <v>0</v>
      </c>
      <c r="C757" s="30">
        <v>0</v>
      </c>
      <c r="D757" s="30">
        <f>C757*B757</f>
        <v>0</v>
      </c>
      <c r="E757" s="38" t="s">
        <v>46</v>
      </c>
      <c r="F757" s="29"/>
      <c r="G757" s="30">
        <v>0</v>
      </c>
      <c r="H757" s="30">
        <f>(B757*G757)-D757</f>
        <v>0</v>
      </c>
      <c r="I757" s="9" t="s">
        <v>134</v>
      </c>
      <c r="J757" s="9"/>
      <c r="K757" s="9" t="str">
        <f>IF(B757&lt;&gt;0,"buy "&amp;B757&amp;" "&amp;A757&amp;" @ $"&amp;G757,"")</f>
        <v/>
      </c>
      <c r="L757" s="10">
        <f>L756-(G757*B757)</f>
        <v>29426.519999999997</v>
      </c>
      <c r="M757" s="46">
        <f>M756-(G757*B757)</f>
        <v>25844.969999999998</v>
      </c>
      <c r="N757" s="47" t="str">
        <f>"$"&amp;TEXT(M757,"#,##0.00")&amp;" will be the balance in the account after purchases.  "</f>
        <v xml:space="preserve">$25,844.97 will be the balance in the account after purchases.  </v>
      </c>
      <c r="O757" s="47"/>
      <c r="P757" s="47"/>
      <c r="Q757" s="48"/>
    </row>
    <row r="758" spans="1:17">
      <c r="A758" s="14"/>
      <c r="B758" s="9"/>
      <c r="C758" s="10" t="s">
        <v>20</v>
      </c>
      <c r="D758" s="10">
        <f>SUM(D755:D757)</f>
        <v>1397.12</v>
      </c>
      <c r="E758" s="9"/>
      <c r="F758" s="9"/>
      <c r="G758" s="10" t="s">
        <v>28</v>
      </c>
      <c r="H758" s="10">
        <f>SUM(H755:H757)</f>
        <v>-14.079999999999927</v>
      </c>
      <c r="I758" s="9"/>
      <c r="J758" s="9"/>
      <c r="K758" s="9"/>
      <c r="L758" s="10"/>
      <c r="M758" s="9"/>
      <c r="N758" s="9" t="s">
        <v>84</v>
      </c>
      <c r="O758" s="9"/>
      <c r="P758" s="9"/>
      <c r="Q758" s="11"/>
    </row>
    <row r="759" spans="1:17">
      <c r="A759" s="14"/>
      <c r="B759" s="9"/>
      <c r="C759" s="10"/>
      <c r="D759" s="10"/>
      <c r="E759" s="9"/>
      <c r="F759" s="9"/>
      <c r="G759" s="10"/>
      <c r="H759" s="10"/>
      <c r="I759" s="9"/>
      <c r="J759" s="9"/>
      <c r="K759" s="9"/>
      <c r="L759" s="10"/>
      <c r="M759" s="12" t="str">
        <f>IF(J750+M757&gt;0,"Credit Surplus","Credit Shortage")</f>
        <v>Credit Surplus</v>
      </c>
      <c r="N759" s="38">
        <f>J750+M757</f>
        <v>29426.519999999997</v>
      </c>
      <c r="O759" s="9" t="s">
        <v>121</v>
      </c>
      <c r="P759" s="9"/>
      <c r="Q759" s="11"/>
    </row>
    <row r="760" spans="1:17">
      <c r="A760" s="14"/>
      <c r="B760" s="9"/>
      <c r="C760" s="10"/>
      <c r="D760" s="10"/>
      <c r="E760" s="9"/>
      <c r="F760" s="9"/>
      <c r="G760" s="10"/>
      <c r="H760" s="10"/>
      <c r="I760" s="9"/>
      <c r="J760" s="9"/>
      <c r="K760" s="9"/>
      <c r="L760" s="10"/>
      <c r="M760" s="9"/>
      <c r="N760" s="9"/>
      <c r="O760" s="9"/>
      <c r="P760" s="9"/>
      <c r="Q760" s="11"/>
    </row>
    <row r="761" spans="1:17">
      <c r="A761" s="14"/>
      <c r="B761" s="9"/>
      <c r="C761" s="10"/>
      <c r="D761" s="10"/>
      <c r="E761" s="9"/>
      <c r="F761" s="9"/>
      <c r="G761" s="10"/>
      <c r="H761" s="10"/>
      <c r="I761" s="9"/>
      <c r="J761" s="9"/>
      <c r="K761" s="9"/>
      <c r="L761" s="9"/>
      <c r="M761" s="9"/>
      <c r="N761" s="9"/>
      <c r="O761" s="9"/>
      <c r="P761" s="9"/>
      <c r="Q761" s="11"/>
    </row>
    <row r="762" spans="1:17">
      <c r="A762" s="14" t="s">
        <v>23</v>
      </c>
      <c r="B762" s="9"/>
      <c r="C762" s="10"/>
      <c r="D762" s="22">
        <v>3336.25</v>
      </c>
      <c r="E762" s="9" t="s">
        <v>111</v>
      </c>
      <c r="F762" s="9"/>
      <c r="G762" s="10"/>
      <c r="H762" s="10"/>
      <c r="I762" s="9"/>
      <c r="J762" s="9"/>
      <c r="K762" s="9"/>
      <c r="L762" s="9"/>
      <c r="M762" s="9"/>
      <c r="N762" s="9"/>
      <c r="O762" s="9"/>
      <c r="P762" s="9"/>
      <c r="Q762" s="11"/>
    </row>
    <row r="763" spans="1:17">
      <c r="A763" s="14" t="s">
        <v>24</v>
      </c>
      <c r="B763" s="9"/>
      <c r="C763" s="10"/>
      <c r="D763" s="49">
        <f>H750</f>
        <v>-39.689999999999827</v>
      </c>
      <c r="E763" s="9" t="s">
        <v>36</v>
      </c>
      <c r="F763" s="9"/>
      <c r="G763" s="10"/>
      <c r="H763" s="10"/>
      <c r="I763" s="9"/>
      <c r="J763" s="9"/>
      <c r="K763" s="9"/>
      <c r="L763" s="9"/>
      <c r="M763" s="9"/>
      <c r="N763" s="9"/>
      <c r="O763" s="9"/>
      <c r="P763" s="9"/>
      <c r="Q763" s="11"/>
    </row>
    <row r="764" spans="1:17">
      <c r="A764" s="14" t="s">
        <v>25</v>
      </c>
      <c r="B764" s="9"/>
      <c r="C764" s="10"/>
      <c r="D764" s="10">
        <f>D762+D763</f>
        <v>3296.5600000000004</v>
      </c>
      <c r="E764" s="9"/>
      <c r="F764" s="9"/>
      <c r="G764" s="10"/>
      <c r="H764" s="10"/>
      <c r="I764" s="9"/>
      <c r="J764" s="9"/>
      <c r="K764" s="9"/>
      <c r="L764" s="9"/>
      <c r="M764" s="9"/>
      <c r="N764" s="9"/>
      <c r="O764" s="9"/>
      <c r="P764" s="9"/>
      <c r="Q764" s="11"/>
    </row>
    <row r="765" spans="1:17">
      <c r="A765" s="14" t="s">
        <v>27</v>
      </c>
      <c r="B765" s="9"/>
      <c r="C765" s="10"/>
      <c r="D765" s="10">
        <f>H758</f>
        <v>-14.079999999999927</v>
      </c>
      <c r="E765" s="9" t="s">
        <v>37</v>
      </c>
      <c r="F765" s="9"/>
      <c r="G765" s="10"/>
      <c r="H765" s="10"/>
      <c r="I765" s="9"/>
      <c r="J765" s="9"/>
      <c r="K765" s="9"/>
      <c r="L765" s="9"/>
      <c r="M765" s="9"/>
      <c r="N765" s="9"/>
      <c r="O765" s="9"/>
      <c r="P765" s="9"/>
      <c r="Q765" s="11"/>
    </row>
    <row r="766" spans="1:17">
      <c r="A766" s="14" t="s">
        <v>25</v>
      </c>
      <c r="B766" s="9"/>
      <c r="C766" s="10"/>
      <c r="D766" s="32">
        <f>D764-D765</f>
        <v>3310.6400000000003</v>
      </c>
      <c r="E766" s="20" t="s">
        <v>38</v>
      </c>
      <c r="F766" s="9"/>
      <c r="G766" s="10"/>
      <c r="H766" s="10"/>
      <c r="I766" s="9"/>
      <c r="J766" s="9"/>
      <c r="K766" s="9"/>
      <c r="L766" s="9"/>
      <c r="M766" s="9"/>
      <c r="N766" s="9"/>
      <c r="O766" s="9"/>
      <c r="P766" s="9"/>
      <c r="Q766" s="11"/>
    </row>
    <row r="767" spans="1:17" ht="14.65" thickBot="1">
      <c r="A767" s="16"/>
      <c r="B767" s="17"/>
      <c r="C767" s="18"/>
      <c r="D767" s="18"/>
      <c r="E767" s="17"/>
      <c r="F767" s="17"/>
      <c r="G767" s="18"/>
      <c r="H767" s="18"/>
      <c r="I767" s="17"/>
      <c r="J767" s="17"/>
      <c r="K767" s="17"/>
      <c r="L767" s="17"/>
      <c r="M767" s="17"/>
      <c r="N767" s="17"/>
      <c r="O767" s="17"/>
      <c r="P767" s="17"/>
      <c r="Q767" s="19"/>
    </row>
    <row r="768" spans="1:17" ht="14.65" thickTop="1"/>
    <row r="769" spans="1:17" ht="14.65" thickBot="1"/>
    <row r="770" spans="1:17" ht="14.65" thickTop="1">
      <c r="A770" s="3"/>
      <c r="B770" s="4"/>
      <c r="C770" s="5">
        <v>44771</v>
      </c>
      <c r="D770" s="6"/>
      <c r="E770" s="4"/>
      <c r="F770" s="4"/>
      <c r="G770" s="6"/>
      <c r="H770" s="6"/>
      <c r="I770" s="4"/>
      <c r="J770" s="4"/>
      <c r="K770" s="4"/>
      <c r="L770" s="21" t="s">
        <v>40</v>
      </c>
      <c r="M770" s="4"/>
      <c r="N770" s="4"/>
      <c r="O770" s="4"/>
      <c r="P770" s="4"/>
      <c r="Q770" s="7"/>
    </row>
    <row r="771" spans="1:17">
      <c r="A771" s="8" t="s">
        <v>11</v>
      </c>
      <c r="B771" s="9"/>
      <c r="C771" s="10"/>
      <c r="D771" s="10"/>
      <c r="E771" s="9"/>
      <c r="F771" s="9"/>
      <c r="G771" s="10"/>
      <c r="H771" s="10"/>
      <c r="I771" s="9"/>
      <c r="J771" s="12" t="s">
        <v>68</v>
      </c>
      <c r="K771" s="9"/>
      <c r="L771" s="12" t="s">
        <v>21</v>
      </c>
      <c r="M771" s="12"/>
      <c r="N771" s="9"/>
      <c r="O771" s="9"/>
      <c r="P771" s="9"/>
      <c r="Q771" s="11"/>
    </row>
    <row r="772" spans="1:17">
      <c r="A772" s="8" t="s">
        <v>3</v>
      </c>
      <c r="B772" s="12" t="s">
        <v>6</v>
      </c>
      <c r="C772" s="13" t="s">
        <v>4</v>
      </c>
      <c r="D772" s="13" t="s">
        <v>7</v>
      </c>
      <c r="E772" s="12" t="s">
        <v>16</v>
      </c>
      <c r="F772" s="9"/>
      <c r="G772" s="13" t="s">
        <v>18</v>
      </c>
      <c r="H772" s="13" t="s">
        <v>19</v>
      </c>
      <c r="I772" s="43" t="s">
        <v>133</v>
      </c>
      <c r="J772" s="12" t="s">
        <v>67</v>
      </c>
      <c r="K772" s="9"/>
      <c r="L772" s="22">
        <v>23908.35</v>
      </c>
      <c r="M772" s="9" t="s">
        <v>135</v>
      </c>
      <c r="N772" s="9"/>
      <c r="O772" s="9"/>
      <c r="P772" s="9"/>
      <c r="Q772" s="11"/>
    </row>
    <row r="773" spans="1:17">
      <c r="A773" s="14" t="s">
        <v>174</v>
      </c>
      <c r="B773" s="9">
        <v>28</v>
      </c>
      <c r="C773" s="10">
        <v>60.31</v>
      </c>
      <c r="D773" s="10">
        <f>C773*B773</f>
        <v>1688.68</v>
      </c>
      <c r="E773" s="38" t="s">
        <v>46</v>
      </c>
      <c r="F773" s="9"/>
      <c r="G773" s="10">
        <v>60.08</v>
      </c>
      <c r="H773" s="10">
        <f>(B773*G773)-D773</f>
        <v>-6.4400000000000546</v>
      </c>
      <c r="I773" s="9" t="s">
        <v>134</v>
      </c>
      <c r="J773" s="38">
        <f>G773*B773</f>
        <v>1682.24</v>
      </c>
      <c r="K773" s="9" t="str">
        <f>IF(B773&lt;&gt;0,"sell "&amp;B773&amp;" "&amp;A773&amp;" @ $"&amp;G773,"")</f>
        <v>sell 28 PBH @ $60.08</v>
      </c>
      <c r="L773" s="10">
        <f>L772+(G773*B773)</f>
        <v>25590.59</v>
      </c>
      <c r="M773" s="9"/>
      <c r="N773" s="9"/>
      <c r="O773" s="9"/>
      <c r="P773" s="9"/>
      <c r="Q773" s="11"/>
    </row>
    <row r="774" spans="1:17">
      <c r="A774" s="14" t="s">
        <v>175</v>
      </c>
      <c r="B774" s="9">
        <v>72</v>
      </c>
      <c r="C774" s="10">
        <v>21.99</v>
      </c>
      <c r="D774" s="10">
        <f>C774*B774</f>
        <v>1583.28</v>
      </c>
      <c r="E774" s="38" t="s">
        <v>46</v>
      </c>
      <c r="F774" s="9"/>
      <c r="G774" s="10">
        <v>22.18</v>
      </c>
      <c r="H774" s="10">
        <f>(B774*G774)-D774</f>
        <v>13.680000000000064</v>
      </c>
      <c r="I774" s="9" t="s">
        <v>134</v>
      </c>
      <c r="J774" s="38">
        <f>G774*B774</f>
        <v>1596.96</v>
      </c>
      <c r="K774" s="9" t="str">
        <f t="shared" ref="K774:K775" si="34">IF(B774&lt;&gt;0,"sell "&amp;B774&amp;" "&amp;A774&amp;" @ $"&amp;G774,"")</f>
        <v>sell 72 IMBBY @ $22.18</v>
      </c>
      <c r="L774" s="10">
        <f>L773+(G774*B774)</f>
        <v>27187.55</v>
      </c>
      <c r="M774" s="9"/>
      <c r="N774" s="9"/>
      <c r="O774" s="9"/>
      <c r="P774" s="9"/>
      <c r="Q774" s="11"/>
    </row>
    <row r="775" spans="1:17">
      <c r="A775" s="14" t="s">
        <v>140</v>
      </c>
      <c r="B775" s="9">
        <v>60</v>
      </c>
      <c r="C775" s="10">
        <v>31.66</v>
      </c>
      <c r="D775" s="10">
        <f>C775*B775</f>
        <v>1899.6</v>
      </c>
      <c r="E775" s="38" t="s">
        <v>46</v>
      </c>
      <c r="F775" s="9"/>
      <c r="G775" s="10">
        <v>31.59</v>
      </c>
      <c r="H775" s="10">
        <f>(B775*G775)-D775</f>
        <v>-4.1999999999998181</v>
      </c>
      <c r="I775" s="9" t="s">
        <v>134</v>
      </c>
      <c r="J775" s="38">
        <f>G775*B775</f>
        <v>1895.4</v>
      </c>
      <c r="K775" s="9" t="str">
        <f t="shared" si="34"/>
        <v>sell 60 VIVO @ $31.59</v>
      </c>
      <c r="L775" s="10">
        <f>L774+(G775*B775)</f>
        <v>29082.95</v>
      </c>
      <c r="M775" s="9" t="s">
        <v>44</v>
      </c>
      <c r="N775" s="9"/>
      <c r="O775" s="9"/>
      <c r="P775" s="9"/>
      <c r="Q775" s="11"/>
    </row>
    <row r="776" spans="1:17">
      <c r="A776" s="14"/>
      <c r="B776" s="9"/>
      <c r="C776" s="10" t="s">
        <v>20</v>
      </c>
      <c r="D776" s="10">
        <f>SUM(D773:D775)</f>
        <v>5171.5599999999995</v>
      </c>
      <c r="E776" s="9"/>
      <c r="F776" s="9"/>
      <c r="G776" s="41"/>
      <c r="H776" s="10">
        <f>SUM(H773:H775)</f>
        <v>3.040000000000191</v>
      </c>
      <c r="I776" s="9"/>
      <c r="J776" s="38">
        <f>SUM(J773:J775)</f>
        <v>5174.6000000000004</v>
      </c>
      <c r="K776" s="9"/>
      <c r="L776" s="10"/>
      <c r="M776" s="9"/>
      <c r="N776" s="9"/>
      <c r="O776" s="9"/>
      <c r="P776" s="9"/>
      <c r="Q776" s="11"/>
    </row>
    <row r="777" spans="1:17">
      <c r="A777" s="14"/>
      <c r="B777" s="9"/>
      <c r="C777" s="10"/>
      <c r="D777" s="10"/>
      <c r="E777" s="9"/>
      <c r="F777" s="9"/>
      <c r="G777" s="42"/>
      <c r="H777" s="39"/>
      <c r="I777" s="9"/>
      <c r="J777" s="9"/>
      <c r="K777" s="9"/>
      <c r="L777" s="10"/>
      <c r="M777" s="9"/>
      <c r="N777" s="9"/>
      <c r="O777" s="9"/>
      <c r="P777" s="9"/>
      <c r="Q777" s="11"/>
    </row>
    <row r="778" spans="1:17">
      <c r="A778" s="14"/>
      <c r="B778" s="9"/>
      <c r="C778" s="10"/>
      <c r="D778" s="10"/>
      <c r="E778" s="20"/>
      <c r="F778" s="9"/>
      <c r="G778" s="41"/>
      <c r="H778" s="10"/>
      <c r="I778" s="9"/>
      <c r="J778" s="9"/>
      <c r="K778" s="9"/>
      <c r="L778" s="10"/>
      <c r="M778" s="12" t="s">
        <v>41</v>
      </c>
      <c r="N778" s="9"/>
      <c r="O778" s="9"/>
      <c r="P778" s="9"/>
      <c r="Q778" s="11"/>
    </row>
    <row r="779" spans="1:17">
      <c r="A779" s="8"/>
      <c r="B779" s="9"/>
      <c r="C779" s="10"/>
      <c r="D779" s="10"/>
      <c r="E779" s="20"/>
      <c r="F779" s="9"/>
      <c r="G779" s="41"/>
      <c r="H779" s="10"/>
      <c r="I779" s="9"/>
      <c r="J779" s="9"/>
      <c r="K779" s="9"/>
      <c r="L779" s="10"/>
      <c r="M779" s="12" t="s">
        <v>42</v>
      </c>
      <c r="N779" s="9"/>
      <c r="O779" s="9"/>
      <c r="P779" s="9"/>
      <c r="Q779" s="11"/>
    </row>
    <row r="780" spans="1:17">
      <c r="A780" s="8"/>
      <c r="B780" s="12" t="s">
        <v>6</v>
      </c>
      <c r="C780" s="13" t="s">
        <v>4</v>
      </c>
      <c r="D780" s="13" t="s">
        <v>5</v>
      </c>
      <c r="E780" s="23" t="s">
        <v>16</v>
      </c>
      <c r="F780" s="9"/>
      <c r="G780" s="43" t="s">
        <v>18</v>
      </c>
      <c r="H780" s="13" t="s">
        <v>19</v>
      </c>
      <c r="I780" s="9"/>
      <c r="J780" s="9"/>
      <c r="K780" s="9"/>
      <c r="L780" s="10"/>
      <c r="M780" s="38">
        <f>L772</f>
        <v>23908.35</v>
      </c>
      <c r="N780" s="9" t="s">
        <v>45</v>
      </c>
      <c r="O780" s="9"/>
      <c r="P780" s="9"/>
      <c r="Q780" s="11"/>
    </row>
    <row r="781" spans="1:17">
      <c r="A781" s="14" t="s">
        <v>180</v>
      </c>
      <c r="B781" s="9">
        <v>37</v>
      </c>
      <c r="C781" s="10">
        <v>37.39</v>
      </c>
      <c r="D781" s="10">
        <f>C781*B781</f>
        <v>1383.43</v>
      </c>
      <c r="E781" s="38" t="s">
        <v>46</v>
      </c>
      <c r="F781" s="9"/>
      <c r="G781" s="10">
        <v>37.18</v>
      </c>
      <c r="H781" s="10">
        <f>(B781*G781)-D781</f>
        <v>-7.7699999999999818</v>
      </c>
      <c r="I781" s="9" t="s">
        <v>134</v>
      </c>
      <c r="J781" s="9"/>
      <c r="K781" s="9" t="str">
        <f>IF(B781&lt;&gt;0,"buy "&amp;B781&amp;" "&amp;A781&amp;" @ $"&amp;G781,"")</f>
        <v>buy 37 AMPH @ $37.18</v>
      </c>
      <c r="L781" s="10">
        <f>L775-(G781*B781)</f>
        <v>27707.29</v>
      </c>
      <c r="M781" s="38">
        <f>L772-(G781*B781)</f>
        <v>22532.69</v>
      </c>
      <c r="N781" s="9"/>
      <c r="O781" s="9"/>
      <c r="P781" s="9"/>
      <c r="Q781" s="11"/>
    </row>
    <row r="782" spans="1:17">
      <c r="A782" s="14" t="s">
        <v>181</v>
      </c>
      <c r="B782" s="9">
        <v>11</v>
      </c>
      <c r="C782" s="10">
        <v>124.02</v>
      </c>
      <c r="D782" s="10">
        <f>C782*B782</f>
        <v>1364.22</v>
      </c>
      <c r="E782" s="38" t="s">
        <v>46</v>
      </c>
      <c r="F782" s="9"/>
      <c r="G782" s="10">
        <v>122.36</v>
      </c>
      <c r="H782" s="10">
        <f>(B782*G782)-D782</f>
        <v>-18.259999999999991</v>
      </c>
      <c r="I782" s="9" t="s">
        <v>134</v>
      </c>
      <c r="J782" s="9"/>
      <c r="K782" s="9" t="str">
        <f>IF(B782&lt;&gt;0,"buy "&amp;B782&amp;" "&amp;A782&amp;" @ $"&amp;G782,"")</f>
        <v>buy 11 VRTV @ $122.36</v>
      </c>
      <c r="L782" s="10">
        <f>L781-(G782*B782)</f>
        <v>26361.33</v>
      </c>
      <c r="M782" s="38">
        <f>M781-(G782*B782)</f>
        <v>21186.73</v>
      </c>
      <c r="N782" s="9"/>
      <c r="O782" s="9"/>
      <c r="P782" s="9"/>
      <c r="Q782" s="11"/>
    </row>
    <row r="783" spans="1:17">
      <c r="A783" s="28" t="s">
        <v>48</v>
      </c>
      <c r="B783" s="29">
        <v>13</v>
      </c>
      <c r="C783" s="30">
        <v>105.18</v>
      </c>
      <c r="D783" s="30">
        <f>C783*B783</f>
        <v>1367.3400000000001</v>
      </c>
      <c r="E783" s="38" t="s">
        <v>46</v>
      </c>
      <c r="F783" s="29"/>
      <c r="G783" s="30">
        <v>105.52</v>
      </c>
      <c r="H783" s="30">
        <f>(B783*G783)-D783</f>
        <v>4.4199999999998454</v>
      </c>
      <c r="I783" s="9" t="s">
        <v>134</v>
      </c>
      <c r="J783" s="9"/>
      <c r="K783" s="9" t="str">
        <f>IF(B783&lt;&gt;0,"buy "&amp;B783&amp;" "&amp;A783&amp;" @ $"&amp;G783,"")</f>
        <v>buy 13 MGPI @ $105.52</v>
      </c>
      <c r="L783" s="10">
        <f>L782-(G783*B783)</f>
        <v>24989.570000000003</v>
      </c>
      <c r="M783" s="46">
        <f>M782-(G783*B783)</f>
        <v>19814.97</v>
      </c>
      <c r="N783" s="47" t="str">
        <f>"$"&amp;TEXT(M783,"#,##0.00")&amp;" will be the balance in the account after purchases.  "</f>
        <v xml:space="preserve">$19,814.97 will be the balance in the account after purchases.  </v>
      </c>
      <c r="O783" s="47"/>
      <c r="P783" s="47"/>
      <c r="Q783" s="48"/>
    </row>
    <row r="784" spans="1:17">
      <c r="A784" s="14"/>
      <c r="B784" s="9"/>
      <c r="C784" s="10" t="s">
        <v>20</v>
      </c>
      <c r="D784" s="10">
        <f>SUM(D781:D783)</f>
        <v>4114.99</v>
      </c>
      <c r="E784" s="9"/>
      <c r="F784" s="9"/>
      <c r="G784" s="10" t="s">
        <v>28</v>
      </c>
      <c r="H784" s="10">
        <f>SUM(H781:H783)</f>
        <v>-21.610000000000127</v>
      </c>
      <c r="I784" s="9"/>
      <c r="J784" s="9"/>
      <c r="K784" s="9"/>
      <c r="L784" s="10"/>
      <c r="M784" s="9"/>
      <c r="N784" s="9" t="s">
        <v>84</v>
      </c>
      <c r="O784" s="9"/>
      <c r="P784" s="9"/>
      <c r="Q784" s="11"/>
    </row>
    <row r="785" spans="1:17">
      <c r="A785" s="14"/>
      <c r="B785" s="9"/>
      <c r="C785" s="10"/>
      <c r="D785" s="10"/>
      <c r="E785" s="9"/>
      <c r="F785" s="9"/>
      <c r="G785" s="10"/>
      <c r="H785" s="10"/>
      <c r="I785" s="9"/>
      <c r="J785" s="9"/>
      <c r="K785" s="9"/>
      <c r="L785" s="10"/>
      <c r="M785" s="12" t="str">
        <f>IF(J776+M783&gt;0,"Credit Surplus","Credit Shortage")</f>
        <v>Credit Surplus</v>
      </c>
      <c r="N785" s="38">
        <f>J776+M783</f>
        <v>24989.57</v>
      </c>
      <c r="O785" s="9" t="s">
        <v>121</v>
      </c>
      <c r="P785" s="9"/>
      <c r="Q785" s="11"/>
    </row>
    <row r="786" spans="1:17">
      <c r="A786" s="14"/>
      <c r="B786" s="9"/>
      <c r="C786" s="10"/>
      <c r="D786" s="10"/>
      <c r="E786" s="9"/>
      <c r="F786" s="9"/>
      <c r="G786" s="10"/>
      <c r="H786" s="10"/>
      <c r="I786" s="9"/>
      <c r="J786" s="9"/>
      <c r="K786" s="9"/>
      <c r="L786" s="10"/>
      <c r="M786" s="9"/>
      <c r="N786" s="9"/>
      <c r="O786" s="9"/>
      <c r="P786" s="9"/>
      <c r="Q786" s="11"/>
    </row>
    <row r="787" spans="1:17">
      <c r="A787" s="14"/>
      <c r="B787" s="9"/>
      <c r="C787" s="10"/>
      <c r="D787" s="10"/>
      <c r="E787" s="9"/>
      <c r="F787" s="9"/>
      <c r="G787" s="10"/>
      <c r="H787" s="10"/>
      <c r="I787" s="9"/>
      <c r="J787" s="9"/>
      <c r="K787" s="9"/>
      <c r="L787" s="9"/>
      <c r="M787" s="9"/>
      <c r="N787" s="9"/>
      <c r="O787" s="9"/>
      <c r="P787" s="9"/>
      <c r="Q787" s="11"/>
    </row>
    <row r="788" spans="1:17">
      <c r="A788" s="14" t="s">
        <v>23</v>
      </c>
      <c r="B788" s="9"/>
      <c r="C788" s="10"/>
      <c r="D788" s="22">
        <v>1087.48</v>
      </c>
      <c r="E788" s="9" t="s">
        <v>111</v>
      </c>
      <c r="F788" s="9"/>
      <c r="G788" s="10"/>
      <c r="H788" s="10"/>
      <c r="I788" s="9"/>
      <c r="J788" s="9"/>
      <c r="K788" s="9"/>
      <c r="L788" s="9"/>
      <c r="M788" s="9"/>
      <c r="N788" s="9"/>
      <c r="O788" s="9"/>
      <c r="P788" s="9"/>
      <c r="Q788" s="11"/>
    </row>
    <row r="789" spans="1:17">
      <c r="A789" s="14" t="s">
        <v>24</v>
      </c>
      <c r="B789" s="9"/>
      <c r="C789" s="10"/>
      <c r="D789" s="49">
        <f>H776</f>
        <v>3.040000000000191</v>
      </c>
      <c r="E789" s="9" t="s">
        <v>36</v>
      </c>
      <c r="F789" s="9"/>
      <c r="G789" s="10"/>
      <c r="H789" s="10"/>
      <c r="I789" s="9"/>
      <c r="J789" s="9"/>
      <c r="K789" s="9"/>
      <c r="L789" s="9"/>
      <c r="M789" s="9"/>
      <c r="N789" s="9"/>
      <c r="O789" s="9"/>
      <c r="P789" s="9"/>
      <c r="Q789" s="11"/>
    </row>
    <row r="790" spans="1:17">
      <c r="A790" s="14" t="s">
        <v>25</v>
      </c>
      <c r="B790" s="9"/>
      <c r="C790" s="10"/>
      <c r="D790" s="10">
        <f>D788+D789</f>
        <v>1090.5200000000002</v>
      </c>
      <c r="E790" s="9"/>
      <c r="F790" s="9"/>
      <c r="G790" s="10"/>
      <c r="H790" s="10"/>
      <c r="I790" s="9"/>
      <c r="J790" s="9"/>
      <c r="K790" s="9"/>
      <c r="L790" s="9"/>
      <c r="M790" s="9"/>
      <c r="N790" s="9"/>
      <c r="O790" s="9"/>
      <c r="P790" s="9"/>
      <c r="Q790" s="11"/>
    </row>
    <row r="791" spans="1:17">
      <c r="A791" s="14" t="s">
        <v>27</v>
      </c>
      <c r="B791" s="9"/>
      <c r="C791" s="10"/>
      <c r="D791" s="10">
        <f>H784</f>
        <v>-21.610000000000127</v>
      </c>
      <c r="E791" s="9" t="s">
        <v>37</v>
      </c>
      <c r="F791" s="9"/>
      <c r="G791" s="10"/>
      <c r="H791" s="10"/>
      <c r="I791" s="9"/>
      <c r="J791" s="9"/>
      <c r="K791" s="9"/>
      <c r="L791" s="9"/>
      <c r="M791" s="9"/>
      <c r="N791" s="9"/>
      <c r="O791" s="9"/>
      <c r="P791" s="9"/>
      <c r="Q791" s="11"/>
    </row>
    <row r="792" spans="1:17">
      <c r="A792" s="14" t="s">
        <v>25</v>
      </c>
      <c r="B792" s="9"/>
      <c r="C792" s="10"/>
      <c r="D792" s="32">
        <f>D790-D791</f>
        <v>1112.1300000000003</v>
      </c>
      <c r="E792" s="20" t="s">
        <v>38</v>
      </c>
      <c r="F792" s="9"/>
      <c r="G792" s="10"/>
      <c r="H792" s="10"/>
      <c r="I792" s="9"/>
      <c r="J792" s="9"/>
      <c r="K792" s="9"/>
      <c r="L792" s="9"/>
      <c r="M792" s="9"/>
      <c r="N792" s="9"/>
      <c r="O792" s="9"/>
      <c r="P792" s="9"/>
      <c r="Q792" s="11"/>
    </row>
    <row r="793" spans="1:17" ht="14.65" thickBot="1">
      <c r="A793" s="16"/>
      <c r="B793" s="17"/>
      <c r="C793" s="18"/>
      <c r="D793" s="18"/>
      <c r="E793" s="17"/>
      <c r="F793" s="17"/>
      <c r="G793" s="18"/>
      <c r="H793" s="18"/>
      <c r="I793" s="17"/>
      <c r="J793" s="17"/>
      <c r="K793" s="17"/>
      <c r="L793" s="17"/>
      <c r="M793" s="17"/>
      <c r="N793" s="17"/>
      <c r="O793" s="17"/>
      <c r="P793" s="17"/>
      <c r="Q793" s="19"/>
    </row>
    <row r="794" spans="1:17" ht="14.65" thickTop="1">
      <c r="C794" s="1"/>
      <c r="D794" s="1"/>
      <c r="G794" s="1"/>
      <c r="H794" s="1"/>
    </row>
    <row r="795" spans="1:17" ht="14.65" thickBot="1">
      <c r="C795" s="1"/>
      <c r="D795" s="1"/>
      <c r="G795" s="1"/>
      <c r="H795" s="1"/>
    </row>
    <row r="796" spans="1:17" ht="14.65" thickTop="1">
      <c r="A796" s="3"/>
      <c r="B796" s="4"/>
      <c r="C796" s="5">
        <v>44742</v>
      </c>
      <c r="D796" s="6"/>
      <c r="E796" s="4"/>
      <c r="F796" s="4"/>
      <c r="G796" s="6"/>
      <c r="H796" s="6"/>
      <c r="I796" s="4"/>
      <c r="J796" s="4"/>
      <c r="K796" s="4"/>
      <c r="L796" s="21" t="s">
        <v>40</v>
      </c>
      <c r="M796" s="4"/>
      <c r="N796" s="4"/>
      <c r="O796" s="4"/>
      <c r="P796" s="4"/>
      <c r="Q796" s="7"/>
    </row>
    <row r="797" spans="1:17">
      <c r="A797" s="8" t="s">
        <v>11</v>
      </c>
      <c r="B797" s="9"/>
      <c r="C797" s="10"/>
      <c r="D797" s="10"/>
      <c r="E797" s="9"/>
      <c r="F797" s="9"/>
      <c r="G797" s="10"/>
      <c r="H797" s="10"/>
      <c r="I797" s="9"/>
      <c r="J797" s="12" t="s">
        <v>68</v>
      </c>
      <c r="K797" s="9"/>
      <c r="L797" s="12" t="s">
        <v>21</v>
      </c>
      <c r="M797" s="12"/>
      <c r="N797" s="9"/>
      <c r="O797" s="9"/>
      <c r="P797" s="9"/>
      <c r="Q797" s="11"/>
    </row>
    <row r="798" spans="1:17">
      <c r="A798" s="8" t="s">
        <v>3</v>
      </c>
      <c r="B798" s="12" t="s">
        <v>6</v>
      </c>
      <c r="C798" s="13" t="s">
        <v>4</v>
      </c>
      <c r="D798" s="13" t="s">
        <v>7</v>
      </c>
      <c r="E798" s="12" t="s">
        <v>16</v>
      </c>
      <c r="F798" s="9"/>
      <c r="G798" s="13" t="s">
        <v>18</v>
      </c>
      <c r="H798" s="13" t="s">
        <v>19</v>
      </c>
      <c r="I798" s="43" t="s">
        <v>133</v>
      </c>
      <c r="J798" s="12" t="s">
        <v>67</v>
      </c>
      <c r="K798" s="9"/>
      <c r="L798" s="22">
        <v>24137.85</v>
      </c>
      <c r="M798" s="9" t="s">
        <v>135</v>
      </c>
      <c r="N798" s="9"/>
      <c r="O798" s="9"/>
      <c r="P798" s="9"/>
      <c r="Q798" s="11"/>
    </row>
    <row r="799" spans="1:17">
      <c r="A799" s="14" t="s">
        <v>117</v>
      </c>
      <c r="B799" s="9">
        <v>33</v>
      </c>
      <c r="C799" s="10">
        <v>39.96</v>
      </c>
      <c r="D799" s="10">
        <f>C799*B799</f>
        <v>1318.68</v>
      </c>
      <c r="E799" s="38" t="s">
        <v>46</v>
      </c>
      <c r="F799" s="9"/>
      <c r="G799" s="10">
        <v>39.78</v>
      </c>
      <c r="H799" s="10">
        <f>(B799*G799)-D799</f>
        <v>-5.9400000000000546</v>
      </c>
      <c r="I799" s="9" t="s">
        <v>134</v>
      </c>
      <c r="J799" s="38">
        <f>G799*B799</f>
        <v>1312.74</v>
      </c>
      <c r="K799" s="9" t="str">
        <f>IF(B799&lt;&gt;0,"sell "&amp;B799&amp;" "&amp;A799&amp;" @ $"&amp;G799,"")</f>
        <v>sell 33 CBZ @ $39.78</v>
      </c>
      <c r="L799" s="10">
        <f>L798+(G799*B799)</f>
        <v>25450.59</v>
      </c>
      <c r="M799" s="9"/>
      <c r="N799" s="9"/>
      <c r="O799" s="9"/>
      <c r="P799" s="9"/>
      <c r="Q799" s="11"/>
    </row>
    <row r="800" spans="1:17">
      <c r="A800" s="14" t="s">
        <v>172</v>
      </c>
      <c r="B800" s="9">
        <v>13</v>
      </c>
      <c r="C800" s="10">
        <v>96.17</v>
      </c>
      <c r="D800" s="10">
        <f>C800*B800</f>
        <v>1250.21</v>
      </c>
      <c r="E800" s="38" t="s">
        <v>46</v>
      </c>
      <c r="F800" s="9"/>
      <c r="G800" s="10">
        <v>95.96</v>
      </c>
      <c r="H800" s="10">
        <f>(B800*G800)-D800</f>
        <v>-2.7300000000000182</v>
      </c>
      <c r="I800" s="9" t="s">
        <v>134</v>
      </c>
      <c r="J800" s="38">
        <f>G800*B800</f>
        <v>1247.48</v>
      </c>
      <c r="K800" s="9" t="str">
        <f t="shared" ref="K800:K801" si="35">IF(B800&lt;&gt;0,"sell "&amp;B800&amp;" "&amp;A800&amp;" @ $"&amp;G800,"")</f>
        <v>sell 13 AIT @ $95.96</v>
      </c>
      <c r="L800" s="10">
        <f>L799+(G800*B800)</f>
        <v>26698.07</v>
      </c>
      <c r="M800" s="9"/>
      <c r="N800" s="9"/>
      <c r="O800" s="9"/>
      <c r="P800" s="9"/>
      <c r="Q800" s="11"/>
    </row>
    <row r="801" spans="1:17">
      <c r="A801" s="14" t="s">
        <v>173</v>
      </c>
      <c r="B801" s="9">
        <v>126</v>
      </c>
      <c r="C801" s="10">
        <v>9.06</v>
      </c>
      <c r="D801" s="10">
        <f>C801*B801</f>
        <v>1141.5600000000002</v>
      </c>
      <c r="E801" s="38" t="s">
        <v>46</v>
      </c>
      <c r="F801" s="9"/>
      <c r="G801" s="10">
        <v>8.92</v>
      </c>
      <c r="H801" s="10">
        <f>(B801*G801)-D801</f>
        <v>-17.6400000000001</v>
      </c>
      <c r="I801" s="9" t="s">
        <v>134</v>
      </c>
      <c r="J801" s="38">
        <f>G801*B801</f>
        <v>1123.92</v>
      </c>
      <c r="K801" s="9" t="str">
        <f t="shared" si="35"/>
        <v>sell 126 VIV @ $8.92</v>
      </c>
      <c r="L801" s="10">
        <f>L800+(G801*B801)</f>
        <v>27821.989999999998</v>
      </c>
      <c r="M801" s="9" t="s">
        <v>44</v>
      </c>
      <c r="N801" s="9"/>
      <c r="O801" s="9"/>
      <c r="P801" s="9"/>
      <c r="Q801" s="11"/>
    </row>
    <row r="802" spans="1:17">
      <c r="A802" s="14"/>
      <c r="B802" s="9"/>
      <c r="C802" s="10" t="s">
        <v>20</v>
      </c>
      <c r="D802" s="10">
        <f>SUM(D799:D801)</f>
        <v>3710.4500000000007</v>
      </c>
      <c r="E802" s="9"/>
      <c r="F802" s="9"/>
      <c r="G802" s="41"/>
      <c r="H802" s="10">
        <f>SUM(H799:H801)</f>
        <v>-26.310000000000173</v>
      </c>
      <c r="I802" s="9"/>
      <c r="J802" s="38">
        <f>SUM(J799:J801)</f>
        <v>3684.1400000000003</v>
      </c>
      <c r="K802" s="9"/>
      <c r="L802" s="10"/>
      <c r="M802" s="9"/>
      <c r="N802" s="9"/>
      <c r="O802" s="9"/>
      <c r="P802" s="9"/>
      <c r="Q802" s="11"/>
    </row>
    <row r="803" spans="1:17">
      <c r="A803" s="14"/>
      <c r="B803" s="9"/>
      <c r="C803" s="10"/>
      <c r="D803" s="10"/>
      <c r="E803" s="9"/>
      <c r="F803" s="9"/>
      <c r="G803" s="42"/>
      <c r="H803" s="39"/>
      <c r="I803" s="9"/>
      <c r="J803" s="9"/>
      <c r="K803" s="9"/>
      <c r="L803" s="10"/>
      <c r="M803" s="9"/>
      <c r="N803" s="9"/>
      <c r="O803" s="9"/>
      <c r="P803" s="9"/>
      <c r="Q803" s="11"/>
    </row>
    <row r="804" spans="1:17">
      <c r="A804" s="14"/>
      <c r="B804" s="9"/>
      <c r="C804" s="10"/>
      <c r="D804" s="10"/>
      <c r="E804" s="20"/>
      <c r="F804" s="9"/>
      <c r="G804" s="41"/>
      <c r="H804" s="10"/>
      <c r="I804" s="9"/>
      <c r="J804" s="9"/>
      <c r="K804" s="9"/>
      <c r="L804" s="10"/>
      <c r="M804" s="12" t="s">
        <v>41</v>
      </c>
      <c r="N804" s="9"/>
      <c r="O804" s="9"/>
      <c r="P804" s="9"/>
      <c r="Q804" s="11"/>
    </row>
    <row r="805" spans="1:17">
      <c r="A805" s="8"/>
      <c r="B805" s="9"/>
      <c r="C805" s="10"/>
      <c r="D805" s="10"/>
      <c r="E805" s="20"/>
      <c r="F805" s="9"/>
      <c r="G805" s="41"/>
      <c r="H805" s="10"/>
      <c r="I805" s="9"/>
      <c r="J805" s="9"/>
      <c r="K805" s="9"/>
      <c r="L805" s="10"/>
      <c r="M805" s="12" t="s">
        <v>42</v>
      </c>
      <c r="N805" s="9"/>
      <c r="O805" s="9"/>
      <c r="P805" s="9"/>
      <c r="Q805" s="11"/>
    </row>
    <row r="806" spans="1:17">
      <c r="A806" s="8"/>
      <c r="B806" s="12" t="s">
        <v>6</v>
      </c>
      <c r="C806" s="13" t="s">
        <v>4</v>
      </c>
      <c r="D806" s="13" t="s">
        <v>5</v>
      </c>
      <c r="E806" s="23" t="s">
        <v>16</v>
      </c>
      <c r="F806" s="9"/>
      <c r="G806" s="43" t="s">
        <v>18</v>
      </c>
      <c r="H806" s="13" t="s">
        <v>19</v>
      </c>
      <c r="I806" s="9"/>
      <c r="J806" s="9"/>
      <c r="K806" s="9"/>
      <c r="L806" s="10"/>
      <c r="M806" s="38">
        <f>L798</f>
        <v>24137.85</v>
      </c>
      <c r="N806" s="9" t="s">
        <v>45</v>
      </c>
      <c r="O806" s="9"/>
      <c r="P806" s="9"/>
      <c r="Q806" s="11"/>
    </row>
    <row r="807" spans="1:17">
      <c r="A807" s="14" t="s">
        <v>179</v>
      </c>
      <c r="B807" s="9">
        <v>43</v>
      </c>
      <c r="C807" s="10">
        <v>91.49</v>
      </c>
      <c r="D807" s="10">
        <f>C807*B807</f>
        <v>3934.0699999999997</v>
      </c>
      <c r="E807" s="38" t="s">
        <v>46</v>
      </c>
      <c r="F807" s="9"/>
      <c r="G807" s="10">
        <v>91.43</v>
      </c>
      <c r="H807" s="10">
        <f>(B807*G807)-D807</f>
        <v>-2.5799999999994725</v>
      </c>
      <c r="I807" s="9" t="s">
        <v>134</v>
      </c>
      <c r="J807" s="9"/>
      <c r="K807" s="9" t="str">
        <f>IF(B807&lt;&gt;0,"buy "&amp;B807&amp;" "&amp;A807&amp;" @ $"&amp;G807,"")</f>
        <v>buy 43 BIL @ $91.43</v>
      </c>
      <c r="L807" s="10">
        <f>L801-(G807*B807)</f>
        <v>23890.499999999996</v>
      </c>
      <c r="M807" s="38">
        <f>L798-(G807*B807)</f>
        <v>20206.359999999997</v>
      </c>
      <c r="N807" s="9"/>
      <c r="O807" s="9"/>
      <c r="P807" s="9"/>
      <c r="Q807" s="11"/>
    </row>
    <row r="808" spans="1:17">
      <c r="A808" s="14"/>
      <c r="B808" s="9"/>
      <c r="C808" s="10"/>
      <c r="D808" s="10">
        <f>C808*B808</f>
        <v>0</v>
      </c>
      <c r="E808" s="38"/>
      <c r="F808" s="9"/>
      <c r="G808" s="10"/>
      <c r="H808" s="10">
        <f>(B808*G808)-D808</f>
        <v>0</v>
      </c>
      <c r="I808" s="9" t="s">
        <v>134</v>
      </c>
      <c r="J808" s="9"/>
      <c r="K808" s="9" t="str">
        <f>IF(B808&lt;&gt;0,"buy "&amp;B808&amp;" "&amp;A808&amp;" @ $"&amp;G808,"")</f>
        <v/>
      </c>
      <c r="L808" s="10">
        <f>L807-(G808*B808)</f>
        <v>23890.499999999996</v>
      </c>
      <c r="M808" s="38">
        <f>M807-(G808*B808)</f>
        <v>20206.359999999997</v>
      </c>
      <c r="N808" s="9"/>
      <c r="O808" s="9"/>
      <c r="P808" s="9"/>
      <c r="Q808" s="11"/>
    </row>
    <row r="809" spans="1:17">
      <c r="A809" s="28"/>
      <c r="B809" s="29"/>
      <c r="C809" s="30"/>
      <c r="D809" s="30">
        <f>C809*B809</f>
        <v>0</v>
      </c>
      <c r="E809" s="38"/>
      <c r="F809" s="29"/>
      <c r="G809" s="30"/>
      <c r="H809" s="30">
        <f>(B809*G809)-D809</f>
        <v>0</v>
      </c>
      <c r="I809" s="9" t="s">
        <v>134</v>
      </c>
      <c r="J809" s="9"/>
      <c r="K809" s="9" t="str">
        <f>IF(B809&lt;&gt;0,"buy "&amp;B809&amp;" "&amp;A809&amp;" @ $"&amp;G809,"")</f>
        <v/>
      </c>
      <c r="L809" s="10">
        <f>L808-(G809*B809)</f>
        <v>23890.499999999996</v>
      </c>
      <c r="M809" s="46">
        <f>M808-(G809*B809)</f>
        <v>20206.359999999997</v>
      </c>
      <c r="N809" s="47" t="str">
        <f>"$"&amp;TEXT(M809,"#,##0.00")&amp;" will be the balance in the account after purchases.  "</f>
        <v xml:space="preserve">$20,206.36 will be the balance in the account after purchases.  </v>
      </c>
      <c r="O809" s="47"/>
      <c r="P809" s="47"/>
      <c r="Q809" s="48"/>
    </row>
    <row r="810" spans="1:17">
      <c r="A810" s="14"/>
      <c r="B810" s="9"/>
      <c r="C810" s="10" t="s">
        <v>20</v>
      </c>
      <c r="D810" s="10">
        <f>SUM(D807:D809)</f>
        <v>3934.0699999999997</v>
      </c>
      <c r="E810" s="9"/>
      <c r="F810" s="9"/>
      <c r="G810" s="10" t="s">
        <v>28</v>
      </c>
      <c r="H810" s="10">
        <f>SUM(H807:H809)</f>
        <v>-2.5799999999994725</v>
      </c>
      <c r="I810" s="9"/>
      <c r="J810" s="9"/>
      <c r="K810" s="9"/>
      <c r="L810" s="10"/>
      <c r="M810" s="9"/>
      <c r="N810" s="9" t="s">
        <v>84</v>
      </c>
      <c r="O810" s="9"/>
      <c r="P810" s="9"/>
      <c r="Q810" s="11"/>
    </row>
    <row r="811" spans="1:17">
      <c r="A811" s="14"/>
      <c r="B811" s="9"/>
      <c r="C811" s="10"/>
      <c r="D811" s="10"/>
      <c r="E811" s="9"/>
      <c r="F811" s="9"/>
      <c r="G811" s="10"/>
      <c r="H811" s="10"/>
      <c r="I811" s="9"/>
      <c r="J811" s="9"/>
      <c r="K811" s="9"/>
      <c r="L811" s="10"/>
      <c r="M811" s="12" t="str">
        <f>IF(J802+M809&gt;0,"Credit Surplus","Credit Shortage")</f>
        <v>Credit Surplus</v>
      </c>
      <c r="N811" s="38">
        <f>J802+M809</f>
        <v>23890.499999999996</v>
      </c>
      <c r="O811" s="9" t="s">
        <v>121</v>
      </c>
      <c r="P811" s="9"/>
      <c r="Q811" s="11"/>
    </row>
    <row r="812" spans="1:17">
      <c r="A812" s="14"/>
      <c r="B812" s="9"/>
      <c r="C812" s="10"/>
      <c r="D812" s="10"/>
      <c r="E812" s="9"/>
      <c r="F812" s="9"/>
      <c r="G812" s="10"/>
      <c r="H812" s="10"/>
      <c r="I812" s="9"/>
      <c r="J812" s="9"/>
      <c r="K812" s="9"/>
      <c r="L812" s="10"/>
      <c r="M812" s="9"/>
      <c r="N812" s="9"/>
      <c r="O812" s="9"/>
      <c r="P812" s="9"/>
      <c r="Q812" s="11"/>
    </row>
    <row r="813" spans="1:17">
      <c r="A813" s="14"/>
      <c r="B813" s="9"/>
      <c r="C813" s="10"/>
      <c r="D813" s="10"/>
      <c r="E813" s="9"/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>
      <c r="A814" s="14" t="s">
        <v>23</v>
      </c>
      <c r="B814" s="9"/>
      <c r="C814" s="10"/>
      <c r="D814" s="22">
        <v>54.64</v>
      </c>
      <c r="E814" s="9" t="s">
        <v>111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>
      <c r="A815" s="14" t="s">
        <v>24</v>
      </c>
      <c r="B815" s="9"/>
      <c r="C815" s="10"/>
      <c r="D815" s="49">
        <f>H802</f>
        <v>-26.310000000000173</v>
      </c>
      <c r="E815" s="9" t="s">
        <v>36</v>
      </c>
      <c r="F815" s="9"/>
      <c r="G815" s="10"/>
      <c r="H815" s="10"/>
      <c r="I815" s="9"/>
      <c r="J815" s="9"/>
      <c r="K815" s="9"/>
      <c r="L815" s="9"/>
      <c r="M815" s="9"/>
      <c r="N815" s="9"/>
      <c r="O815" s="9"/>
      <c r="P815" s="9"/>
      <c r="Q815" s="11"/>
    </row>
    <row r="816" spans="1:17">
      <c r="A816" s="14" t="s">
        <v>25</v>
      </c>
      <c r="B816" s="9"/>
      <c r="C816" s="10"/>
      <c r="D816" s="10">
        <f>D814+D815</f>
        <v>28.329999999999828</v>
      </c>
      <c r="E816" s="9"/>
      <c r="F816" s="9"/>
      <c r="G816" s="10"/>
      <c r="H816" s="10"/>
      <c r="I816" s="9"/>
      <c r="J816" s="9"/>
      <c r="K816" s="9"/>
      <c r="L816" s="9"/>
      <c r="M816" s="9"/>
      <c r="N816" s="9"/>
      <c r="O816" s="9"/>
      <c r="P816" s="9"/>
      <c r="Q816" s="11"/>
    </row>
    <row r="817" spans="1:17">
      <c r="A817" s="14" t="s">
        <v>27</v>
      </c>
      <c r="B817" s="9"/>
      <c r="C817" s="10"/>
      <c r="D817" s="10">
        <f>H810</f>
        <v>-2.5799999999994725</v>
      </c>
      <c r="E817" s="9" t="s">
        <v>37</v>
      </c>
      <c r="F817" s="9"/>
      <c r="G817" s="10"/>
      <c r="H817" s="10"/>
      <c r="I817" s="9"/>
      <c r="J817" s="9"/>
      <c r="K817" s="9"/>
      <c r="L817" s="9"/>
      <c r="M817" s="9"/>
      <c r="N817" s="9"/>
      <c r="O817" s="9"/>
      <c r="P817" s="9"/>
      <c r="Q817" s="11"/>
    </row>
    <row r="818" spans="1:17">
      <c r="A818" s="14" t="s">
        <v>25</v>
      </c>
      <c r="B818" s="9"/>
      <c r="C818" s="10"/>
      <c r="D818" s="32">
        <f>D816-D817</f>
        <v>30.9099999999993</v>
      </c>
      <c r="E818" s="20" t="s">
        <v>38</v>
      </c>
      <c r="F818" s="9"/>
      <c r="G818" s="10"/>
      <c r="H818" s="10"/>
      <c r="I818" s="9"/>
      <c r="J818" s="9"/>
      <c r="K818" s="9"/>
      <c r="L818" s="9"/>
      <c r="M818" s="9"/>
      <c r="N818" s="9"/>
      <c r="O818" s="9"/>
      <c r="P818" s="9"/>
      <c r="Q818" s="11"/>
    </row>
    <row r="819" spans="1:17" ht="14.65" thickBot="1">
      <c r="A819" s="16"/>
      <c r="B819" s="17"/>
      <c r="C819" s="18"/>
      <c r="D819" s="18"/>
      <c r="E819" s="17"/>
      <c r="F819" s="17"/>
      <c r="G819" s="18"/>
      <c r="H819" s="18"/>
      <c r="I819" s="17"/>
      <c r="J819" s="17"/>
      <c r="K819" s="17"/>
      <c r="L819" s="17"/>
      <c r="M819" s="17"/>
      <c r="N819" s="17"/>
      <c r="O819" s="17"/>
      <c r="P819" s="17"/>
      <c r="Q819" s="19"/>
    </row>
    <row r="820" spans="1:17" ht="14.65" thickTop="1"/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>
      <c r="H2" s="37" t="s">
        <v>108</v>
      </c>
      <c r="AH2" s="36"/>
    </row>
    <row r="3" spans="1:39" ht="14.65" thickBot="1">
      <c r="AI3" s="36"/>
      <c r="AJ3" s="36"/>
      <c r="AK3" s="36"/>
      <c r="AL3" s="36"/>
      <c r="AM3" s="36"/>
    </row>
    <row r="4" spans="1:39" ht="14.65" thickTop="1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>
      <c r="AI28" s="36"/>
      <c r="AJ28" s="36"/>
      <c r="AK28" s="36"/>
      <c r="AL28" s="36"/>
      <c r="AM28" s="36"/>
    </row>
    <row r="29" spans="1:39">
      <c r="AI29" s="36"/>
      <c r="AJ29" s="36"/>
      <c r="AK29" s="36"/>
      <c r="AL29" s="36"/>
      <c r="AM29" s="36"/>
    </row>
    <row r="30" spans="1:39">
      <c r="AI30" s="34"/>
      <c r="AJ30" s="1"/>
      <c r="AK30" s="1"/>
    </row>
    <row r="31" spans="1:39">
      <c r="AI31" s="34"/>
      <c r="AJ31" s="1"/>
      <c r="AK31" s="1"/>
      <c r="AL31" s="35"/>
      <c r="AM31" s="35"/>
    </row>
    <row r="32" spans="1:39" ht="14.65" thickBot="1">
      <c r="AI32" s="34"/>
      <c r="AJ32" s="1"/>
      <c r="AK32" s="1"/>
      <c r="AL32" s="35"/>
      <c r="AM32" s="35"/>
    </row>
    <row r="33" spans="1:34" ht="14.65" thickTop="1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/>
    <row r="58" spans="1:22" ht="14.65" thickBot="1"/>
    <row r="59" spans="1:22" ht="14.65" thickTop="1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/>
    <row r="85" spans="1:17" ht="14.65" thickBot="1"/>
    <row r="86" spans="1:17" ht="14.65" thickTop="1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/>
    <row r="112" spans="1:17" ht="14.65" thickBot="1"/>
    <row r="113" spans="1:17" ht="14.65" thickTop="1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/>
    <row r="139" spans="1:17" ht="14.65" thickBot="1"/>
    <row r="140" spans="1:17" ht="14.65" thickTop="1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/>
    <row r="166" spans="1:17" ht="14.65" thickBot="1"/>
    <row r="167" spans="1:17" ht="14.65" thickTop="1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/>
    <row r="193" spans="1:17" ht="14.65" thickBot="1"/>
    <row r="194" spans="1:17" ht="14.65" thickTop="1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/>
    <row r="219" spans="1:17" ht="14.65" thickBot="1"/>
    <row r="220" spans="1:17" ht="14.65" thickTop="1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/>
    <row r="246" spans="1:17" ht="14.65" thickBot="1"/>
    <row r="247" spans="1:17" ht="14.65" thickTop="1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/>
    <row r="273" spans="1:17" ht="14.65" thickBot="1"/>
    <row r="274" spans="1:17" ht="14.65" thickTop="1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/>
    <row r="300" spans="1:17" ht="14.65" thickBot="1"/>
    <row r="301" spans="1:17" ht="14.65" thickTop="1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/>
    <row r="327" spans="1:17" ht="14.65" thickBot="1"/>
    <row r="328" spans="1:17" ht="14.65" thickTop="1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/>
    <row r="354" spans="1:17" ht="14.65" thickBot="1"/>
    <row r="355" spans="1:17" ht="14.65" thickTop="1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/>
    <row r="381" spans="1:17" ht="14.65" thickBot="1"/>
    <row r="382" spans="1:17" ht="14.65" thickTop="1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/>
    <row r="408" spans="1:20" ht="14.65" thickBot="1"/>
    <row r="409" spans="1:20" ht="14.65" thickTop="1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/>
    <row r="435" spans="1:17" ht="14.65" thickBot="1"/>
    <row r="436" spans="1:17" ht="14.65" thickTop="1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/>
    <row r="462" spans="1:17" ht="14.65" thickBot="1"/>
    <row r="463" spans="1:17" ht="14.65" thickTop="1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/>
    <row r="489" spans="1:17" ht="14.65" thickBot="1"/>
    <row r="490" spans="1:17" ht="14.65" thickTop="1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/>
    <row r="515" spans="1:17" ht="14.65" thickBot="1"/>
    <row r="516" spans="1:17" ht="14.65" thickTop="1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/>
    <row r="542" spans="1:17" ht="14.65" thickBot="1"/>
    <row r="543" spans="1:17" ht="14.65" thickTop="1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/>
    <row r="569" spans="1:17" ht="14.65" thickBot="1"/>
    <row r="570" spans="1:17" ht="14.65" thickTop="1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/>
    <row r="595" spans="1:17" ht="14.65" thickBot="1"/>
    <row r="596" spans="1:17" ht="14.65" thickTop="1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/>
    <row r="622" spans="1:17" ht="14.65" thickBot="1"/>
    <row r="623" spans="1:17" ht="14.65" thickTop="1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/>
    <row r="648" spans="1:17" ht="14.65" thickBot="1"/>
    <row r="649" spans="1:17" ht="14.65" thickTop="1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/>
    <row r="677" spans="1:17" ht="14.65" thickBot="1"/>
    <row r="678" spans="1:17" ht="14.65" thickTop="1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/>
    <row r="706" spans="1:17" ht="14.65" thickBot="1"/>
    <row r="707" spans="1:17" ht="14.65" thickTop="1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/>
    <row r="734" spans="1:17" ht="14.65" thickBot="1"/>
    <row r="735" spans="1:17" ht="14.65" thickTop="1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/>
    <row r="762" spans="1:17" ht="14.65" thickBot="1"/>
    <row r="763" spans="1:17" ht="14.65" thickTop="1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/>
    <row r="791" spans="1:17" ht="14.65" thickBot="1"/>
    <row r="792" spans="1:17" ht="14.65" thickTop="1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/>
    <row r="817" spans="1:20" ht="14.65" thickTop="1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/>
    <row r="842" spans="1:17" ht="14.65" thickBot="1"/>
    <row r="843" spans="1:17" ht="14.65" thickTop="1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/>
    <row r="873" spans="1:17">
      <c r="A873" t="s">
        <v>88</v>
      </c>
    </row>
    <row r="876" spans="1:17" ht="14.65" thickBot="1"/>
    <row r="877" spans="1:17" ht="14.65" thickTop="1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/>
    <row r="903" spans="1:17" ht="14.65" thickBot="1"/>
    <row r="904" spans="1:17" ht="14.65" thickTop="1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/>
    <row r="929" spans="1:17" ht="14.65" thickBot="1"/>
    <row r="930" spans="1:17" ht="14.65" thickTop="1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/>
    <row r="955" spans="1:17" ht="14.65" thickTop="1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/>
    <row r="981" spans="1:17" ht="14.65" thickBot="1"/>
    <row r="982" spans="1:17" ht="14.65" thickTop="1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/>
    <row r="1008" spans="1:17" ht="14.65" thickBot="1"/>
    <row r="1009" spans="1:17" ht="14.65" thickTop="1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>
      <c r="C1033" s="33">
        <v>43497</v>
      </c>
    </row>
    <row r="1034" spans="1:17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/>
    <row r="1060" spans="1:17" ht="14.65" thickBot="1">
      <c r="B1060" s="2"/>
    </row>
    <row r="1061" spans="1:17" ht="14.65" thickTop="1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/>
    <row r="1089" spans="1:19" ht="14.65" thickBot="1"/>
    <row r="1090" spans="1:19" ht="14.65" thickTop="1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/>
    <row r="1120" spans="1:19" ht="14.65" thickBot="1"/>
    <row r="1121" spans="1:19" ht="14.65" thickTop="1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/>
    <row r="1148" spans="1:19" ht="14.65" thickBot="1"/>
    <row r="1149" spans="1:19" ht="14.65" thickTop="1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/>
    <row r="1175" spans="1:19" ht="14.65" thickBot="1"/>
    <row r="1176" spans="1:19" ht="14.65" thickTop="1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/>
    <row r="1201" spans="1:19" ht="14.65" thickTop="1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2024-11-29T15:48:39Z</cp:lastPrinted>
  <dcterms:created xsi:type="dcterms:W3CDTF">2018-06-30T02:06:06Z</dcterms:created>
  <dcterms:modified xsi:type="dcterms:W3CDTF">2024-12-02T15:52:12Z</dcterms:modified>
</cp:coreProperties>
</file>